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vitto\Desktop\github\AIDOaRt-Hackathon-TOSEM\Survey\"/>
    </mc:Choice>
  </mc:AlternateContent>
  <xr:revisionPtr revIDLastSave="0" documentId="13_ncr:1_{C5B725DA-82E5-498D-B59D-F0D9ED6FE1B8}" xr6:coauthVersionLast="47" xr6:coauthVersionMax="47" xr10:uidLastSave="{00000000-0000-0000-0000-000000000000}"/>
  <bookViews>
    <workbookView xWindow="28680" yWindow="-120" windowWidth="29040" windowHeight="15840" firstSheet="3" activeTab="7" xr2:uid="{0EEC08D3-36B9-496D-8728-6F95BAB368F9}"/>
  </bookViews>
  <sheets>
    <sheet name="Demography" sheetId="1" r:id="rId1"/>
    <sheet name="Demography (Chart)" sheetId="10" r:id="rId2"/>
    <sheet name="App Domain" sheetId="11" r:id="rId3"/>
    <sheet name="areas" sheetId="12" r:id="rId4"/>
    <sheet name="Experience" sheetId="9" r:id="rId5"/>
    <sheet name="Partecipation - Challenges" sheetId="2" r:id="rId6"/>
    <sheet name="Participation - Solution Def" sheetId="3" r:id="rId7"/>
    <sheet name="Participation - Solution dev" sheetId="4" r:id="rId8"/>
    <sheet name="Participation - Deliver" sheetId="5" r:id="rId9"/>
    <sheet name="Participation - Judgment" sheetId="6" r:id="rId10"/>
    <sheet name="Likert Results" sheetId="13" r:id="rId11"/>
    <sheet name="Continuation" sheetId="7" r:id="rId12"/>
    <sheet name="Other Info" sheetId="8" r:id="rId13"/>
  </sheets>
  <definedNames>
    <definedName name="_xlnm._FilterDatabase" localSheetId="10" hidden="1">'Likert Results'!$A$1:$I$35</definedName>
    <definedName name="_xlnm._FilterDatabase" localSheetId="8" hidden="1">'Participation - Deliver'!$A$1:$I$35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4" l="1"/>
  <c r="J44" i="8"/>
  <c r="J43" i="8"/>
  <c r="J42" i="8"/>
  <c r="G52" i="7"/>
  <c r="G51" i="7"/>
  <c r="G50" i="7"/>
  <c r="G49" i="7"/>
  <c r="G48" i="7"/>
  <c r="F42" i="7"/>
  <c r="F41" i="7"/>
  <c r="H62" i="6"/>
  <c r="H61" i="6"/>
  <c r="H70" i="6"/>
  <c r="H69" i="6"/>
  <c r="H68" i="6"/>
  <c r="H67" i="6"/>
  <c r="H64" i="6"/>
  <c r="H63" i="6"/>
  <c r="G70" i="6"/>
  <c r="G69" i="6"/>
  <c r="G68" i="6"/>
  <c r="G67" i="6"/>
  <c r="G64" i="6"/>
  <c r="G63" i="6"/>
  <c r="G62" i="6"/>
  <c r="G61" i="6"/>
  <c r="H56" i="6"/>
  <c r="G56" i="6"/>
  <c r="H47" i="6"/>
  <c r="G47" i="6"/>
  <c r="H55" i="6"/>
  <c r="H54" i="6"/>
  <c r="H53" i="6"/>
  <c r="H52" i="6"/>
  <c r="H44" i="6"/>
  <c r="H43" i="6"/>
  <c r="H46" i="6"/>
  <c r="H45" i="6"/>
  <c r="G43" i="6"/>
  <c r="G55" i="6"/>
  <c r="G54" i="6"/>
  <c r="G53" i="6"/>
  <c r="G52" i="6"/>
  <c r="G46" i="6"/>
  <c r="G45" i="6"/>
  <c r="G44" i="6"/>
  <c r="I67" i="13"/>
  <c r="H67" i="13"/>
  <c r="G67" i="13"/>
  <c r="F67" i="13"/>
  <c r="I66" i="13"/>
  <c r="H66" i="13"/>
  <c r="G66" i="13"/>
  <c r="F66" i="13"/>
  <c r="I65" i="13"/>
  <c r="H65" i="13"/>
  <c r="G65" i="13"/>
  <c r="F65" i="13"/>
  <c r="I64" i="13"/>
  <c r="H64" i="13"/>
  <c r="G64" i="13"/>
  <c r="F64" i="13"/>
  <c r="I60" i="13"/>
  <c r="H60" i="13"/>
  <c r="G60" i="13"/>
  <c r="F60" i="13"/>
  <c r="I59" i="13"/>
  <c r="H59" i="13"/>
  <c r="G59" i="13"/>
  <c r="F59" i="13"/>
  <c r="I58" i="13"/>
  <c r="H58" i="13"/>
  <c r="G58" i="13"/>
  <c r="F58" i="13"/>
  <c r="F57" i="13"/>
  <c r="I57" i="13"/>
  <c r="I61" i="13" s="1"/>
  <c r="H57" i="13"/>
  <c r="G57" i="13"/>
  <c r="I46" i="13"/>
  <c r="H46" i="13"/>
  <c r="G46" i="13"/>
  <c r="F46" i="13"/>
  <c r="F45" i="13"/>
  <c r="I45" i="13"/>
  <c r="H45" i="13"/>
  <c r="G45" i="13"/>
  <c r="I44" i="13"/>
  <c r="H44" i="13"/>
  <c r="G44" i="13"/>
  <c r="F44" i="13"/>
  <c r="I43" i="13"/>
  <c r="H43" i="13"/>
  <c r="H47" i="13" s="1"/>
  <c r="H51" i="13" s="1"/>
  <c r="G43" i="13"/>
  <c r="G47" i="13" s="1"/>
  <c r="F43" i="13"/>
  <c r="P61" i="4"/>
  <c r="P60" i="4"/>
  <c r="P59" i="4"/>
  <c r="P58" i="4"/>
  <c r="P51" i="4"/>
  <c r="P50" i="4"/>
  <c r="P49" i="4"/>
  <c r="P48" i="4"/>
  <c r="Q41" i="4"/>
  <c r="Q40" i="4"/>
  <c r="Q39" i="4"/>
  <c r="Q38" i="4"/>
  <c r="Q37" i="4"/>
  <c r="Q36" i="4"/>
  <c r="Q35" i="4"/>
  <c r="P42" i="4"/>
  <c r="Q28" i="4"/>
  <c r="Q27" i="4"/>
  <c r="Q26" i="4"/>
  <c r="Q25" i="4"/>
  <c r="Q24" i="4"/>
  <c r="Q23" i="4"/>
  <c r="Q22" i="4"/>
  <c r="P29" i="4"/>
  <c r="P41" i="4"/>
  <c r="P40" i="4"/>
  <c r="P39" i="4"/>
  <c r="P38" i="4"/>
  <c r="P37" i="4"/>
  <c r="P36" i="4"/>
  <c r="P35" i="4"/>
  <c r="P28" i="4"/>
  <c r="P27" i="4"/>
  <c r="P26" i="4"/>
  <c r="P25" i="4"/>
  <c r="P24" i="4"/>
  <c r="P23" i="4"/>
  <c r="P22" i="4"/>
  <c r="P18" i="4"/>
  <c r="P17" i="4"/>
  <c r="P16" i="4"/>
  <c r="P15" i="4"/>
  <c r="P14" i="4"/>
  <c r="P13" i="4"/>
  <c r="G107" i="4"/>
  <c r="G106" i="4"/>
  <c r="G108" i="4" s="1"/>
  <c r="G101" i="4"/>
  <c r="G97" i="4"/>
  <c r="G96" i="4"/>
  <c r="G95" i="4"/>
  <c r="G94" i="4"/>
  <c r="G93" i="4"/>
  <c r="G92" i="4"/>
  <c r="G91" i="4"/>
  <c r="G86" i="4"/>
  <c r="G85" i="4"/>
  <c r="G105" i="4" s="1"/>
  <c r="G84" i="4"/>
  <c r="G104" i="4" s="1"/>
  <c r="G83" i="4"/>
  <c r="G82" i="4"/>
  <c r="G81" i="4"/>
  <c r="G76" i="4"/>
  <c r="G75" i="4"/>
  <c r="G66" i="4"/>
  <c r="G65" i="4"/>
  <c r="G64" i="4"/>
  <c r="G63" i="4"/>
  <c r="G72" i="4" s="1"/>
  <c r="G62" i="4"/>
  <c r="G71" i="4" s="1"/>
  <c r="G61" i="4"/>
  <c r="G70" i="4" s="1"/>
  <c r="G57" i="4"/>
  <c r="G56" i="4"/>
  <c r="G55" i="4"/>
  <c r="G54" i="4"/>
  <c r="G53" i="4"/>
  <c r="G52" i="4"/>
  <c r="G51" i="4"/>
  <c r="G47" i="4"/>
  <c r="G46" i="4"/>
  <c r="G45" i="4"/>
  <c r="G44" i="4"/>
  <c r="G43" i="4"/>
  <c r="G42" i="4"/>
  <c r="N59" i="3"/>
  <c r="N58" i="3"/>
  <c r="N57" i="3"/>
  <c r="N56" i="3"/>
  <c r="N49" i="3"/>
  <c r="N48" i="3"/>
  <c r="N47" i="3"/>
  <c r="N46" i="3"/>
  <c r="O39" i="3"/>
  <c r="O38" i="3"/>
  <c r="O37" i="3"/>
  <c r="O36" i="3"/>
  <c r="O35" i="3"/>
  <c r="O34" i="3"/>
  <c r="O28" i="3"/>
  <c r="O27" i="3"/>
  <c r="O26" i="3"/>
  <c r="O25" i="3"/>
  <c r="O24" i="3"/>
  <c r="O23" i="3"/>
  <c r="N29" i="3"/>
  <c r="N40" i="3"/>
  <c r="N38" i="3"/>
  <c r="N37" i="3"/>
  <c r="N36" i="3"/>
  <c r="N35" i="3"/>
  <c r="N34" i="3"/>
  <c r="N27" i="3"/>
  <c r="N26" i="3"/>
  <c r="N25" i="3"/>
  <c r="N24" i="3"/>
  <c r="N23" i="3"/>
  <c r="N12" i="3"/>
  <c r="N11" i="3"/>
  <c r="N10" i="3"/>
  <c r="N9" i="3"/>
  <c r="N8" i="3"/>
  <c r="L3" i="2"/>
  <c r="H97" i="3"/>
  <c r="H96" i="3"/>
  <c r="H95" i="3"/>
  <c r="H94" i="3"/>
  <c r="H93" i="3"/>
  <c r="H92" i="3"/>
  <c r="H91" i="3"/>
  <c r="G97" i="3"/>
  <c r="G96" i="3"/>
  <c r="G95" i="3"/>
  <c r="G94" i="3"/>
  <c r="G93" i="3"/>
  <c r="G92" i="3"/>
  <c r="G91" i="3"/>
  <c r="G86" i="3"/>
  <c r="G85" i="3"/>
  <c r="G84" i="3"/>
  <c r="G83" i="3"/>
  <c r="G82" i="3"/>
  <c r="G81" i="3"/>
  <c r="G70" i="3"/>
  <c r="G66" i="3"/>
  <c r="G65" i="3"/>
  <c r="G64" i="3"/>
  <c r="G63" i="3"/>
  <c r="G62" i="3"/>
  <c r="G61" i="3"/>
  <c r="H57" i="3"/>
  <c r="H56" i="3"/>
  <c r="H55" i="3"/>
  <c r="H54" i="3"/>
  <c r="H53" i="3"/>
  <c r="H52" i="3"/>
  <c r="H51" i="3"/>
  <c r="G54" i="3"/>
  <c r="G57" i="3"/>
  <c r="G56" i="3"/>
  <c r="G55" i="3"/>
  <c r="G53" i="3"/>
  <c r="G52" i="3"/>
  <c r="G51" i="3"/>
  <c r="G42" i="3"/>
  <c r="G47" i="3"/>
  <c r="G46" i="3"/>
  <c r="G45" i="3"/>
  <c r="G44" i="3"/>
  <c r="G43" i="3"/>
  <c r="L14" i="2"/>
  <c r="L25" i="2"/>
  <c r="Q16" i="2"/>
  <c r="Q15" i="2"/>
  <c r="Q14" i="2"/>
  <c r="Q13" i="2"/>
  <c r="Q6" i="2"/>
  <c r="Q5" i="2"/>
  <c r="Q4" i="2"/>
  <c r="Q3" i="2"/>
  <c r="L27" i="2"/>
  <c r="L26" i="2"/>
  <c r="L24" i="2"/>
  <c r="L23" i="2"/>
  <c r="L22" i="2"/>
  <c r="L16" i="2"/>
  <c r="L15" i="2"/>
  <c r="L13" i="2"/>
  <c r="L12" i="2"/>
  <c r="L11" i="2"/>
  <c r="L8" i="2"/>
  <c r="L4" i="2"/>
  <c r="L7" i="2"/>
  <c r="L6" i="2"/>
  <c r="L5" i="2"/>
  <c r="J42" i="10"/>
  <c r="F121" i="2"/>
  <c r="F90" i="2"/>
  <c r="F100" i="2"/>
  <c r="G93" i="2" s="1"/>
  <c r="G109" i="2"/>
  <c r="G108" i="2"/>
  <c r="G107" i="2"/>
  <c r="G106" i="2"/>
  <c r="G105" i="2"/>
  <c r="G104" i="2"/>
  <c r="G103" i="2"/>
  <c r="F110" i="2"/>
  <c r="G99" i="2"/>
  <c r="G98" i="2"/>
  <c r="G97" i="2"/>
  <c r="G96" i="2"/>
  <c r="G95" i="2"/>
  <c r="G94" i="2"/>
  <c r="G79" i="2"/>
  <c r="G78" i="2"/>
  <c r="G77" i="2"/>
  <c r="G76" i="2"/>
  <c r="G75" i="2"/>
  <c r="G74" i="2"/>
  <c r="G73" i="2"/>
  <c r="F80" i="2"/>
  <c r="G69" i="2"/>
  <c r="G68" i="2"/>
  <c r="G67" i="2"/>
  <c r="G66" i="2"/>
  <c r="G65" i="2"/>
  <c r="G64" i="2"/>
  <c r="G63" i="2"/>
  <c r="F70" i="2"/>
  <c r="F120" i="2"/>
  <c r="F119" i="2"/>
  <c r="F118" i="2"/>
  <c r="F117" i="2"/>
  <c r="F116" i="2"/>
  <c r="F115" i="2"/>
  <c r="F114" i="2"/>
  <c r="F113" i="2"/>
  <c r="F89" i="2"/>
  <c r="F87" i="2"/>
  <c r="F78" i="2"/>
  <c r="F68" i="2"/>
  <c r="F83" i="2"/>
  <c r="F88" i="2"/>
  <c r="F86" i="2"/>
  <c r="F85" i="2"/>
  <c r="F84" i="2"/>
  <c r="F82" i="2"/>
  <c r="F104" i="2"/>
  <c r="F103" i="2"/>
  <c r="F109" i="2"/>
  <c r="F108" i="2"/>
  <c r="F107" i="2"/>
  <c r="F106" i="2"/>
  <c r="F105" i="2"/>
  <c r="F99" i="2"/>
  <c r="F98" i="2"/>
  <c r="F97" i="2"/>
  <c r="F96" i="2"/>
  <c r="F95" i="2"/>
  <c r="F94" i="2"/>
  <c r="F93" i="2"/>
  <c r="F79" i="2"/>
  <c r="F77" i="2"/>
  <c r="F76" i="2"/>
  <c r="F75" i="2"/>
  <c r="F74" i="2"/>
  <c r="F73" i="2"/>
  <c r="F69" i="2"/>
  <c r="F67" i="2"/>
  <c r="F66" i="2"/>
  <c r="F65" i="2"/>
  <c r="F64" i="2"/>
  <c r="F63" i="2"/>
  <c r="F44" i="2"/>
  <c r="F42" i="2"/>
  <c r="F43" i="2"/>
  <c r="F57" i="2"/>
  <c r="F56" i="2"/>
  <c r="F55" i="2"/>
  <c r="F54" i="2"/>
  <c r="F53" i="2"/>
  <c r="F52" i="2"/>
  <c r="I43" i="9"/>
  <c r="I42" i="9"/>
  <c r="H46" i="9"/>
  <c r="H45" i="9"/>
  <c r="H44" i="9"/>
  <c r="H43" i="9"/>
  <c r="H42" i="9"/>
  <c r="G46" i="9"/>
  <c r="G45" i="9"/>
  <c r="G44" i="9"/>
  <c r="G43" i="9"/>
  <c r="G42" i="9"/>
  <c r="M34" i="12"/>
  <c r="L34" i="12"/>
  <c r="K34" i="12"/>
  <c r="J34" i="12"/>
  <c r="I34" i="12"/>
  <c r="H34" i="12"/>
  <c r="G34" i="12"/>
  <c r="G35" i="12"/>
  <c r="M33" i="12"/>
  <c r="L33" i="12"/>
  <c r="K33" i="12"/>
  <c r="J33" i="12"/>
  <c r="I33" i="12"/>
  <c r="H33" i="12"/>
  <c r="G33" i="12"/>
  <c r="M32" i="12"/>
  <c r="L32" i="12"/>
  <c r="K32" i="12"/>
  <c r="J32" i="12"/>
  <c r="I32" i="12"/>
  <c r="H32" i="12"/>
  <c r="G32" i="12"/>
  <c r="M31" i="12"/>
  <c r="L31" i="12"/>
  <c r="K31" i="12"/>
  <c r="J31" i="12"/>
  <c r="I31" i="12"/>
  <c r="H31" i="12"/>
  <c r="G31" i="12"/>
  <c r="M30" i="12"/>
  <c r="L30" i="12"/>
  <c r="K30" i="12"/>
  <c r="J30" i="12"/>
  <c r="I30" i="12"/>
  <c r="H30" i="12"/>
  <c r="G30" i="12"/>
  <c r="M29" i="12"/>
  <c r="L29" i="12"/>
  <c r="K29" i="12"/>
  <c r="J29" i="12"/>
  <c r="I29" i="12"/>
  <c r="H29" i="12"/>
  <c r="G29" i="12"/>
  <c r="M28" i="12"/>
  <c r="L28" i="12"/>
  <c r="K28" i="12"/>
  <c r="J28" i="12"/>
  <c r="I28" i="12"/>
  <c r="H28" i="12"/>
  <c r="G28" i="12"/>
  <c r="M27" i="12"/>
  <c r="L27" i="12"/>
  <c r="K27" i="12"/>
  <c r="J27" i="12"/>
  <c r="I27" i="12"/>
  <c r="H27" i="12"/>
  <c r="G27" i="12"/>
  <c r="M26" i="12"/>
  <c r="L26" i="12"/>
  <c r="K26" i="12"/>
  <c r="J26" i="12"/>
  <c r="I26" i="12"/>
  <c r="H26" i="12"/>
  <c r="G26" i="12"/>
  <c r="M25" i="12"/>
  <c r="L25" i="12"/>
  <c r="K25" i="12"/>
  <c r="J25" i="12"/>
  <c r="I25" i="12"/>
  <c r="H25" i="12"/>
  <c r="G25" i="12"/>
  <c r="M24" i="12"/>
  <c r="L24" i="12"/>
  <c r="K24" i="12"/>
  <c r="J24" i="12"/>
  <c r="I24" i="12"/>
  <c r="H24" i="12"/>
  <c r="G24" i="12"/>
  <c r="B12" i="12"/>
  <c r="F47" i="10"/>
  <c r="F42" i="10"/>
  <c r="J49" i="10"/>
  <c r="J48" i="10"/>
  <c r="J47" i="10"/>
  <c r="J46" i="10"/>
  <c r="J45" i="10"/>
  <c r="J44" i="10"/>
  <c r="J43" i="10"/>
  <c r="H56" i="10"/>
  <c r="H55" i="10"/>
  <c r="H54" i="10"/>
  <c r="H53" i="10"/>
  <c r="H52" i="10"/>
  <c r="H51" i="10"/>
  <c r="H50" i="10"/>
  <c r="F48" i="10"/>
  <c r="D48" i="10"/>
  <c r="H47" i="10"/>
  <c r="D47" i="10"/>
  <c r="H46" i="10"/>
  <c r="F46" i="10"/>
  <c r="D46" i="10"/>
  <c r="H45" i="10"/>
  <c r="F45" i="10"/>
  <c r="F50" i="10" s="1"/>
  <c r="D45" i="10"/>
  <c r="H44" i="10"/>
  <c r="D44" i="10"/>
  <c r="H43" i="10"/>
  <c r="F43" i="10"/>
  <c r="D43" i="10"/>
  <c r="H42" i="10"/>
  <c r="D42" i="10"/>
  <c r="H54" i="1"/>
  <c r="H55" i="1"/>
  <c r="H53" i="1"/>
  <c r="H52" i="1"/>
  <c r="H51" i="1"/>
  <c r="H50" i="1"/>
  <c r="H43" i="1"/>
  <c r="H42" i="1"/>
  <c r="H47" i="1"/>
  <c r="H46" i="1"/>
  <c r="H45" i="1"/>
  <c r="H44" i="1"/>
  <c r="F48" i="1"/>
  <c r="F47" i="1"/>
  <c r="F46" i="1"/>
  <c r="F45" i="1"/>
  <c r="F43" i="1"/>
  <c r="F42" i="1"/>
  <c r="F48" i="2"/>
  <c r="F47" i="2"/>
  <c r="F46" i="2"/>
  <c r="F45" i="2"/>
  <c r="N50" i="7" l="1"/>
  <c r="H48" i="7"/>
  <c r="G53" i="7"/>
  <c r="H49" i="7" s="1"/>
  <c r="F43" i="7"/>
  <c r="F46" i="7" s="1"/>
  <c r="L50" i="7"/>
  <c r="G61" i="13"/>
  <c r="I47" i="13"/>
  <c r="H61" i="13"/>
  <c r="F61" i="13"/>
  <c r="G50" i="13"/>
  <c r="G51" i="13"/>
  <c r="G52" i="13"/>
  <c r="I53" i="13"/>
  <c r="I50" i="13"/>
  <c r="I51" i="13"/>
  <c r="H53" i="13"/>
  <c r="H52" i="13"/>
  <c r="I52" i="13"/>
  <c r="F52" i="13"/>
  <c r="G53" i="13"/>
  <c r="H50" i="13"/>
  <c r="F47" i="13"/>
  <c r="F53" i="13" s="1"/>
  <c r="H56" i="4"/>
  <c r="H92" i="4"/>
  <c r="H64" i="4"/>
  <c r="H65" i="4"/>
  <c r="H97" i="4"/>
  <c r="H44" i="4"/>
  <c r="H66" i="4"/>
  <c r="G68" i="4"/>
  <c r="G74" i="4"/>
  <c r="G102" i="4"/>
  <c r="G98" i="4"/>
  <c r="H96" i="4" s="1"/>
  <c r="G77" i="4"/>
  <c r="G58" i="4"/>
  <c r="H54" i="4" s="1"/>
  <c r="G88" i="4"/>
  <c r="G49" i="4"/>
  <c r="H48" i="4" s="1"/>
  <c r="G103" i="4"/>
  <c r="G73" i="4"/>
  <c r="G78" i="4" s="1"/>
  <c r="G49" i="3"/>
  <c r="G107" i="3"/>
  <c r="G104" i="3"/>
  <c r="G98" i="3"/>
  <c r="G103" i="3"/>
  <c r="G101" i="3"/>
  <c r="G74" i="3"/>
  <c r="G68" i="3"/>
  <c r="G72" i="3"/>
  <c r="G73" i="3"/>
  <c r="G76" i="3"/>
  <c r="G102" i="3"/>
  <c r="G71" i="3"/>
  <c r="G58" i="3"/>
  <c r="G105" i="3"/>
  <c r="G106" i="3"/>
  <c r="G75" i="3"/>
  <c r="G88" i="3"/>
  <c r="L28" i="2"/>
  <c r="L17" i="2"/>
  <c r="M14" i="2" s="1"/>
  <c r="F58" i="2"/>
  <c r="G53" i="2" s="1"/>
  <c r="F49" i="2"/>
  <c r="H48" i="10"/>
  <c r="F51" i="10"/>
  <c r="H48" i="1"/>
  <c r="F45" i="7" l="1"/>
  <c r="H51" i="7"/>
  <c r="H52" i="7"/>
  <c r="H50" i="7"/>
  <c r="F51" i="13"/>
  <c r="F50" i="13"/>
  <c r="H71" i="4"/>
  <c r="H75" i="4"/>
  <c r="H76" i="4"/>
  <c r="H72" i="4"/>
  <c r="H70" i="4"/>
  <c r="H73" i="4"/>
  <c r="H43" i="4"/>
  <c r="H87" i="4"/>
  <c r="H85" i="4"/>
  <c r="H77" i="4"/>
  <c r="H86" i="4"/>
  <c r="H42" i="4"/>
  <c r="H74" i="4"/>
  <c r="H82" i="4"/>
  <c r="H55" i="4"/>
  <c r="H91" i="4"/>
  <c r="H83" i="4"/>
  <c r="H95" i="4"/>
  <c r="H52" i="4"/>
  <c r="H62" i="4"/>
  <c r="H61" i="4"/>
  <c r="H67" i="4"/>
  <c r="H63" i="4"/>
  <c r="H57" i="4"/>
  <c r="H51" i="4"/>
  <c r="H84" i="4"/>
  <c r="H94" i="4"/>
  <c r="H81" i="4"/>
  <c r="H47" i="4"/>
  <c r="H45" i="4"/>
  <c r="H53" i="4"/>
  <c r="G109" i="4"/>
  <c r="H93" i="4"/>
  <c r="H46" i="4"/>
  <c r="H87" i="3"/>
  <c r="H83" i="3"/>
  <c r="H81" i="3"/>
  <c r="H86" i="3"/>
  <c r="H82" i="3"/>
  <c r="H85" i="3"/>
  <c r="H84" i="3"/>
  <c r="H64" i="3"/>
  <c r="H63" i="3"/>
  <c r="H62" i="3"/>
  <c r="H61" i="3"/>
  <c r="H65" i="3"/>
  <c r="H66" i="3"/>
  <c r="H67" i="3"/>
  <c r="H76" i="3"/>
  <c r="H47" i="3"/>
  <c r="H44" i="3"/>
  <c r="H46" i="3"/>
  <c r="H45" i="3"/>
  <c r="H43" i="3"/>
  <c r="H42" i="3"/>
  <c r="H48" i="3"/>
  <c r="G109" i="3"/>
  <c r="G77" i="3"/>
  <c r="H77" i="3" s="1"/>
  <c r="G108" i="3"/>
  <c r="H108" i="3" s="1"/>
  <c r="G78" i="3"/>
  <c r="M26" i="2"/>
  <c r="M23" i="2"/>
  <c r="M22" i="2"/>
  <c r="M27" i="2"/>
  <c r="M24" i="2"/>
  <c r="M25" i="2"/>
  <c r="M12" i="2"/>
  <c r="M16" i="2"/>
  <c r="M15" i="2"/>
  <c r="M13" i="2"/>
  <c r="M11" i="2"/>
  <c r="G57" i="2"/>
  <c r="G54" i="2"/>
  <c r="G55" i="2"/>
  <c r="G56" i="2"/>
  <c r="G52" i="2"/>
  <c r="F60" i="2"/>
  <c r="G46" i="2"/>
  <c r="G45" i="2"/>
  <c r="G48" i="2"/>
  <c r="G43" i="2"/>
  <c r="G47" i="2"/>
  <c r="G44" i="2"/>
  <c r="G42" i="2"/>
  <c r="D48" i="1"/>
  <c r="D47" i="1"/>
  <c r="D46" i="1"/>
  <c r="D45" i="1"/>
  <c r="D44" i="1"/>
  <c r="D43" i="1"/>
  <c r="D42" i="1"/>
  <c r="G82" i="2"/>
  <c r="G83" i="2"/>
  <c r="G88" i="2"/>
  <c r="G87" i="2"/>
  <c r="G85" i="2"/>
  <c r="G84" i="2"/>
  <c r="G86" i="2"/>
  <c r="G89" i="2"/>
  <c r="G120" i="2"/>
  <c r="G118" i="2"/>
  <c r="G116" i="2"/>
  <c r="G119" i="2"/>
  <c r="G114" i="2"/>
  <c r="G115" i="2"/>
  <c r="G117" i="2"/>
  <c r="G113" i="2"/>
  <c r="H106" i="4" l="1"/>
  <c r="H107" i="4"/>
  <c r="H108" i="4"/>
  <c r="H105" i="4"/>
  <c r="H101" i="4"/>
  <c r="H104" i="4"/>
  <c r="H102" i="4"/>
  <c r="H103" i="4"/>
  <c r="H105" i="3"/>
  <c r="H106" i="3"/>
  <c r="H104" i="3"/>
  <c r="H103" i="3"/>
  <c r="H102" i="3"/>
  <c r="H101" i="3"/>
  <c r="H107" i="3"/>
  <c r="H75" i="3"/>
  <c r="H74" i="3"/>
  <c r="H71" i="3"/>
  <c r="H73" i="3"/>
  <c r="H70" i="3"/>
  <c r="H72" i="3"/>
</calcChain>
</file>

<file path=xl/sharedStrings.xml><?xml version="1.0" encoding="utf-8"?>
<sst xmlns="http://schemas.openxmlformats.org/spreadsheetml/2006/main" count="5176" uniqueCount="1277">
  <si>
    <t>Did you/your team communicate with other teams? If yes, did this communication help you/your team in the work process? If yes, describe how. (e.g., hints, explanations, concrete help, psychological support)</t>
  </si>
  <si>
    <t>Did you already know other teams/personnel from? If yes, how did it affect the team/challenge definition? If not, did the hackathon ease the integration with teams?</t>
  </si>
  <si>
    <t>Have your solution(s) been reused in other challenges/use cases? If yes, specify them and how your solution contributed</t>
  </si>
  <si>
    <t>Will you collaborate in the future with the same team/personnel?</t>
  </si>
  <si>
    <t>Yes. No real difficulties.</t>
  </si>
  <si>
    <t>No real effect. Everyone was professional.</t>
  </si>
  <si>
    <t>Yes, for technical support and inspiration.</t>
  </si>
  <si>
    <t>Yes. After som point everyone knew eachother in the different groups in the overall project</t>
  </si>
  <si>
    <t>Not a SP.</t>
  </si>
  <si>
    <t>Yes</t>
  </si>
  <si>
    <t>Yes, our team includes people from other countries. The biggest benefit is the diversity they bring in.</t>
  </si>
  <si>
    <t>Positively, work experience in the research field.</t>
  </si>
  <si>
    <t>We have bi-weekly virtual meetings which help in the solution development.</t>
  </si>
  <si>
    <t>No.</t>
  </si>
  <si>
    <t>Maybe</t>
  </si>
  <si>
    <t>Yes. This is an international project, so it was to be expected. The people from Finland were often out of their time zone, but other than that, there were no problem.</t>
  </si>
  <si>
    <t>As use case provider, we don't have the expert knowledge in AI/ML, so working with academics having these skills was very nice.</t>
  </si>
  <si>
    <t>No, not so much I think. Perhaps a little, the normal social conversations, but not about the hackathon implementations I think</t>
  </si>
  <si>
    <t>There were people from different countries, but they belonged to organisations from the same country.</t>
  </si>
  <si>
    <t>The composition of the team positively affected the work process because the representatives of each organisation are great professionals with extensive knowledge and experience in their respective areas of work, which greatly facilitates collaboration.</t>
  </si>
  <si>
    <t>No</t>
  </si>
  <si>
    <t>I didn't know the people in the team and the different hackathons were very positive to improve the relationship between the members and to work in a more comfortable way.</t>
  </si>
  <si>
    <t>Teams with diverse skills and experiences may bring fresh perspectives and innovative solutions, positively influencing the work process.</t>
  </si>
  <si>
    <t>Yes, familiarity with other teams eased collaboration and integration. Hackathon facilitated networking.</t>
  </si>
  <si>
    <t>Yes, our solution(s) have been reused in other our challenges and they have been included also in some use cases scenarios.</t>
  </si>
  <si>
    <t>no</t>
  </si>
  <si>
    <t>We now have a new member. Hes new but it will be helpfull to have another person helping me.</t>
  </si>
  <si>
    <t>Yes, There was a lot of helpfull comunication. Technical and "administrative" help.</t>
  </si>
  <si>
    <t>Not yet.</t>
  </si>
  <si>
    <t>Yes! There are no issues, rather that interesting collaborations and ideas.</t>
  </si>
  <si>
    <t>In general good, everyone participated.</t>
  </si>
  <si>
    <t>Not during the hackathon.</t>
  </si>
  <si>
    <t>Some I knew better because of previous hackathons and collaborations related to the project, while others I knew less. The hackathon eased the integration within the team.</t>
  </si>
  <si>
    <t>The solution was one step ahead of working towards a larger solution to give the UCP.</t>
  </si>
  <si>
    <t>All the countries in AIDOaRT, very great communication in English</t>
  </si>
  <si>
    <t>Yes, with Spanish universities with whom we have collaborated in the past. It has certainly been useful to gain a different perspective, as in other countries, laws and directions in the research field may vary, and understanding how these are approached and the specific research areas in other countries</t>
  </si>
  <si>
    <t>The team composition positively influenced the work process in terms of the members' experience and past collaborations. However, work commitments had a negative impact, as we were not always able to be physically present together, and we had to work remotely at times, with the associated challenges</t>
  </si>
  <si>
    <t>Yes, I already knew the team members and had collaborated with them in the past, which greatly facilitated the definition of the challenge and the various steps taken during the hackathon</t>
  </si>
  <si>
    <t>Yes, the UNIVAQ solution (HEPSYCODE tool, for the GUI modeling of embedded and cyber-physical systems) has been reused in other challenges for the monitoring and recommendation part in the modeling phase for designers. Specifically, the tool has been integrated with a Sirius-based tool that extracts modeling traces from the graphical interface. Through these traces and using a recommendation system, it helps the designer in the modeling and implementation phases of the application model.</t>
  </si>
  <si>
    <t>Yes, but working for a company of our country.</t>
  </si>
  <si>
    <t>Yes, skill set diversity is the main value of the team. We learn from each other continuously.</t>
  </si>
  <si>
    <t>Yes, we all talk to other teams. I personally have interesting conversations with other teams on what are their developments &amp; methodologies, and also try to provide helpful ideas.</t>
  </si>
  <si>
    <t>No, I didn't know anyone from other partners before joining the project.</t>
  </si>
  <si>
    <t>International team (Austria, Italy, Sweden, France). No particular issues related to this aspect.</t>
  </si>
  <si>
    <t>The internationalization of the team is a key benefit. Work commitments mostly depends on the amount of work that each member of the team has to carry out concurrently to the project activities. In particular, people with temporary contracts (e.g., students and postdoctoral researchers) will be hindered in their activities because of uncertainties caused by their contracts :)</t>
  </si>
  <si>
    <t>yes, communication on shared problems to solve (e.g., modeling)</t>
  </si>
  <si>
    <t>Research collaborations, built on pre-existing relationships and powered by shared goals, can significantly accelerate progress. When working within the same research community, we can leverage existing connections to streamline efforts. These collaborations allow us to focus on practical solutions without the need for extensive explanations.</t>
  </si>
  <si>
    <t>yes, no specific issues</t>
  </si>
  <si>
    <t>neither</t>
  </si>
  <si>
    <t>yes, no affect</t>
  </si>
  <si>
    <t>Our team was quite well-balanced in terms of experience (young researchers vs. more senior ones, different complementary skills and expertises).</t>
  </si>
  <si>
    <t>In the context of AIDOaRt, we have frequent discussions with other teams. Also because several members of our team are also part of other teams.</t>
  </si>
  <si>
    <t>Yes, we already worked with some team members before the project. This facilitated the starting of the collaboration because of the prior knowledge on related technologies and on how people work.</t>
  </si>
  <si>
    <t>Our solution has been principally used in the VCE use case so far in the context of AIDOaRt, but we are also developing it and experimenting with in other contexts from our side in parallel.</t>
  </si>
  <si>
    <t>team members were experiences, curious and really involved</t>
  </si>
  <si>
    <t>yes, we organized the teams with people we are already working with in the project</t>
  </si>
  <si>
    <t>IDK</t>
  </si>
  <si>
    <t>Yes. No particular issues relate to the fact that the team members came from various countries.</t>
  </si>
  <si>
    <t>Absolutely, namely the experience of the members and work commitments.</t>
  </si>
  <si>
    <t>Yes. Exchanges with several teams is crucial. The depth of the exchange depends on how similar the challenges, UC requirements and solutions domains. Even for distant topics, many methodologies, approaches and ideas exchanged during the formal presentations or informal verbal exchanges are still inspiring and enriching.</t>
  </si>
  <si>
    <t>Indeed, it is harder to collaborate with previously unknown partners, but only for a short period of time.</t>
  </si>
  <si>
    <t>No, although it is widely applicable in various similar use cases in different domains.</t>
  </si>
  <si>
    <t>Yes. Physical meetings with partners outside of a country are significantly more difficult to organise. Therefore hackathons provide good support here.</t>
  </si>
  <si>
    <t>Sometimes research and industrial interests diverge. However. this is normal within an industrial research project but leads of course to some overhead and inefficiency especially in the first half of the project.</t>
  </si>
  <si>
    <t>Yes, AVL works together with the Volvo team to find a common solution for some given challenges, which was not planned at the beginning of the project. The collaboration has good chances to last beyond the project's scope.</t>
  </si>
  <si>
    <t>Yes, we had traditional partners prior to the project (mostly from Austria). Hackathon helped to widen these partnerships.</t>
  </si>
  <si>
    <t>Yes, but I didn't see any problem in the direction, since the AIDOaRt project already is a multi-country project, so this is just natural.</t>
  </si>
  <si>
    <t>As far as I know, there was no official communication regarding the challenge. It was a big team, so it was not necessary.</t>
  </si>
  <si>
    <t>I didn't know anyone from the other teams, but it didn't affected the challenge definition.</t>
  </si>
  <si>
    <t>Not at the moment</t>
  </si>
  <si>
    <t>Yes, but their presence didn't lead to any issue since the background was similar.</t>
  </si>
  <si>
    <t>As the team are from the same country, the discussion is normally quite fluent</t>
  </si>
  <si>
    <t>no, AFAIK</t>
  </si>
  <si>
    <t>Not really. The only thing that I could think of is that my partners sometimes had to switch between groups. I could mostly work on my own but a little more interaction seldomly hurts.</t>
  </si>
  <si>
    <t>Not really</t>
  </si>
  <si>
    <t>I knew them</t>
  </si>
  <si>
    <t>Only via continuation.</t>
  </si>
  <si>
    <t>Yes. This is good and important</t>
  </si>
  <si>
    <t>We had great domain experts from Westermo while we (Copado) provided expertiese in solving the algorithmic problems</t>
  </si>
  <si>
    <t>Not really except for networking</t>
  </si>
  <si>
    <t>We had a good team with the correct skills.</t>
  </si>
  <si>
    <t>No &amp; Yes</t>
  </si>
  <si>
    <t>Yes, mainly benefits from cultural and background aspects</t>
  </si>
  <si>
    <t>Team composition provided benefits</t>
  </si>
  <si>
    <t>International team is always a good thing.</t>
  </si>
  <si>
    <t>Yes - good for cooperation on UC related topics.</t>
  </si>
  <si>
    <t>Yes, it happened. It was inevitable to encounter some communication problems</t>
  </si>
  <si>
    <t>When the team was larger and more diverse, the advantage brought by the greater experience was evident.</t>
  </si>
  <si>
    <t>In truth, I had no interaction with the other teams except at the time of the presentations</t>
  </si>
  <si>
    <t>Just happened to carry on the challenge between different editions to deepen different aspects or just to carry on the work</t>
  </si>
  <si>
    <t>No. Yes, it was absolute easy to interact with new teams during the hackathon and later on.</t>
  </si>
  <si>
    <t>yes, benefits: more varied team</t>
  </si>
  <si>
    <t>-</t>
  </si>
  <si>
    <t>yes, communication is essential</t>
  </si>
  <si>
    <t>sometimes, but it helps with integration</t>
  </si>
  <si>
    <t>yes, we develop a basic tool framework that can be applied in different challenges</t>
  </si>
  <si>
    <t>Yes. Mainly offering benefits as diversity helps in our problems (e.g., with natural language).</t>
  </si>
  <si>
    <t>Positively. The experience of the participants was a boost in our activities for the UC.</t>
  </si>
  <si>
    <t>Mostly not officially, but since they were participating in other challenges there has been some cross-pollination (e.g., Softeam provided help in our first challenge which was coming from their collaboration with VCE and ALSTOM in other challenges).</t>
  </si>
  <si>
    <t>Mostly from informal convesations in project meetings and presentations of former challenges.</t>
  </si>
  <si>
    <t>Not really.</t>
  </si>
  <si>
    <t>experience of the members</t>
  </si>
  <si>
    <t>Yes, face-to-face meetings were difficult</t>
  </si>
  <si>
    <t>Yes, the UC provider was too busy at times</t>
  </si>
  <si>
    <t>Yes, we worked with several UC providers. Yes, it helped the team.</t>
  </si>
  <si>
    <t>Yes, it was not an issue.</t>
  </si>
  <si>
    <t>Yes, we experimented the different approach to workgroup. We do not encountered particular issues.</t>
  </si>
  <si>
    <t>Yes, like the previous question.</t>
  </si>
  <si>
    <t>Yes, we discussed with other members for hints/help mainly, but also just to have small talks and relax.</t>
  </si>
  <si>
    <t>Yes. Got to know more about thesolution providers from different countries.</t>
  </si>
  <si>
    <t>positively</t>
  </si>
  <si>
    <t>yes. Brain storming sessions helped alot in understanding and defining the solution.</t>
  </si>
  <si>
    <t>Yes, alot. It has been a really healthy activity.</t>
  </si>
  <si>
    <t>n/a</t>
  </si>
  <si>
    <t>The heterogeneous domains/expertises affected positively</t>
  </si>
  <si>
    <t>none</t>
  </si>
  <si>
    <t>not relevant in the first hackathon, but in the following the organization facilitate the integration</t>
  </si>
  <si>
    <t>Yes. Nothing special.</t>
  </si>
  <si>
    <t>I found that people from different knowledge backgrounds couldn't understand that others do not share their expertise.</t>
  </si>
  <si>
    <t>Communication issues</t>
  </si>
  <si>
    <t>The composition of the team had a positive influence because the team members had diverse experiences and different seniority levels.</t>
  </si>
  <si>
    <t>The team communicated with other teams, acquiring key suggestions and assistance for completing the challenge.</t>
  </si>
  <si>
    <t>We already know the Team members</t>
  </si>
  <si>
    <t>The solutions were not used in other challenges.</t>
  </si>
  <si>
    <t>Yes. Obvious issue is language barrier, but in general is always enriching.</t>
  </si>
  <si>
    <t>The composition of the team, at least from our side, was shaped to fulfil our expectations (get advance at demo level, get feedback on exploitability, ideas on what to improve, etc). We have the impression that partners made the same and that worked.</t>
  </si>
  <si>
    <t>Yes. We did not notice a specific help, althugh we do not discard it could have been in other scenarios</t>
  </si>
  <si>
    <t>Yes. Yes in the sense of triggering the creation of teams and boost collaboration.</t>
  </si>
  <si>
    <t>How many AIDOaRt hackathons do you have attended?</t>
  </si>
  <si>
    <t>How were groups formed? (e.g. already formed outside/before hackathons, created specifically to work on hackathon challenges, with new partners or with partners you have collaborated with in the past, after participating in group discussions or roundtables, and more)</t>
  </si>
  <si>
    <t>How did the synergy between the UCP and SP improve the development process?</t>
  </si>
  <si>
    <t>Did you work with someone from a different domain? How did he/she influence the hackathon(s)?</t>
  </si>
  <si>
    <t>All</t>
  </si>
  <si>
    <t>We have made the partners join colab through the calls for challenges. Then we have kept collaboration alive from those (mostly defined from first and second hackathon).</t>
  </si>
  <si>
    <t>We made the challenges, drove the colab, and managed meetings/evaluation/presentations/new items on the agenda for colab.</t>
  </si>
  <si>
    <t>They helped with giving feedback on feasbility and technical details for tools and solutions.</t>
  </si>
  <si>
    <t>It was neccesary to have a close synergy, otherwise it would not be possible to progress with meaningful activities.</t>
  </si>
  <si>
    <t>We set up challenge online. We discuss in weekly meetings. We prepare material for hackathon. We do intensive work and present during hackathon. We continue work after. Possibly we aim for dissemination.</t>
  </si>
  <si>
    <t>We were all from different domains mostly. In SP context that helped with a broad solution. In UC context that helped with validiation.</t>
  </si>
  <si>
    <t>Somewhat. We always aimed to have a meeting before. If we already were in colaboration it was natural, and with new partners it was often easy to manage. This made the hackathon itself more streamlined.</t>
  </si>
  <si>
    <t>Not really, we had a solid approach from the first hackathon (which we won) and stuck to it.</t>
  </si>
  <si>
    <t>Before hackathons</t>
  </si>
  <si>
    <t>In our case the UCP defined the challenges with respect to their use cases.</t>
  </si>
  <si>
    <t>AVL always provided information and is very helpful.</t>
  </si>
  <si>
    <t>After the problem definition by the UCP, we discussed the details of the problem and to what broader scope the problem applies to. Then, we agreed on a minimal example in order to tackle the problem. Having a minimal viable solution, we tried to generalise for a broader set of examples.</t>
  </si>
  <si>
    <t>We had some initial ideas and pre-discussion to make the challenge a bit more efficient.</t>
  </si>
  <si>
    <t>Yes, to actively involve also other partners in our challenges.</t>
  </si>
  <si>
    <t>As I wrote above, we have shared a lot of data publicly, and with these data sets, we have collaborated with anyone. But some data has been prepared specifically for one partners, who have signed some extra NDA -- and for this partner we have had "closed" challenges just with them (so two partners).
For the more "open" challenges, we have recruited partners at various work package meetings, and perhaps email lists. Usually, we have formed groups before the hackathon itself, but on the last one, we also added partners on the day of the event.
The collaboration has been a bit like children playing in a sandbox -- often we have worked on the same data, but next to each other. For example, I don't think we have coded together across partners, instead we have looked at data from different angles and tried to build a story together</t>
  </si>
  <si>
    <t>In some of our challenges we worked very closely with one specific solution provider, here they were very involved in the challenge definition.</t>
  </si>
  <si>
    <t>We had very different skills, as use case provider, we often had a good understanding of the data and of the industry context, whereas the solution providers know much more about artificial intelligence, and the specific tools (e.g. python libraries) needed to tackle the challenge.</t>
  </si>
  <si>
    <t>In the last hackathon we did something like this:
1 - we created an open data set with a specific type of data (time series data of quality metrics)
2 - we know that we want to learn about a specific topic (e.g. anomaly detection in this type of data).
3 - we tried to promote the challenge and recruit partners through work package meetings and to contacts we have gathered over the project.
4 - we became quite many partners in the hackathon, so we had an informal meeting over teams before the event, to make sure that everyone had the data, and had some initial ideas of what to work on during the hackathon.
5 - at the day of the hackathon, one new partners appeared.
6 - as use case provider, I was sort of the spider in the middle of the web, and tried to make sure that everyone got answers to any questions, and looked at something interesting
7 - towards the end of the day, I started collecting the interesting results from the partners, and I tried to make "a story" out of it. Sometimes it can be difficult to understand the results -- e.g. what is a long short-term memory neural network and how is it similar or different from a regular artificial neural network, and why can we expect it to be good at anomaly detection in our specific case?
8 - For the presentation, it's important to pick the best pieces from each partners and to make sure that they are all presented in a positive way. E.g., if a method worked very poorly this is not a failure from that partners, but an interesting and unexpected good lessons learned.</t>
  </si>
  <si>
    <t>Yes, as use case provider, almost all solution providers are from a different domain if you like. Typically, these academics have very strong skills in AI methods, so we very much build together and complete each others skills.</t>
  </si>
  <si>
    <t>Sometimes we had an ongoing collaboration and used the hackathon as a "leap" forward in the collaboration. In these cases, we knew a lot before we started. Other times, we were a bit surprised, e.g. in one data set we identified correlations between test case verdicts which we suspected were present, but we did not know that it was so "easy" to find them if you just work with the data in a suitable way.</t>
  </si>
  <si>
    <t>Yes. Sometimes other teams worked at things that are of interest to us as a company, but not perhaps the exact thing we are looking at in this project. So we invited partners we had not collaborated with to explain a bit what they are doing in "guest lectures" over video chat. This has been appreciated by colleagues at the company.</t>
  </si>
  <si>
    <t>The groups were formed prior to the hackahons.</t>
  </si>
  <si>
    <t>The UCP was very important in defining the challenge, as the hackathons have been structured on the basis of the different use case scenarios.</t>
  </si>
  <si>
    <t>The SPs have contributed by narrowing down the challenges of each of the hackathons, so that they were achievable tasks in the period of time we had available.</t>
  </si>
  <si>
    <t>It was a further step in the logical process of collaboration between SPs and UCPs.</t>
  </si>
  <si>
    <t>The step-by-step process that your team followed to design and develop solutions in the hackathons was a previous internal meeting within our team, then a meeting before the hackathon where the proposal was validated with the rest of the partners and the data to work on was specified and, once in the hackathon, the day was dedicated to the resolution of problems/doubts and the challenge in question.</t>
  </si>
  <si>
    <t>During the hakathons I worked with people who are experts on issues that I don't know about and it was very helpful because they explain things to you that help you understand the problem better and see alternatives and solutions that you hadn't thought of.</t>
  </si>
  <si>
    <t>In some of the challenges I did (because I did have knowledge of the possible solution), but in others the problem was beyond my knowledge and I had no idea before the hackathons.</t>
  </si>
  <si>
    <t>This was not our case.</t>
  </si>
  <si>
    <t>The synergy between the UCP and SP streamlined workflows, fostering efficient collaboration and accelerating development efforts through combined resources and expertise.</t>
  </si>
  <si>
    <t>Yes, we had preliminary ideas about the challenge resolution before the hackathon. These ideas were typically generated through prior research, brainstorming sessions, or discussions among team members.</t>
  </si>
  <si>
    <t>Created in the meeting itself by chatting and arguing ideas. I didn't know them myself but my other partners had already colaborated with them before.</t>
  </si>
  <si>
    <t>In our case the challenges were trivial, they consisted of continuing development of our tools and integrating them.</t>
  </si>
  <si>
    <t>We, as solution providers were the main contributors to defining the challenge.</t>
  </si>
  <si>
    <t>There was improvement. Mainly because of gettin to know each other personally. That really improved the colaboration.</t>
  </si>
  <si>
    <t>The process was to start work the first day of the meeting and just keep going. No step by step or anything, just normal work but in another place.</t>
  </si>
  <si>
    <t>Yes i did. He was expert in systemc and hardware modeling. The influence to our contribution was a lot since that domain really benefited from our proposed technology.</t>
  </si>
  <si>
    <t>In general already formed before the hackathons and with new partners.</t>
  </si>
  <si>
    <t>The challenge definition was defined based on the need of UCP</t>
  </si>
  <si>
    <t>Mosly the challenge was defined by SP based on the need of UCP. Other was defined from UCP</t>
  </si>
  <si>
    <t>It was good and fruitful.</t>
  </si>
  <si>
    <t>First, the challenge was decided based on the challenges experienced in the solution provided for the UCP. During the hackathon, the team discussed the challenges, came up with ideas, and implemented a solution, which was presented by the day's end in the plenary meeting.</t>
  </si>
  <si>
    <t>Yes mostly with product managers that have seen the challenge we tried to resolve in real scenario. Their input were important.</t>
  </si>
  <si>
    <t>Based on the literature usually have an idea and present in in the hackathon day.</t>
  </si>
  <si>
    <t>in Vasteras it was already formed outside/before hackathons, in Linz it was created specifically to work on hackathon challenges,</t>
  </si>
  <si>
    <t>The challenge was caming from hte UCP in both cases</t>
  </si>
  <si>
    <t>The ideas to solve the challenge were coming from the SP</t>
  </si>
  <si>
    <t>It was a great exchange and technology transfer</t>
  </si>
  <si>
    <t>1) read carefully the challenge 2) discuss internally on how the challenge could be tacckled 3) apply the methods and tools at the best of our knowledge to solve the challenge 4) iterate the procedure during the hackaton itself 5) discussion to improve the solution during the hackaton meeting</t>
  </si>
  <si>
    <t>Railway domain, it was the whole knowledge of the UCP</t>
  </si>
  <si>
    <t>Only partially</t>
  </si>
  <si>
    <t>The hackato in Vasteras inspired me to work in the hackaton in Linz</t>
  </si>
  <si>
    <t>The group was formed during the first hackathon with UNIVAQ and TEKNE, while they collaborated in MEGAMART2 in the past. Therefore, we worked and discussed the potential use of the UNIVAQ tool within the TEKNE challenge. UCAN joined the group as they had previously collaborated with UNIVAQ to integrate the two proposed tools into AIDOaRT and were interested in the case study due to its relevance to the researchers' themes and domain.</t>
  </si>
  <si>
    <t>TEKNE contributed to defining the requirements and use case scenarios, and formulated the challenge based on them. The aim was to try to meet the requirements of a specific scenario within the project</t>
  </si>
  <si>
    <t>As SP, we contributed by providing insights into the functionalities and capabilities of our tool, and attempted to determine if they were suitable for the challenge and the scenario under consideration</t>
  </si>
  <si>
    <t>The collaboration between UCP and SP has led to a detailed definition of the challenge objectives, aligning with the goals of AIDOaRt. As TEKNE and UNIVAQ have collaborated in the past on other projects (e.g., MEGAMART2), it was easier to accurately define the problem boundaries and establish a roadmap for the hackathons</t>
  </si>
  <si>
    <t>We worked incrementally to define the design and development steps, following a top-down approach and aligning with industrial development methodologies (e.g., V-Model). We focused on modeling, (semi) automatic code generation, development, and analysis of possible solutions and technological implementations</t>
  </si>
  <si>
    <t>We had a general idea of how to solve the problem since our approach is domain-independent. The TEKNE case study provided us with the opportunity to validate our approach and tool in a real industrial context. The decision to use the tool for the design and development of electric motors, as well as for prognosis and diagnosis of potential issues, was a joint decision made by the UCP and UNIVAQ as the SP.</t>
  </si>
  <si>
    <t>Already formed before hackathons, around use case scenarios.</t>
  </si>
  <si>
    <t>Main contributor, brought the needs of their users/customers</t>
  </si>
  <si>
    <t>Provided a model-driven engineering approach and technical solutions</t>
  </si>
  <si>
    <t>The UCP and all SP's were interested in the providing a solution for their specific areas of interest. They matched as puzzle pieces to bring a holistic solution for the challenge. Each partner had their specific responsibility and all contributed equally to the main objective.</t>
  </si>
  <si>
    <t>We followed bi-weekly follow-up meetings for SP's to share and sync their progress and developments towards the next goal. Few weeks before each hackathon, we met to catch up, define the expected outcome of the hackathon and outline the activities to perform during the session.</t>
  </si>
  <si>
    <t>We are a mixture of IT consultancy agencies, research centers and universities, that influence and enrich each other.</t>
  </si>
  <si>
    <t>We have a crisp vision of the final product and its expected outcomes. We have defined a clear path towards that end.</t>
  </si>
  <si>
    <t>I am interested in other challenges and briefly contributed off-the-record with their participants.</t>
  </si>
  <si>
    <t>The working groups have been created by merging colleagues from my University and partners. Some research partners are chosen because of previous collaborations on specific research topics (e.g., MDE) and specific use case needs.</t>
  </si>
  <si>
    <t>All the challenges I faced in the AIDOaRt project with my team at JKU originated from the VCE Use Case.</t>
  </si>
  <si>
    <t>The contribution of each partner is described in the recently accepted paper
https://www.researchgate.net/publication/378148318_Towards_Automating_Model-Based_Systems_Engineering_in_Industry_-_An_Experience_Report</t>
  </si>
  <si>
    <t>The synergy has been of paramount importance. In particular, the collaboration allowed to concentrate on concrete needs of VCE engineers. Typically, basic MDE capabilities have been enabled (e.g., replacing descriptive "informal" engineering documents with prescriptive models based on standard modeling languages)</t>
  </si>
  <si>
    <t>As anticipated, the step-by-step process has been described (Use Cases, Engineering Workflow and Integrated tools) is described in the recent publication https://www.researchgate.net/publication/378148318_Towards_Automating_Model-Based_Systems_Engineering_in_Industry_-_An_Experience_Report</t>
  </si>
  <si>
    <t>The work has been carried out in collaboration with industrial experts (VCE and Dynatrace) in order to discuss the engineering needs of the system under study and to enable the continuous delivery of simulation units, respectively. The continuous delivery and simulation of CPS components is currently under further development.</t>
  </si>
  <si>
    <t>Yes, some coordination activities were carried out before the hackathon. In particular, we studied the applicability of existing academic solutions to the VCE case study (e.g., MOMoT for model-driven simulation optimization during the hackathon in Linz, Austria)</t>
  </si>
  <si>
    <t>We had formed our group alredy before the hackaton with our use case provider.</t>
  </si>
  <si>
    <t>We defined this in close cooperation with the UCP</t>
  </si>
  <si>
    <t>The requirements have been influenced by the UCP and we got several feedback from the tests done by UCP.</t>
  </si>
  <si>
    <t>There was no formal process. We worked on the specific challanges and tried to find new ideas and functional input for our UC development.</t>
  </si>
  <si>
    <t>Only with someone from the UCP.</t>
  </si>
  <si>
    <t>We thought about what we wanted to do in advance and it was then implemented as a prototype and tested by UCP in the hackaton.</t>
  </si>
  <si>
    <t>We already collaborated with some partners in the past (e.g. in MegaM@Rt) but we mostly looked for challenges in which our solution would fit and for reach we could conduct interesting research work. For the VCE case, we joined the team in the first hackathons and developed the collaboration from there.</t>
  </si>
  <si>
    <t>In our case, VCE came up with some quite clear challenges and real industrial problems/artifacts.</t>
  </si>
  <si>
    <t>However, we collaborated with VCE in order to identify interesting points of collaboration from both sides (theirs and ours).</t>
  </si>
  <si>
    <t>We took some time in the first hackathons to clarify the problem, set up our overall architecture, and to make the different involved solutions work together. Once done, the development process was more and more fluid.</t>
  </si>
  <si>
    <t>We mostly started from the problem description proposed by VCE, combined with our individual research plans regarding our solutions. Then, we identified a common global objective from which we produced a global architecture integrating our different solutions.</t>
  </si>
  <si>
    <t>Not really, we were principally software and systems engineer.</t>
  </si>
  <si>
    <t>Not really, we have been working more in an iterative manner until reaching a suitable global architecture.</t>
  </si>
  <si>
    <t>The work in our particular VCE challenge was also somehow connected to the work going on in other VCE challenges. Thus, we tried to stay informed and eventually integrate other results from there whenever relevant.</t>
  </si>
  <si>
    <t>The groups were formed before the hackathons, with partners that are already involved and active in the ABI Use-Case</t>
  </si>
  <si>
    <t>About 50%</t>
  </si>
  <si>
    <t>Created specifically to work on hackathon challenges: hackathons 1,2,3 - after participating in group discussions or roundtables: hackathons 4 &amp; 5</t>
  </si>
  <si>
    <t>To a certain extent: hackathons 1,2,3,4 - To a large extent: hackathon 5</t>
  </si>
  <si>
    <t>To a large extent: hackathons 1,2,3,4 - To a certain extent: hackathon 5</t>
  </si>
  <si>
    <t>The achievements are the fruit of iteratively refining the ideas and solution development and evaluation based on valuable exchanges between the UCP and SP on what is needed and what is possible to do.</t>
  </si>
  <si>
    <t>Iterate on solution development based on initial requirements analysis, state-of-the-art study, proof-of-concept development, then iterative refinement based on evaluation and validation with the UCP and feedback from the consortium and other SP.</t>
  </si>
  <si>
    <t>Yes, namely the UCP. They brought their requirements and objectives, and helped in the evaluation and validation of the proposed solutions.</t>
  </si>
  <si>
    <t>1, 4, 5: no. 2, 3: yes, as a continuation of 1.</t>
  </si>
  <si>
    <t>True. Some challenges had some similar problems, others were enriching in terms of approach, process, team/idea formation, presentation, dissemination, etc.</t>
  </si>
  <si>
    <t>Groups have been originally formed with known and traditional partners, but have been extended with further partners in the course of the group forming process of the hackathons and in some cases during the hackathon event itself.</t>
  </si>
  <si>
    <t>AVL's role as solution provider is less significant as its role as use case provider. However, AVL supports ALSTOM in there use case. There use case challenge influenced the solution extension significantly and which method was selected and evaluated during the project. In addition, working with Volvo as partner for similar use case challenges (together with JKU as solution provider) helped for a better understanding of the problem and possible (common) solutions.</t>
  </si>
  <si>
    <t>Use case challenge and solution expectation refinement was an iterative process that helped to converge against successful prototype implementations.</t>
  </si>
  <si>
    <t>Before the hackathon, challenges have been described and announced. Initial ideas were discussed with the partners prior to the event. At the event, details for a better common understanding were discussed first, followed by defining a solution strategy. Implementation activities were applied were applicable in the short time frame but in most cases, the activities at the hackathon had a long-term effect on the implementations afterwards as well.</t>
  </si>
  <si>
    <t>Yes, AVL worked with ALSTOM from the railway domain. We got interesting insights in their problem and learned that we can adapt solutions from the automotive domain.</t>
  </si>
  <si>
    <t>Depends on the concrete use case partly yes, partly not. If yes, it was derived from discussion of many virtual and partly physical meetings prior to the meeting. However, the hackathon turned out to be a concentrated event dedicated to longer discussions with larger groups than usually done otherwise.</t>
  </si>
  <si>
    <t>I would like to highlight the collaboration with Volvo and JKU, where challenges were previously separated but have been settled to a common understanding during the project.</t>
  </si>
  <si>
    <t>Basically providing the information about a problem that was potentially solvable using the main technologies provided by the SPs.</t>
  </si>
  <si>
    <t>After the main problem description provided by the UCP, all the details of the challenge and potential solution was defined by the team working on the problem, refining and improving the challenge.</t>
  </si>
  <si>
    <t>Since the problem provided by the UCP was defined all around the modernization of their artifacts to use MDE and AI, the steps were almost always. 
1) Look at the data (even when the actual data was not provided, we were able to create small versions of them).
2) Define which tools (from the range of tools coming from SPs) were suitable to deal with that kind of data
3) Defining how to integrate the tool (and potential auxiliary tools) in the whole framework, which means defining how to combine the MDE tools and AI tools in the direction of modernization of the provided data, giving back to the UCP a new version of the artifacts, but with augmented information and potential tools to automatize the process.</t>
  </si>
  <si>
    <t>Yes, I worked closely with people who are more used to dealing with Systems Engineering rather than Software engineering. This work was essential to the hackathons since the UCP, in our case, was interested in a systems approach, so my contribution alone could not be the best fit for them.</t>
  </si>
  <si>
    <t>Yes, but I believe that not to a great extent.
The other challenges dealt with some very different problems, so the inspiration came mostly from the non-hard details and, indeed, from the synergy created around the Hackathons.</t>
  </si>
  <si>
    <t>The problem was initially defined after the first hackathon and the synergy with UCP allow us to continue the development of the solution by incrementally adding new features</t>
  </si>
  <si>
    <t>We take inspiration from other challenges presentation pitch, in particular on how define the quality criteria and the overall methodology.</t>
  </si>
  <si>
    <t>Groups were not formed, CSY was solo in each hackathon. No SP showed interrest to the different subjects.</t>
  </si>
  <si>
    <t>Totally</t>
  </si>
  <si>
    <t>No SP did participate</t>
  </si>
  <si>
    <t>NA</t>
  </si>
  <si>
    <t>hackthons groups were formed within the project UC before the hackathon event</t>
  </si>
  <si>
    <t>They contribute with possible solutions and lines of action</t>
  </si>
  <si>
    <t>The hackathons are more focused on coordination, discussion and solution proposals clearly driven by the proposed problems to be addressed</t>
  </si>
  <si>
    <t>problem presentation, proposal of possible solutions, discussion, solution development, coordination</t>
  </si>
  <si>
    <t>No. The problem details are mostly discussed during the hackathon itself</t>
  </si>
  <si>
    <t>Yes. Some of the ideas and presentations give us new ideas to be explored in upcoming months.</t>
  </si>
  <si>
    <t>before hackathons with previous industry partners</t>
  </si>
  <si>
    <t>The UCP provided a set of topics related to specific use cases</t>
  </si>
  <si>
    <t>SPs contributed to the challenge definition by refining the selection of topics given by UCPs reflecting the capabilities of their respective tools.</t>
  </si>
  <si>
    <t>Marginally</t>
  </si>
  <si>
    <t>We always prepared a possible approaches to the challenge before hand. Mostly as minor extensions of previous work due to the limited scope of the hackathons. So the answer is basically: incrementally</t>
  </si>
  <si>
    <t>Working with people from other (yet similar) domains was beneficial as it encouraged us to look at problems from each others viewpoints.</t>
  </si>
  <si>
    <t>As the scope of the hackathons was always quite limited, we already lined out possible approaches while creating the challenge. This tended to work quite ok.</t>
  </si>
  <si>
    <t>Hardly since the other topics were always quite removed from our specific problems.</t>
  </si>
  <si>
    <t>We have always worked in the context of Westermo case study. There have been also other partners involved in the hackathon challeneges. We (Copado) have always worked on a particular challange within hackathon</t>
  </si>
  <si>
    <t>Westermo defined the challenge</t>
  </si>
  <si>
    <t>We further refined the boundaries and implemented the solution to address the challenge</t>
  </si>
  <si>
    <t>Significantly. Without such a collaboration, the results would have been subpar</t>
  </si>
  <si>
    <t>We worked in the spirit of hackathon so there was no real process that we followed. We first reviewed and carefully internlized the challenge and then we went on to implement a quick proof-of-concept to address the challenge. I think that this should be what we should do in hackathons -- to "hack" and build PoC's. Now it seems that people are mostly reporting what they have done during the last couple of months and hardly no one actually do anything concere on the hackathon day excluding preparations fro the presentation</t>
  </si>
  <si>
    <t>Mot really</t>
  </si>
  <si>
    <t>We ofthen knew the topic, but we came with open mind to the actual hackathon</t>
  </si>
  <si>
    <t>I think that the Westermo handled the collaboration great</t>
  </si>
  <si>
    <t>Very specific requirements</t>
  </si>
  <si>
    <t>None</t>
  </si>
  <si>
    <t>It didn't</t>
  </si>
  <si>
    <t>Iteration between SP and UCP</t>
  </si>
  <si>
    <t>I've been invited to partecipate in and support an already formed group</t>
  </si>
  <si>
    <t>I have not partecipated to the challenge defnition</t>
  </si>
  <si>
    <t>The UC provided has been clearly exposed for the implementation phase</t>
  </si>
  <si>
    <t>The high level code has been analysed and commented with UCP, then resuited, designed and implemented in the tool</t>
  </si>
  <si>
    <t>Yes, coworker from other domains have brought experience and influence</t>
  </si>
  <si>
    <t>It has been possible to work and partially model the application before the hackatons, since code stub was provided in advance</t>
  </si>
  <si>
    <t>Formed before hackathons, cooperation with partners within our UC.</t>
  </si>
  <si>
    <t>Defining problems and suggesting solution.</t>
  </si>
  <si>
    <t>Suggesting solution based on the problems defined.</t>
  </si>
  <si>
    <t>Speed up the development thanks to F2F cooperation.</t>
  </si>
  <si>
    <t>Defining problem a improving already used solution to sort out even the new challenge.</t>
  </si>
  <si>
    <t>The are clues and expectations but it needs to be proven.</t>
  </si>
  <si>
    <t>Usually not</t>
  </si>
  <si>
    <t>In three out of four cases, the group was formed before and within the project. In the remaining case, on the other hand, it was created at the hackathon because we specifically responded to a challenge proposed by a UCP</t>
  </si>
  <si>
    <t>In a decisive manner</t>
  </si>
  <si>
    <t>The needs shown by the UCP and the solutions proposed by the SP, being able to be argued and discussed directly and actively, found a natural convergence</t>
  </si>
  <si>
    <t>We started by defining the state of the art and the work done, when present, then went on to analyse the needs that emerged and the requirements to be met. Finally, possible solutions were discussed, immediately demonstrating those that could be implemented and postponing to future developments those that needed more time to be analyzed.</t>
  </si>
  <si>
    <t>I happened to work with collaborators from domains not too different from mine, but enough to give me a different and non-trivial perspective of the challenge</t>
  </si>
  <si>
    <t>From having faced similar challenges, even remotely, in my past experience.</t>
  </si>
  <si>
    <t>It did not happen to me</t>
  </si>
  <si>
    <t>Already formed outside/before hackathons</t>
  </si>
  <si>
    <t>Insignificant</t>
  </si>
  <si>
    <t>formed before the hackathon, some times new partners</t>
  </si>
  <si>
    <t>the challenge was defined always by the UCP</t>
  </si>
  <si>
    <t>almost none</t>
  </si>
  <si>
    <t>really well</t>
  </si>
  <si>
    <t>no, it has been an organized chaos</t>
  </si>
  <si>
    <t>provide inputs, discuss solutions</t>
  </si>
  <si>
    <t>yes, based on previous research</t>
  </si>
  <si>
    <t>provide directions to new research</t>
  </si>
  <si>
    <t>Online through prior knowledge and contacts and through the examination of the challlenges posted.</t>
  </si>
  <si>
    <t>High participation since the challenges tend to be very use-case centric</t>
  </si>
  <si>
    <t>Important participation but less central than the UCP</t>
  </si>
  <si>
    <t>Very good in general. We got very helpful tips regarding the use of AI to solve our particular challenges.</t>
  </si>
  <si>
    <t>Our problems are very generic (natural language and AI) so domain is not particularly relevant. But everybody was unfamiliar with our problems in the restaurant business so their look on it was always fresh, which was very much appreciated.</t>
  </si>
  <si>
    <t>Analysis of the available SotA during phases (2) and (4) of the process above.</t>
  </si>
  <si>
    <t>Yes, we even got a very good tip by a participant in other hackathon in l'Aquila (from RISE) regarding our AI algorithms which we used in subsequent work.</t>
  </si>
  <si>
    <t>Already formed to work on UC problem</t>
  </si>
  <si>
    <t>Tried to solve the UC problem.</t>
  </si>
  <si>
    <t>Easier to communicate.</t>
  </si>
  <si>
    <t>Yes, UC provider provided it beforehand.</t>
  </si>
  <si>
    <t>The groups were formed after the hackathon challenges were announced.</t>
  </si>
  <si>
    <t>To a great extent</t>
  </si>
  <si>
    <t>Just some small contributions</t>
  </si>
  <si>
    <t>It worked quite well</t>
  </si>
  <si>
    <t>Discussed the challenge, split the tasks, work on the tasks, discuss and improve iteratively, finalize the solutions, present the solutions</t>
  </si>
  <si>
    <t>Yes, I worked with a person with a mechanical engineering background. They have a different way to approach a problem and a different set of tools to consider for the solution.</t>
  </si>
  <si>
    <t>No, the challenges were published before the hackathon, but the solutions were created during the hackathon.</t>
  </si>
  <si>
    <t>Yes, some of the teams were very efficient. They managed to do a lot more work in one day than my team could do.</t>
  </si>
  <si>
    <t>We participated in the very first virtual hackathons and we listened some of the use case provider in order to understand if we could apply our expertise to solve that specific problem.</t>
  </si>
  <si>
    <t>The ucp and the sp worked togheter to define the challenge, in general the uc contribute a bit more.</t>
  </si>
  <si>
    <t>The ucp and the sp worked togheter to define the challenge, in general the sp tried to find a solution for the uc problem. Of course part of the challenge definition was in part driven by the solutio we could expose.</t>
  </si>
  <si>
    <t>UCP and SP discussed extensively and continously</t>
  </si>
  <si>
    <t>We started from the problems exposed by the UCP and then we tried to adapt our tools. If not directly injectable we discussed and reasoned on how adapt the tools.</t>
  </si>
  <si>
    <t>Yes, he helped the problem/challenge definition since our team was not inside the domain.</t>
  </si>
  <si>
    <t>Created specifically to work on hackathon challenges. Have collaborated them in the past.</t>
  </si>
  <si>
    <t>All the hackathon challenges were defined and refined by the collabration between UCP and SP</t>
  </si>
  <si>
    <t>The inputs from UCPs about the results of Hackathon challenges improved the development process.</t>
  </si>
  <si>
    <t>Intial discussions with UCPs.
Development of the challenge.
Discussion with UCPs on initial results and further improvements.
Preparation of presentation with all other stakeholders of the hackathon challenge.</t>
  </si>
  <si>
    <t>Some of the challenges came out during the bi-weekly discussions with our UC provider in the project (Westermo)</t>
  </si>
  <si>
    <t>Yes, some of the work represented in the hackathon challenges inspired to make concrete solutions that we developed them in hacakthons and result in publications.</t>
  </si>
  <si>
    <t>I participated in the first hackathon, and the group was formed following previous contacts with the specific UCP.</t>
  </si>
  <si>
    <t>As SP, we defined the challenge together with the UCP, refining a specific UC requirement/scenario underlying the solution we wanted to test.</t>
  </si>
  <si>
    <t>Same above</t>
  </si>
  <si>
    <t>Such collaboration helped to analyze and plan the solution on the base of the real need we got from the industrial case (AVL RIDE, in particular).</t>
  </si>
  <si>
    <t>the first, more complex, step was to obtain data and material from the UCP. The dataset had to be extrapolated (from confidential data), furthermore we requested the description of each feature of the dataset and a detailed formulation of the desired target. Secondly, we asked the UC provider for a demo of the solutions adopted up to that point (which AVL requested to improve through AI-augmented solutions). After this we started to implement some experiments using ML algorithms.</t>
  </si>
  <si>
    <t>Being the first hackathon, it was mainly about collecting material and first experiments together with the UCP. For reasons internal to UNIVAQ (the postdoc working on this solution left), we no longer participated in the hackathons but developed the solution externally.</t>
  </si>
  <si>
    <t>Our challenge was mainly focused on AI/ML, we were inspired by other teams that were focused on the modeling/MDE part to refine our solution in the future (e.g., VCE UC challenges).</t>
  </si>
  <si>
    <t>Already formed in advance. once I joined on the spot.</t>
  </si>
  <si>
    <t>I don't know.</t>
  </si>
  <si>
    <t>Apparently to no extent. Cannot speak for other solution providers.</t>
  </si>
  <si>
    <t>I don't understand the question.</t>
  </si>
  <si>
    <t>Use case provider somehow presented the problem, and I presented how our solution could be of help.</t>
  </si>
  <si>
    <t>Yes there were people from different domains, but I don't know what more to say.</t>
  </si>
  <si>
    <t>Yes. By reading the challenge descriptions and regocnizing that they were similar to what we already had done.</t>
  </si>
  <si>
    <t>Inspired in what sense?</t>
  </si>
  <si>
    <t>Created specifically to work on hackathon challenges</t>
  </si>
  <si>
    <t>The Use Case Provider helped define the scope and objectives of the challenge by specifying the boundaries, constraints, and key performance indicators (KPIs) relevant to the problem or opportunity at hand. This helped ensure that the solution developed aligns with their needs and expectations.</t>
  </si>
  <si>
    <t>The Solution Provider offered key guidance on defining technical requirements and constraints.</t>
  </si>
  <si>
    <t>By collaborating closely, the UCP and SP gained a clear understanding of the requirements, objectives, and constraints of the challenge.</t>
  </si>
  <si>
    <t>Define Objectives and Scope - Assign Roles and Responsibilities - Development - Integration and Testing</t>
  </si>
  <si>
    <t>We worked with Tekne, which operates in a different domain than ours, and this expanded our vision of the challenge.</t>
  </si>
  <si>
    <t>Before the hackathon, this idea did not exist.</t>
  </si>
  <si>
    <t>The team did not draw inspiration from other challenges</t>
  </si>
  <si>
    <t>already formed outside/before hackathons</t>
  </si>
  <si>
    <t>Determinant</t>
  </si>
  <si>
    <t>Very important, as it serves the technologies investigated and evaluated, and shall also pose their limitation</t>
  </si>
  <si>
    <t>In our experience as SP, improved a key aspect, i.e., the potential explotiability of the solution. That is very relevant. It eventually meant changing requirements and some aspects of the technical solution, which became a bit more challenging. However, the net outcome is better as long as the solutions is potentially more eploitable.</t>
  </si>
  <si>
    <t>In this project, the process was very incremental, based on successive versions of demos, where both SW and HW component were progressing from Mock/Placeholders to implementations, from EvaluationKits to Custom implementation. Hackathon was mostly used to show, discuss, correct and plan that evolution.</t>
  </si>
  <si>
    <t>In this project we started to work and progressively reinforced our relation with the UCP, in the port domain. ACORDE has some experience in maritime and port domain, but not as the one posed in the Smart Port Monitoring Platform of AIDOaRt</t>
  </si>
  <si>
    <t>No. There was background obviously. However, the challenge obliged to look for new tool, components, and to the design and development of a fairly new solution.</t>
  </si>
  <si>
    <t>Yes. We are appealed to explore some technologies for our solutions and productivity</t>
  </si>
  <si>
    <t>Did you propose any challenges? If yes, how many challenge(s) did you propose?</t>
  </si>
  <si>
    <t>Satisfied</t>
  </si>
  <si>
    <t>We had data which we wanted to get explored, so we created challenges around the data.</t>
  </si>
  <si>
    <t>Brainstorming (working together)</t>
  </si>
  <si>
    <t>Yes, 1 challenge</t>
  </si>
  <si>
    <t>Very Satisfied</t>
  </si>
  <si>
    <t>Yes, all 3</t>
  </si>
  <si>
    <t>Persona (A persona is a general user archetype that can be used at the beginning of an ethnography process or in the end, as a result of user research.)</t>
  </si>
  <si>
    <t>Did you participate in the solution definition? If yes, in how many challenge(s)?</t>
  </si>
  <si>
    <t>If yes, which technique did you use in the solution definition? If you select "Other", please briefly describe the adopted methodology.</t>
  </si>
  <si>
    <t>As the main UC provider, I was part of corresponding challenges I presented. So roughly 10</t>
  </si>
  <si>
    <t>Yes, we were/are solution partner in three challenges/hackathons.</t>
  </si>
  <si>
    <t>I have only helped in the work to reach the solution, but no in the solution definition.</t>
  </si>
  <si>
    <t>In 3 challenges</t>
  </si>
  <si>
    <t>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</si>
  <si>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t>
  </si>
  <si>
    <t>Very satisfied</t>
  </si>
  <si>
    <t>Yes, in 1 challenge.</t>
  </si>
  <si>
    <t>Yes, I participated, at a different extent, to all the solutions applied in the VCE case study and in their integration in a engineering workflow</t>
  </si>
  <si>
    <t>Use Cases, Architectural Description, Workflows/Activity sketching and discussion during meeting</t>
  </si>
  <si>
    <t>Yes, in one challenge from VCE</t>
  </si>
  <si>
    <t>I participated in all of the challanges related to Abinsula related hackathons.</t>
  </si>
  <si>
    <t>It was more a brainstorming</t>
  </si>
  <si>
    <t>All 5.</t>
  </si>
  <si>
    <t>Yes, mostly for 1 challenge</t>
  </si>
  <si>
    <t>Yes, in all the challenges</t>
  </si>
  <si>
    <t>Transfer knowledge (from academia to industrial context)</t>
  </si>
  <si>
    <t>I followed state of the art technics and tutorials</t>
  </si>
  <si>
    <t>Very dissatisfied</t>
  </si>
  <si>
    <t>yes. 4 out of 5</t>
  </si>
  <si>
    <t>Informal discussion</t>
  </si>
  <si>
    <t>We have implemented a solution for Westermo case study in 4 hackathons</t>
  </si>
  <si>
    <t>We wrote fully functional code</t>
  </si>
  <si>
    <t>Yes. In all challenges</t>
  </si>
  <si>
    <t>Yes, to one challenge</t>
  </si>
  <si>
    <t>All four challenges in which I participated</t>
  </si>
  <si>
    <t>Yes, in all four challenges</t>
  </si>
  <si>
    <t>yes, in 4 challenges</t>
  </si>
  <si>
    <t>Affinity diagramming (inductive process from small details to generate broader themes)</t>
  </si>
  <si>
    <t>1 ch</t>
  </si>
  <si>
    <t>We partecipating to 1 challenge: Operating Life Monitoring</t>
  </si>
  <si>
    <t>Yes. In all the defined subchallenges</t>
  </si>
  <si>
    <t>Did you participate in the solution development? If yes, in how many challenge(s)?</t>
  </si>
  <si>
    <t>If yes, which technique did you use in the solution development? [pick one or more) If you select, "Other", please briefly describe the adopted methodology</t>
  </si>
  <si>
    <t>As the main UC provider I was also part of any solution, around 10.</t>
  </si>
  <si>
    <t>Yes and no. I discussed with partners, but I never coded.</t>
  </si>
  <si>
    <t>Minimum Viable Product (MVP): Minimum Viable Product (minimal set of features for solving the core problem)</t>
  </si>
  <si>
    <t>No, this has been taken care of by the other partners. I have only participated by answering some questions.</t>
  </si>
  <si>
    <t>Yes, One challenge</t>
  </si>
  <si>
    <t>Brainstorming</t>
  </si>
  <si>
    <t>Yes in 3 challanges</t>
  </si>
  <si>
    <t>yes, 4</t>
  </si>
  <si>
    <t>Yes, in all of them, with different degree of involvment depending on the CH</t>
  </si>
  <si>
    <t>Yes, 1,2,3 &amp; 5</t>
  </si>
  <si>
    <t>Yes, in all</t>
  </si>
  <si>
    <t>Yes. All challenges</t>
  </si>
  <si>
    <t>Tree out of four challenges in which I participated</t>
  </si>
  <si>
    <t>Partially. I assisted in testing and debugging but did not code myself.</t>
  </si>
  <si>
    <t>Dissatisfied</t>
  </si>
  <si>
    <t>Yes, 1 Challenge</t>
  </si>
  <si>
    <t>How was the pitch made? (e.g. who was the presenter, how many presenter(s))</t>
  </si>
  <si>
    <t>Did you develop a prototype application/tool? If yes, could you do any validation of the prototype or application with users or experts?</t>
  </si>
  <si>
    <t>Did you conduct any testing phase? Which ones?</t>
  </si>
  <si>
    <t>Did the challenge(s) lead to scientific publication(s)? If yes, how many and in which venue have they been published?</t>
  </si>
  <si>
    <t>I was the presenter as the UC provider. Sometimes SP would help, but often not.</t>
  </si>
  <si>
    <t>We have a prototype openly available. We validated with interviews and demos of target users.</t>
  </si>
  <si>
    <t>Not really? We tried with some data as input, but not more than that.</t>
  </si>
  <si>
    <t>Yes. MODELS workshops, SysCon, Wiley Practice Experience, more to come</t>
  </si>
  <si>
    <t>Yes, we started to develeop the corresponding solution(s) and got validation data from AVL.</t>
  </si>
  <si>
    <t>I presented at a couple of hackathons, and was part of winning twice. I think it's important to have a simple story, and the highlight successful things (negative things are good "learning experience" so that can be positive as well). Also, I try to spend quite some time in practicing the presentation, and to be a bit engaging, involved and positive in the presentation and not to have too much text (images are good). 
I fear that many people with an academic background are good at writing papers, but actually quite bad at presenting. It is a valuable skill, and not something you should just do "with the left hand".</t>
  </si>
  <si>
    <t>Yes, some small proof of concepts. Mostly the solution providers did this. Some have been evaluated with focus groups with users/experts.</t>
  </si>
  <si>
    <t>Only ad-hoc testing at the hackathon. And when continuing the tool, the testing has been mostly by running the application.</t>
  </si>
  <si>
    <t>One member of each partner participating in the hackathon also took part in the presentation of the work carried out.</t>
  </si>
  <si>
    <t>During the hackathons, the final tool has not been developed, but work has been done to try to improve some parts of it.</t>
  </si>
  <si>
    <t>In the hackathons no</t>
  </si>
  <si>
    <t>The pitch was typically made by one presenter from our team. We selected presenter based on their ability to effectively communicate the hackathon results.</t>
  </si>
  <si>
    <t>Two presenters, Vittoriano and i</t>
  </si>
  <si>
    <t>Yes, there were a lot of prototypes developed before the """final""" form. No, i did not validate them with experts (maybe me if im considered an expert)</t>
  </si>
  <si>
    <t>Yes. We ran the tool and looked at the telemetry data.</t>
  </si>
  <si>
    <t>There is a patent waiting.</t>
  </si>
  <si>
    <t>Sometimes we choose 1 or two people from the team. One time all of the teams presented.</t>
  </si>
  <si>
    <t>We did and tested the solution.</t>
  </si>
  <si>
    <t>yes we run our models to see the performance</t>
  </si>
  <si>
    <t>yes, one article is in the review process</t>
  </si>
  <si>
    <t>In Vasteras if was a shared presentation , every participant presented the part in which he/she had worked the most, in Linz the Challenge leader prsented it</t>
  </si>
  <si>
    <t>The presentation was prepared by all the participants in the hackathon, with each contributing their input. It was then delivered by a representative chosen from the group each time, typically someone who had played a significant role in the design or implementation of the prototype or solution.</t>
  </si>
  <si>
    <t>A representative of the UCP introduces the pitch. A representative from each SP presents their main contribution.</t>
  </si>
  <si>
    <t>Yes, and yes.</t>
  </si>
  <si>
    <t>Internal functional testing.</t>
  </si>
  <si>
    <t>Yes.</t>
  </si>
  <si>
    <t>The presenter was the representative of the Use Case Provider. The presentations have been collectively edited.</t>
  </si>
  <si>
    <t>The validation of the prototype have been validated with VCE experts as documented with interviews in the published conference article https://www.researchgate.net/publication/378148318_Towards_Automating_Model-Based_Systems_Engineering_in_Industry_-_An_Experience_Report</t>
  </si>
  <si>
    <t>SP made the pitch. 1 presenter.</t>
  </si>
  <si>
    <t>yes, we can do validation of the prototype</t>
  </si>
  <si>
    <t>as it's prototype, we did some explorative testing to get early feedback fom UCP</t>
  </si>
  <si>
    <t>Depending on the hackathon, sometimes with several solution providers, sometimes just by the use case owner.</t>
  </si>
  <si>
    <t>Yes we developed a prototype, but we did not conduct an onsite validation at the VCE site.</t>
  </si>
  <si>
    <t>Internally (at the solution provider level) but not with VCE.</t>
  </si>
  <si>
    <t>From our side only: 2 publications so far, one accepted at SAC 2024 and one being reviewed at ECMFA 2024.
From the collaboration side: 1 publication accepted at SYSCON 2024.</t>
  </si>
  <si>
    <t>We prepared the slides together, then the presentation changed depending on the hackathon (when possible we opt for a tandem UCP-SP)</t>
  </si>
  <si>
    <t>more an evaluation, using UNISS tools</t>
  </si>
  <si>
    <t>We published a position paper. Surely the CH led to more publications, but it's not the main exploitation of interest for us</t>
  </si>
  <si>
    <t>UCP &amp; each SP in 1,2,3 and UCP in 5.</t>
  </si>
  <si>
    <t>Yes (to both questions).</t>
  </si>
  <si>
    <t>Yes, validation test on data sets, and evaluation of the data analysis findings with the UCP and other SP.</t>
  </si>
  <si>
    <t>Yes, several prototype tools have been implemented and have been evaluated against to use case challenges (e.g. security testing prototype, RDE driver learning prototype, etc.). Validation of the prototype was done as well with AVL-internal stakeholders where applicable or required.</t>
  </si>
  <si>
    <t>Where applicable, prototypes have been AVL-internally tested for potential product exploitation activities (e.g. PUMA ML framework, RDE driver model, security testing, etc.)</t>
  </si>
  <si>
    <t>AVL supported the collaborative research partners in creating publications indirectly</t>
  </si>
  <si>
    <t>One of the participants was closer to the UCP, even though they did not work directly with the company. So, everyone agreed that he was the best choice to present the challenge.
He presented all 3 challenges coming from the same UCP, including the one I worked on.
Everyone in the team contributed approximately 1 slide to the presentation, helping him to organize the speech.</t>
  </si>
  <si>
    <t>Yes, as an SP, we started the project with a tool in mind, and we were able to apply it to the UCP problem, also doing some changes and improvements, leading to what I call a prototype.
In the same direction, the whole team developed a prototype to be used by the UCP in similar cases to the one presented in the challenge.
The prototype was validated using the data provided (few data), but there was no official protocol for this validation.</t>
  </si>
  <si>
    <t>No, the challenge didn't contains explicitly test phases</t>
  </si>
  <si>
    <t>Yes, the paper "Towards Automating Model-Based Systems Engineering in Industry - An Experience Report" was accepted for publication at The 18th Annual IEEE International Systems Conference (SYSCON 2024).</t>
  </si>
  <si>
    <t>We conducted a cross-fold validation to assess the accuracy of the solution in predicting modeling operation</t>
  </si>
  <si>
    <t>Yes. The proposed solution was published as a part of modeling architecture at the IEEE Syscon conference 2024</t>
  </si>
  <si>
    <t>Not during hackathon</t>
  </si>
  <si>
    <t>The pitch was normally performed by one presenter per partner involved in the subcallengges</t>
  </si>
  <si>
    <t>Most of the development process is still in progress. Only small PoC are available and its validation is still pending</t>
  </si>
  <si>
    <t>Not yet</t>
  </si>
  <si>
    <t>Usually I presented. Sometimes we had a second presenter from the UCP side. Unless responsibilities are carefully separated I prefer to present on my own.</t>
  </si>
  <si>
    <t>We usually developed a prototype but only for internal application. Proper validation was not typically done during hackathons.</t>
  </si>
  <si>
    <t>Only manual testing</t>
  </si>
  <si>
    <t>One is currently under review at NFM 2024</t>
  </si>
  <si>
    <t>Different approach in different hackathons. Usually we / I have presented but there are occasions when Westermo has presented all the work</t>
  </si>
  <si>
    <t>Yes. We evaluated with the experts from Westermo</t>
  </si>
  <si>
    <t>Mostly ad hoc testing</t>
  </si>
  <si>
    <t>2 presenters explained different components of the solutions</t>
  </si>
  <si>
    <t>In preparation</t>
  </si>
  <si>
    <t>Presentation pitch was made not by me, but by two collegues of the team</t>
  </si>
  <si>
    <t>A minimal prototype application has been developed, but not deeply validated</t>
  </si>
  <si>
    <t>I was presenting based ono prepared slides.</t>
  </si>
  <si>
    <t>Experimented with existing solution.</t>
  </si>
  <si>
    <t>SP was conducting the tests.</t>
  </si>
  <si>
    <t>N/A</t>
  </si>
  <si>
    <t>Sometimes the presentation was made by just one person, other times we alternated</t>
  </si>
  <si>
    <t>It has never occurred to us to develop dedicated tools for external users but rather to support our own work/goal</t>
  </si>
  <si>
    <t>Yes, one conference and one Journal. The SIMS EUROSIM Conference on Modelling and Simulation, SIMS EUROSIM 2023, organized in Vasteras, Sweden, September 25-28, 2023</t>
  </si>
  <si>
    <t>UC provider</t>
  </si>
  <si>
    <t>yes, but no external validation</t>
  </si>
  <si>
    <t>yes, but with internal test cases</t>
  </si>
  <si>
    <t>yes, 4-5, software testing conferences</t>
  </si>
  <si>
    <t>I have been the primary presenter in all challenges, and involved additional presenters (typically Solution Providers)</t>
  </si>
  <si>
    <t>Yes, it was done in two of the challenges.</t>
  </si>
  <si>
    <t>Generation of confusion matrices and other statistical checks for AI solutions.</t>
  </si>
  <si>
    <t>Did not participate in the presentation.</t>
  </si>
  <si>
    <t>Yes, use case not solved.</t>
  </si>
  <si>
    <t>Multiple people worked on the pitch</t>
  </si>
  <si>
    <t>Yes, we validated the prototype tool on the use case</t>
  </si>
  <si>
    <t>Yes, we did some black-box testing</t>
  </si>
  <si>
    <t>Yes, we have published several papers</t>
  </si>
  <si>
    <t>We worked togheter to the presentation and eventually the challenge leader presented</t>
  </si>
  <si>
    <t>Yes, we are reasoning on how conduct the validation</t>
  </si>
  <si>
    <t>Yes, One, Syscon2024</t>
  </si>
  <si>
    <t>Together with other partners. (On average, 2 presenters).</t>
  </si>
  <si>
    <t>Yes. We did a focus group study with developers at westermo to validate the results of a solution we developed in one of the hackathons.</t>
  </si>
  <si>
    <t>Yes, Train/test split 80/20 for evaluating the ML algorithms developed.</t>
  </si>
  <si>
    <t>2. REFSQ &amp; RE conferences.</t>
  </si>
  <si>
    <t>power points slides, 1 presenter</t>
  </si>
  <si>
    <t>Somebody else presented</t>
  </si>
  <si>
    <t>Yes and no</t>
  </si>
  <si>
    <t>3 Presenters</t>
  </si>
  <si>
    <t>Unit tests, Integration tests, Performance Test</t>
  </si>
  <si>
    <t>ACORDE representative in the subchallenge slot related to the use case slot</t>
  </si>
  <si>
    <t>We are in the way</t>
  </si>
  <si>
    <t>Yes. Component testing and overal testing with synthetic data</t>
  </si>
  <si>
    <t>No. It is not the main focus of the company. Moreover, IP policy is very protective and revailing many details, even topics can be sensitive and requires internal discussion and consider strategic decision.</t>
  </si>
  <si>
    <t>In how many phases did you participate in?</t>
  </si>
  <si>
    <t>Which phase did you find more challenging?</t>
  </si>
  <si>
    <t>Which phase did you find less challenging?</t>
  </si>
  <si>
    <t xml:space="preserve">Please indicate limitations or issues faced in the hackathons (e.g., lack of input data, difficulties in the challenge definition, issues in finding a group/team )
</t>
  </si>
  <si>
    <t xml:space="preserve">Please indicate additional suggestions to improve the hackathons (e.g., methodology)
</t>
  </si>
  <si>
    <t>All.</t>
  </si>
  <si>
    <t>Challenge definition</t>
  </si>
  <si>
    <t>Deliver phase</t>
  </si>
  <si>
    <t>It was a good way to get collaborations started by making the actual problems small and tangible. In the same way reporting became easier because you had these smaller problems to refer back to. It also was a nice way to make smaller kind of internal deliverables towards the hackathons.</t>
  </si>
  <si>
    <t>Difficulity in getting sufficient data for AI parts. Hard to get so many people to work towards the same goal. Difficult to manage who should be included in what tasks and reporting. Making problems for hackathons that would be small but valuable.</t>
  </si>
  <si>
    <t>Maybe make a more strict goal. E.g. reach a draft of a paper, or contribute to final reporting on one or more KPI. Now hackathons are very open, which is not bad in itself, but more concrete outcomes could help in structuring challenges more evenly.</t>
  </si>
  <si>
    <t>In presence</t>
  </si>
  <si>
    <t>Much much much easier to collaborate. Less overhead. More clear communication.</t>
  </si>
  <si>
    <t>Solution definition</t>
  </si>
  <si>
    <t>It is a good format for fostering new collaborations. However, after the first hackathon, there were only very few new challenges and the existing ones were further developments of the initial challenge.</t>
  </si>
  <si>
    <t>Vague challenge definition, which needed a lot of refinement. The general issue of missing input and validation data as it may contain company IP.</t>
  </si>
  <si>
    <t>These hackathons are nice for getting in touch with other partners. However, the more advanced specific challenges become, the more time is needed to discuss certain solution definitions. Thus, in some cases the time allocated for discussion and etc, was too short.</t>
  </si>
  <si>
    <t>Both</t>
  </si>
  <si>
    <t>I think a combination of both would be optimal. Having a face-2-face meeting at the plenary is nice but I would expect some work package specific follow-ups virtual/physical.</t>
  </si>
  <si>
    <t>All (but not very much in solution development)</t>
  </si>
  <si>
    <t>Solution development</t>
  </si>
  <si>
    <t>It has brought very good knowledge in things we did not know (but that we suspected). It has very much fostered new collaborations. We are of course happy of the tool prototypes and papers coming out of it as well.</t>
  </si>
  <si>
    <t>Only working one day is very hard, we often started before, or at least had some meeting before, to discuss possible ways of attacking the challenge, and to look at the data format etc.</t>
  </si>
  <si>
    <t>How about something like this?
1 week before: intro, brainstorming, etc
hackathon: work, work, work
1 week after: collect the loose ends, discuss next steps</t>
  </si>
  <si>
    <t>Communication is simplified (usually there is some crappy campus wifi, or guest accounts, and people sitting in corridors, so it's very hard to talk over teams).</t>
  </si>
  <si>
    <t>Hackathons have many benefits: the main one is to achieve one of the project objectives, the content generated is also used for the writing of deliverables and it is also a valuable interaction time between partners that helps to better understand the different challenges within the use case scenarios.</t>
  </si>
  <si>
    <t>The main problem was the lack of input data to be able to work with a sufficient quantity to be able to generalise the conclusions drawn.</t>
  </si>
  <si>
    <t>I think that the working time of the hackathons could be reduced and also the time for presenting the results should be increased, although perhaps not for all the challenges proposed (make a selection).</t>
  </si>
  <si>
    <t>As I have already mentioned in a previous question, the immediacy of communication and having all members present in the same room greatly facilitates the relationship and the resolution of problems in less time.</t>
  </si>
  <si>
    <t>All the phases.</t>
  </si>
  <si>
    <t>Hackathons accelerate project progress, fostering innovation and collaboration. Participants benefit from real-time feedback, skill development, and tangible deliverables, while networking opportunities may lead to new collaborations.</t>
  </si>
  <si>
    <t>Common hackathon limitations include data scarcity, time constraints, technical issues, and communication barriers, all of which necessitate proactive mitigation strategies for successful outcomes.</t>
  </si>
  <si>
    <t>To improve hackathons, consider implementing structured methodologies like design thinking or agile development to facilitate problem-solving and iteration. Provide pre-hackathon workshops on relevant skills and technologies, promote diversity in teams, and facilitate post-hackathon support for project continuity and impact evaluation.</t>
  </si>
  <si>
    <t>In-person hackathons offer benefits such as real-time collaboration. Face-to-face communication can facilitate faster problem-solving and more effective feedback exchange.</t>
  </si>
  <si>
    <t>Making a presentation of your work, not only the work done in the hackaton helps/forces you to comunicate your ideas and polish the narrative.</t>
  </si>
  <si>
    <t>in the first hackathons it was difficult finding a team. Another difficulty is developing software in your personal laptop without being at your laboratory with all libraries and hardware installed (and with a different OS).</t>
  </si>
  <si>
    <t>The theorical idea of the hackathon is not real (at least for me). I work 8h/day the entire year to develop my solutions to the project .There is no way that it the 5-6h of the hackaton, in another country with my personal clean w10 computer witout the software i need installed i magically find the solutions to my technical problems. The hackaton days are spent in connecting to your office vpn, getting some files/data/pictures/code, installing the required software in your personal laptop, making some slides, talk to your partners and think of the presentation you are about to make. This is no to criticice hackathons. I love the presentations, they are the best part of the meetings. Its just that there is a gap between the on-paper theory and the reality of what really happens. Again, i love them and maybe i am not getting the idea right...</t>
  </si>
  <si>
    <t>Specially when colaborating with others, there is nothing like being there in person. Also, the work enviroment regarding the tables and the place itself has been pretty dood, maybe a bit distracting with so many coffe brakes and food</t>
  </si>
  <si>
    <t>Fostering new collaboration and understanding what other partners are working with.</t>
  </si>
  <si>
    <t>In general was good.</t>
  </si>
  <si>
    <t xml:space="preserve">Better working space during the hackathon, a better the voting system. Probably shorter presentations because most of the challenges are repeated, and some are too long, and the last presenter do not have the required attention due to the long day.
</t>
  </si>
  <si>
    <t>You meet people and collaborators face to face and work together.</t>
  </si>
  <si>
    <t>Solution development solution definition</t>
  </si>
  <si>
    <t>lack of input data &amp; difficulties in the challenge definition,</t>
  </si>
  <si>
    <t>a better way of fostering new collaborations</t>
  </si>
  <si>
    <t>The advantages of hackathons are manifold. Certainly, the opportunity to work in person with the UCP and SP is valuable, as it is challenging to meet face-to-face throughout the year due to parallel commitments, and remote work does not facilitate optimal interaction among partners. The work done has also streamlined the writing of contributions in various deliverables and the precise definition of KPIs and validation results. Furthermore, participation in hackathons has fostered several interesting collaborations, some of which are leading to the development of future research publications</t>
  </si>
  <si>
    <t>Some drawbacks of hackathons stem from the acquisition of basic data and information for SPs regarding use case scenarios. Additionally, working remotely for months makes it challenging to realign with the project's status, as often the work begins in person during the Hackathon but is continued independently from a remote location</t>
  </si>
  <si>
    <t>Organizing remote hackathons, lasting one day, between project meetings to provide updates and maximize efforts in developing functional and validated prototypes. Extending the available time, but this depends heavily on the time allocated for project meetings. Attempting to a-priori challenges collaboratively by UCP and SP, with an initial idea of a solution in place, to spend more time on development and delivering results</t>
  </si>
  <si>
    <t>Working face-to-face with partners, engaging in direct discussions, avoiding issues related to shared tools and connectivity problems, and having the ability to write solutions and actions on paper or whiteboards that can address the problem. This is because there is no platform or suitable technological means for a hackathon in a unified portal (e.g., shared whiteboards, virtual sticky notes or sheets for collaborative work, online multi-user programming).</t>
  </si>
  <si>
    <t>Hackathons are milestones that are perfect for: catching up with other partners in situ, speeding up the development of a proof of concept in order to validate outputs with other partners, and having the opportunity to present early results to the consortium and get valuable feedback from stakeholders from different domains.</t>
  </si>
  <si>
    <t>No limitations at all. Time limitation is actually a trigger.</t>
  </si>
  <si>
    <t>A poster session, letting stakeholders of the consortium to approach and inquire other partners. That might foster an enriching discussion.</t>
  </si>
  <si>
    <t>Face to face conversations. Team building.</t>
  </si>
  <si>
    <t>I participated mostly in Challenge Definition, Solutuion Definition and partially to Solution Development</t>
  </si>
  <si>
    <t>Limited time for implementing solution during the hackathon.</t>
  </si>
  <si>
    <t>Faster interaction</t>
  </si>
  <si>
    <t>It's good to support feedback from users of UCP and to get new ideas for the development.</t>
  </si>
  <si>
    <t>We typically needed more time for the development within the hackaton.</t>
  </si>
  <si>
    <t>communication between UCP and SP is better in presence hackatons.</t>
  </si>
  <si>
    <t>Fostering inter-partner collaboration inside the project.
Developing and validation new research lines.
Publish collaborative papers.</t>
  </si>
  <si>
    <t>Sometimes, limited real inputs from the use case provider (e.g. especially for ML-related tasks).</t>
  </si>
  <si>
    <t>Nothing special to propose.</t>
  </si>
  <si>
    <t>More interactive and efficient communication between the involved partners.
More motivating than an online experience.</t>
  </si>
  <si>
    <t>all of them</t>
  </si>
  <si>
    <t>We exploited the hackathons to achieve project goals and consolidate collaborations with SPs. But they also were an occasion to learn more about other partners, their technologies and use cases, and to present ourselves. For instance, after the last hackathon in Linz, we were invited by WMO to give a presentation in one of their R&amp;D seminars.</t>
  </si>
  <si>
    <t>All three mentioned benefits.</t>
  </si>
  <si>
    <t>It is hard to choose among the topics of potential interest and relevance to our domain of expertise, since remote negotiation / brainstorming is not always easy, and all challenges are held/run at the same time in one single half-day.</t>
  </si>
  <si>
    <t>Broadcast the ideas as early as possible, and run a full day for the face-to-face collaboration, brainstorming, development, and another day for the presentations and exchanges.</t>
  </si>
  <si>
    <t>In-presence brainstorming, iterative interactions and thus synergies are much easier.</t>
  </si>
  <si>
    <t>Focus on challenge definition and solution definition</t>
  </si>
  <si>
    <t>Hackathons act as a catalyst for ongoing collaborations. They support communication, common understanding and can be also seen as a team-building act. Material created to prepare and post-process the event has been re-used in writing deliverables. In some cases, new collaborations have been found just because of the event.</t>
  </si>
  <si>
    <t>Time was often to short to focus on implementation over discussion (which is not necessarily a drawback as follow-up activities were defined). In some cases, preparation time could be structured better as well as available facilities at the even (more separate rooms, etc.)).</t>
  </si>
  <si>
    <t>Better facilities at the event (more quiet rooms).</t>
  </si>
  <si>
    <t>There is no doubt that in-presence leads to more concentrated discussion. It is also the enabler to extend the groups and discuss with related challenges representatives.</t>
  </si>
  <si>
    <t>The greatest challenge was the lack of actual (and updated) data from the UCP. Although we were able to make up good examples based on their data, the challenge could be much better developed with actual resources.</t>
  </si>
  <si>
    <t>As mentioned as an example, I believe that it can be benefical to establish a good methodology for all participants to follow.</t>
  </si>
  <si>
    <t>The contact has some benefits to boost the team spirit</t>
  </si>
  <si>
    <t>It was a precious time to describe the challenges of my UCS to partners, but not getting back interrest from SP</t>
  </si>
  <si>
    <t>Finding a group was challenging (and has not been possible for us)</t>
  </si>
  <si>
    <t>A phase at the beginning of the meeting or before it for presenting the subject in person and letting people take acknoledgment of the needs of the UCS and think about what they coud bring.</t>
  </si>
  <si>
    <t>Mainly in fostering new collaborations. I do not thing project goals extremely benefit from these hackathons</t>
  </si>
  <si>
    <t>partner collaboration and discussions are much more fluent and dynamic</t>
  </si>
  <si>
    <t>All four</t>
  </si>
  <si>
    <t>Can foster collaboration and kickstart initial development</t>
  </si>
  <si>
    <t>The limited scope forces you to do a lot of work up front and encourages half hearted challenge definitions. Matchmaking can be tricky.</t>
  </si>
  <si>
    <t>Less but more coherent challenges maybe? Many were thematically quite far apart.</t>
  </si>
  <si>
    <t>direct exchange / interaction with partners is crucial</t>
  </si>
  <si>
    <t>Brillient opportunity to co operate and to understand the real industrial chllenges</t>
  </si>
  <si>
    <t>So far so good. No complaints</t>
  </si>
  <si>
    <t>Mentioned already before, but I think hackathons should be something that we create PoCs very quickly. Therefore the challenges should be something that can be developed in a day. Now I feel that most of the challenges are way too big for solving within a day. I also feel that people come fully prepared to hackathons so that the day is only about making a presentation. Ofthen it feels that people are using this as an opportunity to report the work that they have recently done. I don't honestly think that Aidoart hackathons have really anything to do hackathons.
I think the goal of a hackathon is to build a quick prototypes, or proof-of-concepts, of a product or feature in a short amount of time, and to have fun, improve skill sets, and network while doing it. In the context of Aidoart, I think that networking gets implemented, but not really the other aspects</t>
  </si>
  <si>
    <t>You cannot do this type of work remotely. People should be 100% present in hackathons</t>
  </si>
  <si>
    <t>Fostering new collaborations</t>
  </si>
  <si>
    <t>Getting hold of real data sets</t>
  </si>
  <si>
    <t>No suggestions.</t>
  </si>
  <si>
    <t>You get to talk directly with the participants</t>
  </si>
  <si>
    <t>In my opinion the hackaton are a focus point to archive goals and strenghten collabrations</t>
  </si>
  <si>
    <t>Logistics and network limitations are for sure to be investigated and solved</t>
  </si>
  <si>
    <t>As before mentioned: improve logistics and services</t>
  </si>
  <si>
    <t>Face to face with partners and quick brainstorming</t>
  </si>
  <si>
    <t>Speeding up development, improving cooperation within UC.</t>
  </si>
  <si>
    <t>Lack of input data, not so well defined problem.</t>
  </si>
  <si>
    <t>Nothing at the moment.</t>
  </si>
  <si>
    <t>F2F cooperation with partners we normally meet only virtually. Speeding up work within UC while preparing the challenge.</t>
  </si>
  <si>
    <t>Among all, fostering new collaborations, achieving the project goals and being inspired being inspired by the work of others</t>
  </si>
  <si>
    <t>The time to achieve a satisfactory result without prior preparation is too limited. In fact, I found the greatest difficulties in the first edition when I participated in a challenge proposed by a UCS and an issue I did not know about beforehand</t>
  </si>
  <si>
    <t>It might be useful not to do it during one day but in two half-days, in order to have more time to work together and to lighten the rest of the presentations (WP etc.)</t>
  </si>
  <si>
    <t>We work much better live. After all, we constantly have the possibility to collaborate remotely...</t>
  </si>
  <si>
    <t>discussions with external partners</t>
  </si>
  <si>
    <t>face to face discussions</t>
  </si>
  <si>
    <t>All of them.</t>
  </si>
  <si>
    <t>They help connect different areas of the project and often provide unexpected approaches to problems.</t>
  </si>
  <si>
    <t>It is difficult to gauge if everybody is actually reading your challenge or only focusing on ones about their teams.</t>
  </si>
  <si>
    <t>Not really -- very well organized already!</t>
  </si>
  <si>
    <t>Testing, coding and new solution iterations are much faster.</t>
  </si>
  <si>
    <t>No real clear goal, not clear how to solve UC, hence not solved.</t>
  </si>
  <si>
    <t>Remotely</t>
  </si>
  <si>
    <t>Several phases</t>
  </si>
  <si>
    <t>Achieving the project goals, benefits in writing deliverables, fostering new collaborations</t>
  </si>
  <si>
    <t>Issues in developing a prototype tool within a few hours</t>
  </si>
  <si>
    <t>I feel there were too many challenges. It was difficult to understand ad follow the pitches.</t>
  </si>
  <si>
    <t>Face-to-face interaction</t>
  </si>
  <si>
    <t>Different benefits, spanning from the communication, to the brainstorming. The possibility to ask for help to experts and of course the chance to foster new collaboration and possibly friendship.</t>
  </si>
  <si>
    <t>During the different hackathons, not all the members of the various team were available, thus increasing the communication difficulties.</t>
  </si>
  <si>
    <t>In general the presence of all the members in each hackathons could improve.</t>
  </si>
  <si>
    <t>Totally only benefits (the one listed in previous questions). Just one point to the virtual one: the risk of not getting covid or health issues.</t>
  </si>
  <si>
    <t>all</t>
  </si>
  <si>
    <t>It help fostering new collaborations and also provide validation of the work we are doing in the project by different project partners.</t>
  </si>
  <si>
    <t>Lack of data.</t>
  </si>
  <si>
    <t>The current format is good.</t>
  </si>
  <si>
    <t>Better brain storming sessions with other stakeholders of the hackathon challenge.</t>
  </si>
  <si>
    <t>effective collaboration between UCP and SP, enabling subsequent communications between UCP and USP, helps the team's productivity, exchange of experiences and skills. In terms of the whole AIDOaRt project, this greatly aided the production of both technical results and dissemination and exploitation.</t>
  </si>
  <si>
    <t>Lack of data/dataset, difficulty in contacting companies before the event. The time dedicated to the hackathon was too little, we adapted to the agenda of the plenary meeting, but longer hackathons (such as 24 hours a day, although not applicable in this case) probably have the advantage of a full immersion.</t>
  </si>
  <si>
    <t>Create a shared repository (github) dedicated to hackathons, where each team/challenge for each hackathon works collaboratively during and outside the hackathon. Ask for and control uploads of data and prototypes. Remodulate the timing of the hackathon and presentations (probably a full day from 9am to 7pm without a coffee break or lunch slot, but with a branch/break area always available). It is then necessary to collect challenges, results and feedback details from time to time in a spreadsheet.</t>
  </si>
  <si>
    <t>Cannot think of any.</t>
  </si>
  <si>
    <t>Mostly it's been very hard to understand the challenges.</t>
  </si>
  <si>
    <t>The same as meeting people live versus virtually.</t>
  </si>
  <si>
    <t>Lack of real and simulated data</t>
  </si>
  <si>
    <t>No suggestions</t>
  </si>
  <si>
    <t>The main advantages of conducting hackathons in person compared to virtual ones are the opportunity to interact face-to-face with participants and to solve technical problems more quickly</t>
  </si>
  <si>
    <t>lack of input data, not sufficient preparation of groups and allocation to rooms, lack of suitable rooms and furniture, ...</t>
  </si>
  <si>
    <t>Let hackathons to take place separately from consortium technical meeting, i.e., before the meeting. They all do not need to happen in the same facility. This way, shorter plenary meetings can be possible, and more efficient and distributed hackathon organization is possible. Their results can be then reported at the bilateral meeting</t>
  </si>
  <si>
    <t>Did you participate in one or more challenges spanned across different hackathons? (Continuity)</t>
  </si>
  <si>
    <t>Did you change the methodology during the different hackathons? If yes, specify in which phase, otherwise select "None of them".</t>
  </si>
  <si>
    <t>If yes, did the team modifications change the overall work process? (i.e. improved/reduced the quality, speed, and communication)</t>
  </si>
  <si>
    <t>In your opinion, what are the factors that contribute more to the challenge continuation? If you select "Other", please provide a brief description of the factor.</t>
  </si>
  <si>
    <t>In your opinion, what are the factors that contribute more to the challenge modification/interruption? If you select "Other", please provide a brief description of the factor.</t>
  </si>
  <si>
    <t>Please provide additional feedback (e.g., on the continuation process, possible improvements)</t>
  </si>
  <si>
    <t>None of them</t>
  </si>
  <si>
    <t>Sometimes people are added, and sometimes they are removed/leave. Depends on how the needs evolve. Could also be that challenges merge or split.</t>
  </si>
  <si>
    <t>Changing scope of challenges.</t>
  </si>
  <si>
    <t>Not really, more as a way to keep it going effectively.</t>
  </si>
  <si>
    <t>Connect it more clearly to the project reporting at the first hackathon.</t>
  </si>
  <si>
    <t>We started with a very simple example and then tried to generalize for other scenarios. This turned out to be challenging as the developed method did not provde good results for other scenarios.</t>
  </si>
  <si>
    <t>Leading role of UCPs</t>
  </si>
  <si>
    <t>Technical preparation of SPs</t>
  </si>
  <si>
    <t>.</t>
  </si>
  <si>
    <t>We had more knowledge and looked at slightly different things, but still using the same data set.</t>
  </si>
  <si>
    <t>Yes, one partner stuck with us at all I think, some were present at one hackathon, and then two partners worked with us at almost all hackathons except the first or second.</t>
  </si>
  <si>
    <t>The partners that left wanted to work on other topics.</t>
  </si>
  <si>
    <t>With more partners it's more difficult to communicate, but on the other hand, it's easier to look at a problem from different angles. So, yes we changed how we worked to some extent. But on the other hand, we had very similar approach (each partner look at the problem from his/her perspective and then we merged the findings in the end).</t>
  </si>
  <si>
    <t>Again, the goals of partners, level of ambition, and "personal chemistry" between individuals present at hackathons.</t>
  </si>
  <si>
    <t>Perhaps some de-briefing or structured follow-up after hackathons?</t>
  </si>
  <si>
    <t>There have been changes in the people in the teams, but the partners have remained the same.</t>
  </si>
  <si>
    <t>Due to internal changes in the different companies and also due to availability to attend meetings.</t>
  </si>
  <si>
    <t>The modifications did not change the way of working and everything remained as smooth as before.</t>
  </si>
  <si>
    <t>Number of used technologies</t>
  </si>
  <si>
    <t>As I have already mentioned, I think that the number of challenge presentations could be reduced so that they have more time to explain their progress.</t>
  </si>
  <si>
    <t>Changes in team components</t>
  </si>
  <si>
    <t>Facilitate post-hackathon support through incubation programs and mentorship networks. Gather participant feedback to refine future hackathons, focusing on challenge clarity and resource accessibility.</t>
  </si>
  <si>
    <t>Yes, in different hackathons different partners participated</t>
  </si>
  <si>
    <t>Some of the team members remained the same, while others changed based on their indicated interest in participating in the challenges offered.</t>
  </si>
  <si>
    <t>New ideas came</t>
  </si>
  <si>
    <t>Maybe the role of the Use case providers need to be more clear during the Hackathon</t>
  </si>
  <si>
    <t>Yes, i participated into two different subjects/challenges</t>
  </si>
  <si>
    <t>Different subjects</t>
  </si>
  <si>
    <t>I think we should consider to link the challenges to the use case since the very beginning contestualizing them in the exact part of work that the UCP intends to improve</t>
  </si>
  <si>
    <t>Yes, with additional members and new members joining in subsequent meetings, as the project spans 3 years and some individuals joined the project midway</t>
  </si>
  <si>
    <t>Yes, but only because certain individuals were not present at a particular meeting, or because during the development phases, there was a need for individuals who could assist both in modeling and programming/coding</t>
  </si>
  <si>
    <t>Yes, the new members helped expedite the modeling and programming phase, releasing lo-fi prototypes and preliminary results in the early stages of the project (before the 3rd hackathon)</t>
  </si>
  <si>
    <t>Try to shift the focus of hackathons towards the creation of a final product, stating from the first hackathon how many hackathons there will be in the future (3-4-5-6?), and encouraging participants to keep working on challenges with the goal of producing usable prototypes and code, and validating them with domain experts. Align challenges with project milestones and the release of project deliverables, identifying the work packages (WPs) and deliverables where contributions will be featured</t>
  </si>
  <si>
    <t>I joined the team for the 2nd hackathon.</t>
  </si>
  <si>
    <t>I replaced a member of my university who left the project.</t>
  </si>
  <si>
    <t>--</t>
  </si>
  <si>
    <t>No, we tried to integrate colleagues from other teams (e.g.. the team working in the TEKNE use case) to check similarities and broader applicability of the proposed solutions</t>
  </si>
  <si>
    <t>to check similarities and broader applicability of the proposed solutions</t>
  </si>
  <si>
    <t>Skill diversity</t>
  </si>
  <si>
    <t>As mentioned above, a more structured approach can be used to document the progress of the collaboration to help keeping the peace. This is hard to achieve due to different needs for industrial practitiones (working prototypes, i.e., more effort in implementation tasks) and academics (publications, i.e., more effort in writing and "sentence engineering").</t>
  </si>
  <si>
    <t>yes, because of employee changes.</t>
  </si>
  <si>
    <t>The size of the team stayed slightly the same.</t>
  </si>
  <si>
    <t>Nothing special.</t>
  </si>
  <si>
    <t>as organizations the team didn't change, however team members could vary depending on who was available</t>
  </si>
  <si>
    <t>Requirements would have changed or been refined, the state-of-the-art has been continuously evolving, especially in AI/NLP, and needs for previous solutions integration emerged. Thus the proposed solutions needed to be continuously evolved and adapted.</t>
  </si>
  <si>
    <t>Yes, new members, to tackle specific emergent topics. In the last hackathon, it was a different challenge and a thus a mostly different team.</t>
  </si>
  <si>
    <t>Yes, in the last hackathon, it was a different challenge and a thus a mostly different team.</t>
  </si>
  <si>
    <t>It was a different process indeed: mainly face-to-face brainstorming, with an iterative and accelerated solution dev/eval process. However, the obtained solution remains a simple prototype at the end of the hackathon day, unless the work is resumed and brought to maturity after the hackathon.</t>
  </si>
  <si>
    <t>A follow-up process can be used to track the evolution/continuity of the hackathon challenges before, during, and after the hackathon days. This would have systematically captured all the aspects that you are collecting a postiriori in this survey, which can be used as a tool to evaluate partners involvement/engagement, and the progress of the UC implementation and Solution development.</t>
  </si>
  <si>
    <t>This is natural as the direct communication between use case and solution providers requires compromises and/or discussions lead to the results that expectations of the partners are not matchable, either due to resource and/or method limitations.</t>
  </si>
  <si>
    <t>More or less the team was quit constant. Not all sub-use cases were represented with a challenge at every hackathon event (but each use case at least ones).</t>
  </si>
  <si>
    <t>No sigificant change.</t>
  </si>
  <si>
    <t>No further comments</t>
  </si>
  <si>
    <t>New problems from the UCP and also another UCP interested in the provided solution.</t>
  </si>
  <si>
    <t>A better balance between development and presentation phases</t>
  </si>
  <si>
    <t>Our Copado team has always statyed the same. We have always worked with Per from Westermo.</t>
  </si>
  <si>
    <t>Hackathons should be about building PoCs</t>
  </si>
  <si>
    <t>No feedback. I'm quite happy.</t>
  </si>
  <si>
    <t>Mentioned above</t>
  </si>
  <si>
    <t>Because I found myself working with different teams and therefore people with different ways of working</t>
  </si>
  <si>
    <t>Turn over and number of members</t>
  </si>
  <si>
    <t>Challenge modification and job motivaiton</t>
  </si>
  <si>
    <t>Not significantly</t>
  </si>
  <si>
    <t>Check the adequacy of work spaces in good time</t>
  </si>
  <si>
    <t>The original solution provider found it unattractive to implement solutions to our challenge.</t>
  </si>
  <si>
    <t>Yes, we have worked with different teams in most challenges.</t>
  </si>
  <si>
    <t>Variation is good for new ideas. Also, interest of SP changed over time.</t>
  </si>
  <si>
    <t>Yes, every team works differently.</t>
  </si>
  <si>
    <t>Could be tracked more explicitly (e.g., in a Google sheets dashboard)</t>
  </si>
  <si>
    <t>To improve the efficiency</t>
  </si>
  <si>
    <t>Most of the challenges from the first hackathon were continued in the later hackathons.</t>
  </si>
  <si>
    <t>An interesting aspect in our case could be the age, most of the participants were young (PhD.) or junior/senior researcher. In this respect, our team members were focused and interested in working actively.</t>
  </si>
  <si>
    <t>A great concept to improve the collaboration and interest in the project UC challenges. Should be continued!</t>
  </si>
  <si>
    <t>UCP plays a fundamental role in the challenge definition and continuation. They have to lead the UC-related challenge and be proactive and productive.</t>
  </si>
  <si>
    <t>No significant change occurred</t>
  </si>
  <si>
    <t>Team size</t>
  </si>
  <si>
    <t>Due to global staff reallocation needs in the company.</t>
  </si>
  <si>
    <t>It was smooth transition, no special improvement or degradation</t>
  </si>
  <si>
    <t>do not know, It is not our case</t>
  </si>
  <si>
    <t>Each use case can bring different scales of challenges. Breaking them into subchallentes it is not always easy or productive, so I would not bother much on wether the challences or subchallenges are continued or not, but if/how the hackathon contributes to efficient solving of them</t>
  </si>
  <si>
    <t>Country</t>
  </si>
  <si>
    <t>What partner role do you have?</t>
  </si>
  <si>
    <t>Which WPs are you involved in?</t>
  </si>
  <si>
    <t>Which of the following organizations do you work with?</t>
  </si>
  <si>
    <t>Please select your experience (in years) in the research/business area selected above.</t>
  </si>
  <si>
    <t>Summarize your experience with hackathons (not limited to AIDOaRt), e.g., total participations, prizes won, etc.</t>
  </si>
  <si>
    <t>VCE</t>
  </si>
  <si>
    <t>Use case provider (UCP)</t>
  </si>
  <si>
    <t>Large company</t>
  </si>
  <si>
    <t>Construction</t>
  </si>
  <si>
    <t>0-3</t>
  </si>
  <si>
    <t>Participated in every hackaton, been on the podium every time. It has been a good way to oeganize partner collaborations and get meaningful progress, and get different collaborators to talk with each other from SP.</t>
  </si>
  <si>
    <t>AIT</t>
  </si>
  <si>
    <t>Solution provider (SP)</t>
  </si>
  <si>
    <t>Research institute</t>
  </si>
  <si>
    <t>Automotive</t>
  </si>
  <si>
    <t>Good opportunity to get in touch with use case providers and their needs.</t>
  </si>
  <si>
    <t>WMO</t>
  </si>
  <si>
    <t>We have participated in all AIDOaRt Hackathons -- we won two :-) The main purpose of the hackathon challenges have been to get (1) knowledge, and also to (2) promote data sets, and of course to (3) drive industry-academia collaborations. We are of course very happy with (4) the PR generated by AIDOaRt and the collaborations as well. 
Some hackathon challenges were "open" to all partners, but some were specific with one partners, where we shared more sensitive data. So for us, sharing data is a question that came over and over again.
In addition to AIDOaRt hackathons, we have a similar event at the company. Each year in december, we have the event. First it was called hackathon, but later we changed name to be more inclusive with hardware people (hacking has a "software feeling" baked into the word). The company event is similar: people at RnD can propose projects, and after some filtration some are selected based on some criterias like applicability, follow a certain theme, etc. Then we work one afternoon and one morning (about 1 work day) on the project. Often this is combined with some inspirational speaker. So far, this company event has not involved external partners.</t>
  </si>
  <si>
    <t>PRO</t>
  </si>
  <si>
    <t>Small-medium enterprise (SME)</t>
  </si>
  <si>
    <t>Maritime</t>
  </si>
  <si>
    <t>I have only participated in 2 of the aidoart hackathons (Valencia and Linz).</t>
  </si>
  <si>
    <t>UNISS</t>
  </si>
  <si>
    <t>University</t>
  </si>
  <si>
    <t>AI/ML</t>
  </si>
  <si>
    <t>UCAN</t>
  </si>
  <si>
    <t>Modeling, simulation, digital twins</t>
  </si>
  <si>
    <t>None :(((</t>
  </si>
  <si>
    <t>MDU</t>
  </si>
  <si>
    <t>Requirement Engineering</t>
  </si>
  <si>
    <t>Participated in 5 hackathons (not limited to AIDOart), won 2 times first prize, one time 2 prize</t>
  </si>
  <si>
    <t>SOFT</t>
  </si>
  <si>
    <t>ICT</t>
  </si>
  <si>
    <t>20-30</t>
  </si>
  <si>
    <t>15-20</t>
  </si>
  <si>
    <t>2 first prize won, 2 participations</t>
  </si>
  <si>
    <t>UNIVAQ</t>
  </si>
  <si>
    <t>I have participated in some hackathons in the past, focused on developing mobile applications for sustainable development and technological innovation. The hackathons took place over a full day, ranging from 12 to 24 hours, with various teams collaborating in the same room to create functional prototypes. The event concluded with a final presentation and the awarding of prizes.</t>
  </si>
  <si>
    <t>UOC</t>
  </si>
  <si>
    <t>Education</t>
  </si>
  <si>
    <t>Participated in AIDOaRt hackathons 2-5</t>
  </si>
  <si>
    <t>JKU</t>
  </si>
  <si>
    <t>The main achievement is the application of existing (research) solutions to the VCE case study, which ranges from modeling (using different languages like SysML and AutomationML), modeling recommendations, and model-driven simulation optimization. The hackathon experience is summarized in a recently accepted conference paper https://www.researchgate.net/publication/378148318_Towards_Automating_Model-Based_Systems_Engineering_in_Industry_-_An_Experience_Report</t>
  </si>
  <si>
    <t>AST</t>
  </si>
  <si>
    <t>Software Engineering</t>
  </si>
  <si>
    <t>Testing</t>
  </si>
  <si>
    <t>IMTA</t>
  </si>
  <si>
    <t>Domain-independent</t>
  </si>
  <si>
    <t>Physical participation in all hackathons in AIDOaRt and MegaM@Rt projects. In AIDOaRt, we won a prize as part of a VCE challenge (collaboration with other partners).</t>
  </si>
  <si>
    <t>ABI</t>
  </si>
  <si>
    <t>I have worked only in the AIDOaRt ones. We won two prizes (one in Valencia and one in Linz)</t>
  </si>
  <si>
    <t>Information Technology</t>
  </si>
  <si>
    <t>5 participations &amp; 5 prizes</t>
  </si>
  <si>
    <t>AVL</t>
  </si>
  <si>
    <t>AVL joined in numerous hackathons related to various sub use cases (one even as solution provider). Hackathon significantly helped in alignment and communication with involved research partner and helped to establish contact with new partners, which have not been invovled. In one case, it even helped to work jointly with another use case provider via a shared solution provider.</t>
  </si>
  <si>
    <t>Research</t>
  </si>
  <si>
    <t>My participation in the AIDOaRt Hackatons was my first experience in this type of event, even though I was aware of this kind of competition before.
In total, I have participated in 5 hackathons (all organized by AIDOaRt), and I never won the 1st prize, but I was in the team that won the 2nd place once.</t>
  </si>
  <si>
    <t>WP4</t>
  </si>
  <si>
    <t>Software engineering</t>
  </si>
  <si>
    <t>I didn't participate to hackathons before the project</t>
  </si>
  <si>
    <t>CSY</t>
  </si>
  <si>
    <t>Railway</t>
  </si>
  <si>
    <t>I participated each time during AIDOaRT, proposing a previously presented or a new subject (3 subjects presented over the time). Before that I participated to the Megamart's Hackathons and won a prize (helsinky 2018)</t>
  </si>
  <si>
    <t>ITI</t>
  </si>
  <si>
    <t>WP3</t>
  </si>
  <si>
    <t>5 hackatons, 1 prize</t>
  </si>
  <si>
    <t>TUG</t>
  </si>
  <si>
    <t>I've had only little experience with hackathons prior to AIDOaRt (participated maybe once?). During AIDOaRt I participated in several of the hackathons.</t>
  </si>
  <si>
    <t>COPADO</t>
  </si>
  <si>
    <t>IT</t>
  </si>
  <si>
    <t>Participated hackathons mostly in context of our company and EU projects such as Aidoart. Won Aidoart hackathon twise</t>
  </si>
  <si>
    <t>30+</t>
  </si>
  <si>
    <t>2nd prize in Hackathon 2</t>
  </si>
  <si>
    <t>Sat telecommunication systems</t>
  </si>
  <si>
    <t>Intelligent Traffic Surveillance (and Quality Inspection)</t>
  </si>
  <si>
    <t>Designing/Developing/Servicing Traffic Monitoring and Quality Inspection systems</t>
  </si>
  <si>
    <t>Interesting ideas appearing all of a sudden.</t>
  </si>
  <si>
    <t>INT</t>
  </si>
  <si>
    <t>Very positive experience, I found it stimulating to collaborate live with partners and do it while other groups were working. This created a positively competitive environment. We reached the podium in two out of four participations.</t>
  </si>
  <si>
    <t>ALSTOM/BT</t>
  </si>
  <si>
    <t>WP5</t>
  </si>
  <si>
    <t>ABO</t>
  </si>
  <si>
    <t>I have attended all hackathons except once. I won the first prize once.</t>
  </si>
  <si>
    <t>HIB</t>
  </si>
  <si>
    <t>I have participated in several hackathons in AIDOaRt as well as in other projects.</t>
  </si>
  <si>
    <t>I participated only in the AIDOaRT hackathon. In particular, I participated in all the AIDOaRt's hackathons done so far.</t>
  </si>
  <si>
    <t>RISE</t>
  </si>
  <si>
    <t>Software Testing</t>
  </si>
  <si>
    <t>We, at RISE participated in 5 hackathons. In 3 hackthons (Virutal, L'Aquila, Linz), we got the first place and in one hackathon, we were in second place (Valencia).</t>
  </si>
  <si>
    <t>domain independent</t>
  </si>
  <si>
    <t>Participated in 4 Aidoart hackathons.</t>
  </si>
  <si>
    <t>ROTECH</t>
  </si>
  <si>
    <t>Manufactoring</t>
  </si>
  <si>
    <t>Share the results with many people, suggestions on how to improve proposed idea</t>
  </si>
  <si>
    <t>ACORDE</t>
  </si>
  <si>
    <t>All AIDOaRt hackathons, A second place, and good scoring in the other events. Actual progress in the use case.</t>
  </si>
  <si>
    <t>Informazioni cronologiche</t>
  </si>
  <si>
    <t>Indirizzo email</t>
  </si>
  <si>
    <t>Which partner(s) do you represent?</t>
  </si>
  <si>
    <t>Which is your domain?</t>
  </si>
  <si>
    <t>Which is your research/business area?</t>
  </si>
  <si>
    <t>Years of experience in DevOps</t>
  </si>
  <si>
    <t>Years of experience in MDE</t>
  </si>
  <si>
    <t>Years of experience in AI</t>
  </si>
  <si>
    <t>WP3, WP4</t>
  </si>
  <si>
    <t>Model-driven Engineering, AI/ML, Cyber-physical System</t>
  </si>
  <si>
    <t>11/02/2024 11.47.19</t>
  </si>
  <si>
    <t>WP1, WP4, WP5</t>
  </si>
  <si>
    <t>Model-driven Engineering, Cyber-physical System, Systems Engineering</t>
  </si>
  <si>
    <t>12/02/2024 3.22.55</t>
  </si>
  <si>
    <t>WP2, WP3, WP4, WP5, WP6</t>
  </si>
  <si>
    <t>Model-driven Engineering, DevOps, AI/ML, Testing</t>
  </si>
  <si>
    <t>12/02/2024 3.28.37</t>
  </si>
  <si>
    <t>WP5, WP6</t>
  </si>
  <si>
    <t>DevOps, AI/ML, Cyber-physical System, Testing</t>
  </si>
  <si>
    <t>12/02/2024 3.52.01</t>
  </si>
  <si>
    <t>WP1, WP2, WP4, WP5, WP6</t>
  </si>
  <si>
    <t>Cloud Computing, Internet of Things, Cyber-physical System</t>
  </si>
  <si>
    <t>12/02/2024 4.09.19</t>
  </si>
  <si>
    <t>WP1, WP2, WP3, WP4, WP5, WP6</t>
  </si>
  <si>
    <t>12/02/2024 4.20.16</t>
  </si>
  <si>
    <t>12/02/2024 4.40.48</t>
  </si>
  <si>
    <t>WP2, WP4</t>
  </si>
  <si>
    <t>Model-driven Engineering, AI/ML</t>
  </si>
  <si>
    <t>12/02/2024 4.42.38</t>
  </si>
  <si>
    <t>Model-driven Engineering, AI/ML, Cloud Computing</t>
  </si>
  <si>
    <t>12/02/2024 6.38.15</t>
  </si>
  <si>
    <t>Automotive, Avionics, Space, Smart City</t>
  </si>
  <si>
    <t>Model-driven Engineering, AI/ML, Cyber-physical System, Electronic Design automation, Mixed-Criticality Systems</t>
  </si>
  <si>
    <t>12/02/2024 6.53.33</t>
  </si>
  <si>
    <t>WP1, WP2</t>
  </si>
  <si>
    <t>Model-driven Engineering, DevOps, AI/ML, Internet of Things, Microservice, Testing</t>
  </si>
  <si>
    <t>12/02/2024 8.40.14</t>
  </si>
  <si>
    <t>Model-driven Engineering, DevOps</t>
  </si>
  <si>
    <t>12/02/2024 15.14.13</t>
  </si>
  <si>
    <t>WP4, WP5</t>
  </si>
  <si>
    <t>13/02/2024 3.16.14</t>
  </si>
  <si>
    <t>13/02/2024 4.45.10</t>
  </si>
  <si>
    <t>AI/ML, Internet of Things, Cyber-physical System, Edge computing</t>
  </si>
  <si>
    <t>13/02/2024 5.43.41</t>
  </si>
  <si>
    <t>WP1, WP2, WP3, WP4, WP5</t>
  </si>
  <si>
    <t>Model-driven Engineering, DevOps, AI/ML, Cloud Computing</t>
  </si>
  <si>
    <t>13/02/2024 8.22.37</t>
  </si>
  <si>
    <t>WP1, WP2, WP4, WP5</t>
  </si>
  <si>
    <t>Model-driven Engineering, Cyber-physical System, Testing</t>
  </si>
  <si>
    <t>13/02/2024 8.24.08</t>
  </si>
  <si>
    <t>WP2, WP3, WP4</t>
  </si>
  <si>
    <t>University, Research institute</t>
  </si>
  <si>
    <t>13/02/2024 22.12.21</t>
  </si>
  <si>
    <t>14/02/2024 10.25.52</t>
  </si>
  <si>
    <t>WP1, WP5</t>
  </si>
  <si>
    <t>Model-driven Engineering, Cyber-physical System</t>
  </si>
  <si>
    <t>14/02/2024 13.00.16</t>
  </si>
  <si>
    <t>Manufactoring, Aerospace</t>
  </si>
  <si>
    <t>15/02/2024 8.39.47</t>
  </si>
  <si>
    <t>Automotive, Model Learning</t>
  </si>
  <si>
    <t>AI/ML, Cyber-physical System, Testing</t>
  </si>
  <si>
    <t>17/02/2024 13.53.37</t>
  </si>
  <si>
    <t>AI/ML, Testing</t>
  </si>
  <si>
    <t>19/02/2024 8.24.55</t>
  </si>
  <si>
    <t>WP3, WP4, WP5</t>
  </si>
  <si>
    <t>Model-driven Engineering, Internet of Things, Microservice, Cyber-physical System</t>
  </si>
  <si>
    <t>20/02/2024 6.32.16</t>
  </si>
  <si>
    <t>Internet of Things, Cyber-physical System</t>
  </si>
  <si>
    <t>22/02/2024 8.06.28</t>
  </si>
  <si>
    <t>25/02/2024 16.41.12</t>
  </si>
  <si>
    <t>Automotive, Railway</t>
  </si>
  <si>
    <t>26/02/2024 2.33.06</t>
  </si>
  <si>
    <t>Testing, Controller for machine drives</t>
  </si>
  <si>
    <t>26/02/2024 6.19.34</t>
  </si>
  <si>
    <t>WP1, WP2, WP4, WP6</t>
  </si>
  <si>
    <t>Automotive, Manufactoring</t>
  </si>
  <si>
    <t>Cyber-physical System, Testing</t>
  </si>
  <si>
    <t>26/02/2024 8.46.47</t>
  </si>
  <si>
    <t>Automotive, Digital Life, Restaurants and hospitality</t>
  </si>
  <si>
    <t>DevOps, AI/ML, Internet of Things, Cyber-physical System</t>
  </si>
  <si>
    <t>26/02/2024 9.25.47</t>
  </si>
  <si>
    <t>26/02/2024 10.23.13</t>
  </si>
  <si>
    <t>WP4, WP5, WP6</t>
  </si>
  <si>
    <t>Automotive, Digital Life</t>
  </si>
  <si>
    <t>Model-driven Engineering, DevOps, AI/ML, Cloud Computing, Cyber-physical System, Testing</t>
  </si>
  <si>
    <t>26/02/2024 14.06.59</t>
  </si>
  <si>
    <t>Model-driven Engineering, AI/ML, Software Engineering</t>
  </si>
  <si>
    <t>27/02/2024 9.24.13</t>
  </si>
  <si>
    <t>28/02/2024 7.49.12</t>
  </si>
  <si>
    <t>28/02/2024 12.52.53</t>
  </si>
  <si>
    <t>29/02/2024 4.48.11</t>
  </si>
  <si>
    <t>DevOps, Cloud Computing, Internet of Things, Microservice, Testing</t>
  </si>
  <si>
    <t>06/03/2024 11.17.17</t>
  </si>
  <si>
    <t>Maritime, Manufactoring, Communications, Industrial Monitoring</t>
  </si>
  <si>
    <t>29/03/2024 7.17.06</t>
  </si>
  <si>
    <t>TEK</t>
  </si>
  <si>
    <t>WP1, WP5, WP6</t>
  </si>
  <si>
    <t>Was there interdisciplinarity within the team?</t>
  </si>
  <si>
    <t>To what extent did the UCP contribute to the challenge definition?</t>
  </si>
  <si>
    <t>To what extent did the SP contribute to the challenge definition?</t>
  </si>
  <si>
    <t>What was the step-by-step process that your team followed to design and develop applications/solutions in hackathons?</t>
  </si>
  <si>
    <t>Did you already have any idea about the challenge resolution before the hackathon? If yes, how was it generated?</t>
  </si>
  <si>
    <t>Did you get inspired by other challenges/teams? If yes, explain in what measure</t>
  </si>
  <si>
    <t>As use case provider, I think we often tried to define very open challenges.</t>
  </si>
  <si>
    <t>I attended about 10 hackathon events. For a couple of times, my team won the second place.</t>
  </si>
  <si>
    <t>Groups were already formed before hackathons with partners we have collaborated with in the past.</t>
  </si>
  <si>
    <t>UCP defined the general context of the challenge and elaborated their specific needs.</t>
  </si>
  <si>
    <t>SP defined the specific technologies able to achieve UCP needs/problems.</t>
  </si>
  <si>
    <t>Our team began by brainstorming ideas, then outlining clear objectives and roles. Finally, we tested solutions and iterated based on feedbacks.</t>
  </si>
  <si>
    <t>Yes, collaborating with someone from a different domain brought fresh perspectives and diverse skills to the hackathon.</t>
  </si>
  <si>
    <t>Yes, a lot. Hackaton presentations have always been fun and didactic.</t>
  </si>
  <si>
    <t>While the majority of the challenges are unique, some teams face challenges from the same domain, and their solutions gave us ideas or a willingness to collaborate.</t>
  </si>
  <si>
    <t>We worked closely in synergy with the UCP, specifically TEKNE, who are involved in the design, production, and assembly of industrial and electric vehicles—a domain we had not previously worked in. This allowed us to acquire expertise and approach the problem with domain experts who presented us with challenges. Together, we developed a joint solution.</t>
  </si>
  <si>
    <t>We did hackatons only within aidoart.</t>
  </si>
  <si>
    <t>We exploited the hackathons to consolidate our synergies with SPs, and to focus on specific issues and think out of the UC.</t>
  </si>
  <si>
    <t>Half day in not enough to develop anything, what we did was mainly plan work (e.g., in the first hackathons), to wrap up work we had already done, or debug possible problems.</t>
  </si>
  <si>
    <t>We worked with UNISS regarding formal verification methods, and some hackathons were dedicated to the work with them. It didn't influence the hackathons themselves, but it's increasing our knowledge of such methods and how they could be exploited in our processes.</t>
  </si>
  <si>
    <t>Yes, because we mainly focused on work that was already ongoing.</t>
  </si>
  <si>
    <t>Yes, but not in producing other challenges. Listening to their presentations, we had the occasion to identify potential collaborations that, even if they do not take place in AIDOaRt, they could be implemented in other projects (including an AIDOaRt follow up).</t>
  </si>
  <si>
    <t>In all other use cases, where AVL was the main provider, there was a close collaboration with the selected solution providers, which significantly influenced the evolution of the challenge definition.</t>
  </si>
  <si>
    <t>After the announcement of the 1° AIDOaRt Internal Hackathon, a group of partners was formed around a specific use case from one of the use case providers on the project.
The same team kept working together within all other editions, following up on the solution and with some new participants to address specific problems found during the work.
In the 4° AIDOaRt Internal Hackathon, the UC provider also included a new problem that part of the team started to work on.</t>
  </si>
  <si>
    <t>Working side-by-side with the UCP allowed the SPs to tackle the problem in a more informed way, using actual examples instead of just ideas and made-up use cases. So the development process was improved a lot due to the mentioned synergy.</t>
  </si>
  <si>
    <t>For the 1° AIDOaRt Internal Hackathon, yes. In this case, I was confident that a single solution would be enough to solve (at least partially) the modernization problem provided by the UCP.
However, with all the discussions during the event (and in the following events) and the discussion group formed by all SPs involved, my idea of the dimension of the problem enlarged, which meant that the solution became much less clear and showed me the complexity of the problem.
At the end of the 5° AIDOaRt Internal Hackathon, I finally saw a complete solution from the collaboration.</t>
  </si>
  <si>
    <t>Our group was formed after the first hackathon. As a solution provider, I integrate my solution in a suitable challenge, i.e., AI-based modeling assistant</t>
  </si>
  <si>
    <t>The use case provides the high-level goal and an overview of the activity conducted.</t>
  </si>
  <si>
    <t>We integrate our solution with another SP by combining the two solutions in a tool-chain. In particular, the external tool provides the necessary input data to feed my solution to address the proposed challenges.</t>
  </si>
  <si>
    <t>First, we define the possible application scenarios and the stakeholders involved in the process. Then, we focus our attention on the possible development phase and how to integrate different solutions in a unique tool chain. Finally, we tested the final outcomes with quantitative and qualitative evaluation by involving the UCP.</t>
  </si>
  <si>
    <t>Yes, the UCP is an industry practitioner in the contruction engineering domain. However, our solution fits with its needs since the MDE paradigm was adopted in the company.</t>
  </si>
  <si>
    <t>The provided solution was already a research tool, published in international conference and journals. In the scope of the project, we apply the same methodology in the industry context by modify the data collection and filtering phase. Furthermore, we integrated the solution in a stand-alone environment by adhering the DevOps paradigm.</t>
  </si>
  <si>
    <t>Yes, the solution came from litteracy.</t>
  </si>
  <si>
    <t>They coordinate the problems to be addressed and the proposed solutions</t>
  </si>
  <si>
    <t>Already formed</t>
  </si>
  <si>
    <t>Partecipation only to one AIDOART hackaton</t>
  </si>
  <si>
    <t>Hackathon is inspirational and triggers new ideas/solutions to your requirements. It is a platform where your requirement is presented before group of potential solution owners for further deliberation. One can also follow developments for any other use cases with ease due to the active interaction during the Hackathon. This expands your horizon of knowledge.</t>
  </si>
  <si>
    <t>Full extent</t>
  </si>
  <si>
    <t>Improvement in the testing time: with machine learning obtained parameters , the number of test runs are targeted to be reduced, hence improvement in the resource utilization is aimed.</t>
  </si>
  <si>
    <t>The first steps starts from stating the challenge, deliberation of the use case operation requirements, and description on the physics involved in the process. Furthermore, deliberation was made with the solution providers, on the potential AI/ML techniques that can be implemented catering to the requirements. The solution were developed based off-line with the measurement data. The range/accuracy of the off-line parameter values shall be validates against the test bed measurement data. This gives the indication of the KPI improvements which is targeted.</t>
  </si>
  <si>
    <t>Yes, a good introduction to the machine learning applications could be achieved.</t>
  </si>
  <si>
    <t>Yes, through the literature survey.</t>
  </si>
  <si>
    <t>Yes, some of these are up and running and successfully improved the resource efficiency.</t>
  </si>
  <si>
    <t>In AIDOaRt I participated in all but two hackathons (Valencia and Västeras) and never won any prize. I have never participated in other formal hackathons.</t>
  </si>
  <si>
    <t>To design: (1) identification of problem that fits within the scope (2) writing the challenge (3) involving the participants and refining the challenge (4) prior work to hackathon: identification of promising solutions, initial remote tests (5) hackathon proper (6) debriefing: analysis of results, identification of future collaboration lines, integration in mainline Use Case.</t>
  </si>
  <si>
    <t>TUG participated in the same challenge; being AI-experts (we are MDE experts), their presence helped us in planning the details of our MLsolution. After the hackathon, we did not work together but developed our solutions separately.</t>
  </si>
  <si>
    <t>Hackathons were new for TEKNE technicians.</t>
  </si>
  <si>
    <t>Already formed before hackathons: with the partners whose tools TEKNE employs in its use case.</t>
  </si>
  <si>
    <t>Based on the progress of the development of the use case.</t>
  </si>
  <si>
    <t>Based on the progress of the development of the solutions.</t>
  </si>
  <si>
    <t>There is no other way to proceed other than a strict collaboration.</t>
  </si>
  <si>
    <t>Hackathons were the arriving point of the project process: on one side use case description and requirements, on the other side tools capabilities, matching of the two sides, and then incremental confirmation in the hackathons.</t>
  </si>
  <si>
    <t>No, TEKNE didn't work with someone from a different domain.</t>
  </si>
  <si>
    <t>Yes. By exchanging and perfectioniing ideas through teleconferences (UCAN, UNIVAQ, ROTECH, TEKNE) and by face-to-face between Italian partners (UNIVAQ, ROTECH, TEKNE).</t>
  </si>
  <si>
    <t>If yes, which technique did you use in the definition phase? [pick one or more]. If you select "Other" please briefly describe the adopted methodology.</t>
  </si>
  <si>
    <t>Are you satisfied with the chosen challenge definition methodology?</t>
  </si>
  <si>
    <t>Brainstorming (working together), Brainwriting (each participant writes their ideas alone and then the selection is done collectively.)</t>
  </si>
  <si>
    <t>Brainstorming (working together), Scenarios</t>
  </si>
  <si>
    <t>Brainstorming (working together), Exploratory research (Interviews, Surveys, Questionnaires), Scenarios</t>
  </si>
  <si>
    <t>Brainstorming (working together), Roundtable Discussion</t>
  </si>
  <si>
    <t>Brainstorming (working together), Brainwriting (each participant writes their ideas alone and then the selection is done collectively.), Scenarios</t>
  </si>
  <si>
    <t>Brainstorming (working together), Brainwriting (each participant writes their ideas alone and then the selection is done collectively.), Persona (A persona is a general user archetype that can be used at the beginning of an ethnography process or in the end, as a result of user research.), Scenarios</t>
  </si>
  <si>
    <t>Brainstorming (working together), Exploratory research (Interviews, Surveys, Questionnaires)</t>
  </si>
  <si>
    <t>Persona (A persona is a general user archetype that can be used at the beginning of an ethnography process or in the end, as a result of user research.), Scenarios</t>
  </si>
  <si>
    <t>Brainstorming (working together), Brainwriting (each participant writes their ideas alone and then the selection is done collectively.), Scenarios, use case provider explains its tehcnologies, requirements and pain issue. Also gives access to end users.</t>
  </si>
  <si>
    <t>Are you satisfied with the chosen solution definition methodology?</t>
  </si>
  <si>
    <t>Card sorting (it is a participatory design technique that allows exploring how participants group items into categories and relate concepts to one another), Mind mapping (the results of brainstorming are written on a whiteboard, paper, or flip chart, the common approach is creating sociograms using mind maps)</t>
  </si>
  <si>
    <t>Affinity diagramming (inductive process from small details to generate broader themes), 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</si>
  <si>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 Mind mapping (the results of brainstorming are written on a whiteboard, paper, or flip chart, the common approach is creating sociograms using mind maps)</t>
  </si>
  <si>
    <t>Affinity diagramming (inductive process from small details to generate broader themes), Concept mapping (helps to visually organize a problem space to understand it better and find a creative and spontaneous association between ideas)</t>
  </si>
  <si>
    <t>Affinity diagramming (inductive process from small details to generate broader themes), Mind mapping (the results of brainstorming are written on a whiteboard, paper, or flip chart, the common approach is creating sociograms using mind maps), Persona (A persona is a general user archetype that can be used at the beginning of an ethnography process or in the end, as a result of user research.)</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</si>
  <si>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SCAMPER (the acronym stands for: Substitute something; Combine it with something else; Adapt something to it; Modify or Magnify it; Put it to some other use; Eliminate something; Reverse or Rearrange it.)</t>
  </si>
  <si>
    <t>Brainstorming, Minimum Viable Product (MVP): Minimum Viable Product (minimal set of features for solving the core problem), Storyboards: A storyboard, which can be hand sketched on paper or on a whiteboard, helps understand the flow of a user’s interaction and how the interface will support</t>
  </si>
  <si>
    <t>Brainstorming, Competitive testing (benchmarking) In this activity, one can analyze the strengths and weaknesses of products that are similar to what the group intends to develop.</t>
  </si>
  <si>
    <t>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</si>
  <si>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Storyboards: A storyboard, which can be hand sketched on paper or on a whiteboard, helps understand the flow of a user’s interaction and how the interface will support, 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</si>
  <si>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Brainstorming, Minimum Viable Product (MVP): Minimum Viable Product (minimal set of features for solving the core problem), Modelling</t>
  </si>
  <si>
    <t>I participated to the development of the modeling a solution. I coordinated the adoption of existing solutions developed by students at JKU in the AIDOaRt context.</t>
  </si>
  <si>
    <t>Brainstorming,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</si>
  <si>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</si>
  <si>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</si>
  <si>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</si>
  <si>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With mutual exchange on thoughts on the requirements e and potential solutions.</t>
  </si>
  <si>
    <t>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</si>
  <si>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Minimum Viable Product (MVP): Minimum Viable Product (minimal set of features for solving the core problem)</t>
  </si>
  <si>
    <t>AIT was the presenter of the pitch (solution partner) with a single presenter.</t>
  </si>
  <si>
    <t>Yes!
Abbas and Sarmad at RISE have driven one publication: Making Sense of Failure Logs in an Industrial DevOps Environment. 20th International Conference on Information Technology: New Generations (ITNG 2023), http://arxiv.org/abs/2301.03450
Also, Alina and Ivan at ÅBO drove one publication: Dynamic Test Case Prioritization in Industrial Test Result Datasets. It has been accepted and will be presented at AST 2024 (co-located with ICSE).
https://arxiv.org/abs/2402.02925</t>
  </si>
  <si>
    <t>Yes, we developed a code during the hackathon. We conducted validation exercises with UCP.</t>
  </si>
  <si>
    <t>Yes, in the form of experimental analysis.</t>
  </si>
  <si>
    <t>Yes, we published 1 workshop paper and 1 conference paper.</t>
  </si>
  <si>
    <t>Yes, we created prototypes that were not validated by expert users due to time constraints and a lack of users available to test the solution. Validation was conducted solely by members of the working group</t>
  </si>
  <si>
    <t>9 scientific publications: @inproceedings{colantoni2020devopsml,
title={DevopsML: Towards modeling devops processes and platforms},
author={Colantoni, Alessandro and Berardinelli, Luca and Wimmer, Manuel},
booktitle={Proceedings of the 23rd ACM/IEEE International Conference on Model Driven Engineering Languages and Systems: Companion Proceedings},
pages={1--10},
year={2020}
}
@inproceedings{eramo2021aidoart,
title={AIDOaRt: AI-augmented Automation for DevOps, a Model-based Framework for Continuous Development in Cyber-Physical Systems},
author={Eramo, Romina and Muttillo, Vittoriano and Berardinelli, Luca and Bruneliere, Hugo and Gomez, Abel and Bagnato, Alessandra and Sadovykh, Andrey and Cicchetti, Antonio},
booktitle={2021 24th Euromicro Conference on Digital System Design (DSD)},
pages={303--310},
year={2021},
organization={IEEE}
}
@inproceedings{colantoni2021leveraging,
title={Leveraging Model-driven Technologies for JSON Artefacts: the Shipyard Case Study},
author={Colantoni, Alessandro and Garmendia, Antonio and Berardinelli, Luca and Wimmer, Manuel and Br{\"a}uer, Johannes},
booktitle={ACM/IEEE 24th International Conference on Model Driven Engineering Languages and Systems (MODELS)--Practice and Innovation Track},
year={2021}
}
@inproceedings{colantoni2021towards,
title={Towards continuous consistency checking of DevOps artefacts},
author={Colantoni, Alessandro and Horv{\'a}th, Benedek and Horv{\'a}th, {\'A}kos and Berardinelli, Luca and Wimmer, Manuel},
booktitle={Proceedings of the 23rd ACM/IEEE International Conference on Model Driven Engineering Languages and Systems: Companion Proceedings},
year={2021}
}
@article{bruneliere2022aidoart,
title={AIDOaRt: AI-augmented Automation for DevOps, a model-based framework for continuous development in Cyber--Physical Systems},
author={Bruneliere, Hugo and Muttillo, Vittoriano and Eramo, Romina and Berardinelli, Luca and Gomez, Abel and Bagnato, Alessandra and Sadovykh, Andrey and Cicchetti, Antonio},
journal={Microprocessors and Microsystems},
volume={94},
pages={104672},
year={2022},
publisher={Elsevier}
}
@inproceedings{colantoni2022towards,
title={Towards Blended Modeling and Simulation of DevOps Processes: The Keptn Case Study},
author={Colantoni, Alessandro and Berardinelli, Luca and Garmendia, Antonio and Br{\"a}uer, Johannes},
booktitle={Proceedings of the 25th ACM/IEEE International Conference on Model Driven Engineering Languages and Systems: Companion Proceedings},
year={2022}
}
@article{bagnato2023ai,
title={AI-augmented Model-Based Capabilities in the AIDOaRt Project: Continuous Development of Cyber-Physical Systems},
author={Bagnato, Alessandra and Cicchetti, Antonio and Berardinelli, Luca and Bruneliere, Hugo and Eramo, Romina},
journal={ACM SIGAda Ada Letters},
volume={42},
number={2},
pages={99--103},
year={2023},
publisher={ACM New York, NY, USA}
}
@inproceedings{rahimi2023towards,
title={Towards Generating Structurally Realistic Models by Generative Adversarial Networks},
author={Rahimi, Abbas and Tisi, Massimo and Kolahdouz Rahimi, Shekoufeh and Berardinelli, Luca},
booktitle={Proceedings of the 26th ACM/IEEE International Conference on Model Driven Engineering Languages and Systems: Companion Proceedings},
year={2023},
organization={ACM / IEEE}
}
@inproceedings{dehghani2023towards,
title={Towards Modeling Process Mining for Graphical Editors},
author={Dehghani, MohammadHadi and Berardinelli, Luca and Wimmer, Manuel},
booktitle={2023 ACM/IEEE International Conference on Model Driven Engineering Languages and Systems Companion (MODELS-C)},
pages={929--933},
year={2023},
organization={IEEE}
}</t>
  </si>
  <si>
    <t>No, not yet from our side. There were 2 or 3 publications by other UCP/SPs.</t>
  </si>
  <si>
    <t>AVL usually supported the pitch per AVL challenge - mostly by a AVL representative, sometimes by a solution provider, who was deeply involved in related use case discussions</t>
  </si>
  <si>
    <t>I was the presented during the 3rd Hackathon but the slide used for the pitch was collaboratively edited by all the team</t>
  </si>
  <si>
    <t>Yes, we apply an existing tool to the industrial context. In such a way, we collected the feedback on the solution's capabilities by using a controlled experiment.</t>
  </si>
  <si>
    <t>One presenter (UCS)</t>
  </si>
  <si>
    <t>The solution is presented during the hackathon challenges. Also, in the follow-up one-on-one meetings.</t>
  </si>
  <si>
    <t>No, not yet .But it is scheduled.</t>
  </si>
  <si>
    <t>submitted to journal</t>
  </si>
  <si>
    <t>One presenter for each challenge, a solutions providers most of the time, sometime a TEKNE technician.</t>
  </si>
  <si>
    <t>Hackathons contribute to the use case that will be prototyped and validated according the project plan.</t>
  </si>
  <si>
    <t>Experimenting different inputs to the system, for what was possible during the hackathons.</t>
  </si>
  <si>
    <t>No on TEKNE side.</t>
  </si>
  <si>
    <t>Are you satisfied with the overall process?</t>
  </si>
  <si>
    <t>Please indicate the benefits of the hackathons related to the project development (e.g., achieving the project goals, benefits in writing deliverables, fostering new collaborations)</t>
  </si>
  <si>
    <t xml:space="preserve">How do you participate in the hackathons?
</t>
  </si>
  <si>
    <t>What are the main benefits of doing in-presence hackathons compared to virtual ones?</t>
  </si>
  <si>
    <t>achieving the project goals &amp; fostering new collaborations</t>
  </si>
  <si>
    <t>It could be nice to better relate the challenges to the specific use case needs in order to contestualize them in the overall projet objectives</t>
  </si>
  <si>
    <t>Certainly! Here's a clearer version:
A hackathon simplifies the application of existing research solutions. In an industrial context, we can use workarounds that cater to a specific audience without the need for a broader, generic approach (and the detailed explanations typically found in scientific publications). In simpler terms, it's about tackling practical, real-world problems.</t>
  </si>
  <si>
    <t>All the aforementioned methodologies cited in this survey can be discussed in advance with the participant to check their applicability in this context.</t>
  </si>
  <si>
    <t>Sometimes, we didn't really need to work in the hackathon, since we were already working. But there were no possibility of not defining a challenges, as we were answered that the hackathon was mandatory. In those cases, we focused on the issues we were already dealing with at the moment.</t>
  </si>
  <si>
    <t>there were to many challenges in each session. Maybe, one per UC would be more than enough. Participant to the hackathons need to learn how to pitch their presentations, and loose "point" in their evaluation towards the prize if their presentation exceed the due time.</t>
  </si>
  <si>
    <t>it's not really possible to do it virtually in one morning. What we did, was working together in several sessions before the hackathon itself.</t>
  </si>
  <si>
    <t>Overall, I can stand that it helped in numerous ways:
- Acceleration of Project Goals: Focused effort, often resulting in significant progress towards project goals within a short period.
- Hackathons' collaborative and creative atmosphere encourages participants to think outside the box and explore unconventional solutions to challenges. 
- Rapid Prototyping
- Boosting the team spirit: A sense of accomplishment and pride in their work, which can carry over into future project collaborations.
- Accelerating Deliverables: Focusing intensively on specific problems the UCP provides.</t>
  </si>
  <si>
    <t>In my opinion, the hackathons have facilitated the collaboration among the different partners, creating an engaging environment to develop new idea and solutions. Furthermore, I found those events useful to write the deliverables and the documentation needed in the context of the project dissemination.</t>
  </si>
  <si>
    <t>As a solution provider, I experiment the lack of data to feed the proposed solution. In particular, the provided inputs was not sufficient to enable the AI-based tool for providing modeling recommendation. However, we mitigate this by collaborating with another solution provider who generate synthetic data using a state-of-the-art approach to mimic the real models as much as possible</t>
  </si>
  <si>
    <t>The hackathon format was fine even though they could be last for more days, e.g., 2-3 days.</t>
  </si>
  <si>
    <t>The main benefit of the in-presence hackathon was the direct communication with the use case providers, that increase the understanding of the solution definition and the possible issues.</t>
  </si>
  <si>
    <t>much better interaction, possibility to discuss outside of the groups</t>
  </si>
  <si>
    <t>Lack of input data.</t>
  </si>
  <si>
    <t>The amount of time devoted to hackathon process and results presentations should be balanced a little bit. Pitches are extremely short in some situations.</t>
  </si>
  <si>
    <t>The hackathons are useful in explaining the challenge in a comprehensive way to many of the solution providers and visualize the way forward in a distinctive way.</t>
  </si>
  <si>
    <t>Often presenting the challenge and the solution to the audience is challenging in a short span of time.</t>
  </si>
  <si>
    <t>A little more time should be allocated for each presentation, e.g. giving enough time for stating the background, progress, continuation and way forward.</t>
  </si>
  <si>
    <t>The deliberation and practicality could be discussed face to face. The ideas and hands-on are more comprehensible in physical presence</t>
  </si>
  <si>
    <t>other partners may have different interests</t>
  </si>
  <si>
    <t>In presence hackathon promote comunication and collaboration.</t>
  </si>
  <si>
    <t>The pushing effect. However, the real dynamics is not allways a real hackathon. Efficenet use of the F2F meeting time requires actually much preparation, and tackling technical challenges tech resources and time not really available at the hackahton time. It is actuallty a kind of technical meetings based in demos, and in situ F2F discussion plus brain storming. In general, modest advance can be done in situ, but it is a good trigger for continuation via bilaterals andor offline collaboration.</t>
  </si>
  <si>
    <t>F2F smoother and agile discussion with partners.</t>
  </si>
  <si>
    <t>Given that the project lasts three years during which the partners collaborate in many ways, TEKNE does not find hackathons particularly useful.</t>
  </si>
  <si>
    <t>Nothing and all: hackathons are hackathons.</t>
  </si>
  <si>
    <t>No suggestion.</t>
  </si>
  <si>
    <t>A virtual workplace doesn't fit the hackathons speed.</t>
  </si>
  <si>
    <t>If yes, why did you change the methodology/approach during the evolution of the challenge?</t>
  </si>
  <si>
    <t>Has the team changed? If yes, specify how (e.g., number of members, additional members)</t>
  </si>
  <si>
    <t>If yes, why did the team change? (e.g., challenge modification, personal/job motivation, …)</t>
  </si>
  <si>
    <t>Skill matching, Leading role of UCPs</t>
  </si>
  <si>
    <t>Team size, Technical preparation of SPs</t>
  </si>
  <si>
    <t>Leading role of UCPs, Potential of dissemination and interest from UCP to publish.</t>
  </si>
  <si>
    <t>Changes in team components, Publication opportunities.</t>
  </si>
  <si>
    <t>Skill diversity, Skill matching, Goals of partners, level of ambition, and "personal chemistry" between individuals present at hackathons.</t>
  </si>
  <si>
    <t>Skill diversity, Skill matching</t>
  </si>
  <si>
    <t>Skill diversity, Skill matching, Technical preparation of SPs, Leading role of UCPs</t>
  </si>
  <si>
    <t>Skill diversity, Skill matching, Just skill, comunication,</t>
  </si>
  <si>
    <t>Team size, Changes in team components</t>
  </si>
  <si>
    <t>Skill diversity, Technical preparation of SPs, Changes in team components</t>
  </si>
  <si>
    <t>Team size, Number of used technologies, Skill diversity, Skill matching, Technical preparation of SPs, Leading role of UCPs, Changes in team components</t>
  </si>
  <si>
    <t>Number of used technologies, Skill matching, Technical preparation of SPs, Leading role of UCPs, Changes in team components</t>
  </si>
  <si>
    <t>Team size, Skill diversity</t>
  </si>
  <si>
    <t>Team size, Skill matching, Technical preparation of SPs, Leading role of UCPs</t>
  </si>
  <si>
    <t>Technical preparation of SPs, Leading role of UCPs</t>
  </si>
  <si>
    <t>Solution definition, Solution development</t>
  </si>
  <si>
    <t>Number of used technologies, Changes in team components</t>
  </si>
  <si>
    <t>Team size, Technical preparation of SPs, Leading role of UCPs</t>
  </si>
  <si>
    <t>Challenge definition, Solution definition, Solution development</t>
  </si>
  <si>
    <t>Skill diversity, Technical preparation of SPs, Leading role of UCPs, Changes in team components</t>
  </si>
  <si>
    <t>Technical preparation of SPs, Leading role of UCPs, Changes in team components</t>
  </si>
  <si>
    <t>Challenge definition, Solution definition</t>
  </si>
  <si>
    <t>Skill matching, Technical preparation of SPs, Leading role of UCPs</t>
  </si>
  <si>
    <t>Number of used technologies, Skill diversity</t>
  </si>
  <si>
    <t>Yes, during the 3° AIDOaRt Internal Hackathon, the UCP updated the task with some other problems, so the team that was working on the challenge was split in 2 (and after 3) challenges.</t>
  </si>
  <si>
    <t>I think it changed the dynamic of work since it's natural. It reduced a bit the speed of the delivery due to more people working on the same team.</t>
  </si>
  <si>
    <t>Number of used technologies, Leading role of UCPs</t>
  </si>
  <si>
    <t>Team size, Skill diversity, Leading role of UCPs</t>
  </si>
  <si>
    <t>Number of used technologies, Skill matching, Technical preparation of SPs</t>
  </si>
  <si>
    <t>Number of used technologies, Skill diversity, Changes in team components</t>
  </si>
  <si>
    <t>Team size, Number of used technologies, Technical preparation of SPs</t>
  </si>
  <si>
    <t>Skill diversity, Technical preparation of SPs</t>
  </si>
  <si>
    <t>The approach to the solution is modified to make it feasible for real time deployment so that the KPIs can be quantified.</t>
  </si>
  <si>
    <t>Yes, in order to make more focused on the solution approach not to be diversified.</t>
  </si>
  <si>
    <t>challenge modification</t>
  </si>
  <si>
    <t>Skill diversity, Technical preparation of SPs, Leading role of UCPs</t>
  </si>
  <si>
    <t>Solution definition, Deliver phase</t>
  </si>
  <si>
    <t>Skill matching, Technical preparation of SPs</t>
  </si>
  <si>
    <t>Team size, Skill diversity, Technical preparation of SPs, Experience-Age</t>
  </si>
  <si>
    <t>Team size, Skill diversity, Technical preparation of SPs, Leading role of UCPs</t>
  </si>
  <si>
    <t>Leading role of UCPs, Changes in team components</t>
  </si>
  <si>
    <t>Yes. Same number of members but different persons of ACORDE team.</t>
  </si>
  <si>
    <t>Number of used technologies, challenges dimmension. They require the scheduled time assessed in the project proposal time, and be tackled in an incremental way. No need or ven convenience for big context changes.</t>
  </si>
  <si>
    <t>Not applicable.</t>
  </si>
  <si>
    <t>The progress in the development of both solution and use case.</t>
  </si>
  <si>
    <t>Did your team include people from other countries? If yes, what are the issues or benefits that you encountered? (e.g., communication effort, cultural aspects?)</t>
  </si>
  <si>
    <t>Did the composition of the team affect positively or negatively the work process? Explain how (e.g., experience of the members, work commitments, …)</t>
  </si>
  <si>
    <t>Please provide additional feedback (on the continuation process, possible improvements)</t>
  </si>
  <si>
    <t>Yes, towards the end of the project, it's easy to get to know some people (in particular with the nice social events like dinners at plenary meetings). It's easier to open up to and trust someone you already know, and to invest effort in communication.</t>
  </si>
  <si>
    <t>No, I don't think so. Interesting idea.</t>
  </si>
  <si>
    <t>As i said before, maybe not ploting them as "what did you do this past 5h of hackathon?" and instead market them as the colaboration between partners and just presentations of the technical development part that being done by the project partners</t>
  </si>
  <si>
    <t>experience of the members &amp; work commitments were great, great experience</t>
  </si>
  <si>
    <t>yes communication help you/your team in the work process with detailed hints and explanations</t>
  </si>
  <si>
    <t>hackathon ease the integration with teams</t>
  </si>
  <si>
    <t>Solutions are tailored to meet the specific requirements of the VCE case study. As we evaluate the results, we may find that these same solutions can be applied to other UC, such as Tekne and AVL. However, it’s essential to prioritize the efforts effectively. While customization for different UCs is necessary, we limit it to ensure efficient outcomes to the VCE UC first.</t>
  </si>
  <si>
    <t>Yes (several different nationalities), but we have not faced any particular issue with that.</t>
  </si>
  <si>
    <t>It's always positive to be in contact with people from different backgrounds working on the same problem, leading to richer and more comprehensive outcomes.</t>
  </si>
  <si>
    <t>Maybe a more close follow-up respecting the main AIDOaRt objectives could be beneficial.</t>
  </si>
  <si>
    <t>In our solution, we integrate two different tools to address the proposed challenge. In this respect, the skills and the experience of the other solution providers were a crucial factor to increase the whole productivity.</t>
  </si>
  <si>
    <t>Yes, our solution was used to recommend different type of modeling operations.</t>
  </si>
  <si>
    <t>Collecting feeback for single hackathon can improve the process by identifying possible issues earlier.</t>
  </si>
  <si>
    <t>Yes, the team must reach a certain size and contain SP to be efficent.</t>
  </si>
  <si>
    <t>yes, the challenges were all starting point for the UC development that has been done afterward.</t>
  </si>
  <si>
    <t>Yes. No issue at all.</t>
  </si>
  <si>
    <t>It was always positive.</t>
  </si>
  <si>
    <t>No, almost one-on-one.</t>
  </si>
  <si>
    <t>No, not to my knowledge.</t>
  </si>
  <si>
    <t>The solution is aimed to be validated under the real time test platform. Several test cycle data is planned to be used to make the solution more robust and extend the use for other drive system components.</t>
  </si>
  <si>
    <t>Yes, we had some communication issues</t>
  </si>
  <si>
    <t>Opportunity to continue the developing of solution provided</t>
  </si>
  <si>
    <t>No. We somehow intentionaly tried to focus, as indeed, the challenges tackle were and are huge. Lookking for new teams and challenges in the late phases of the project it can be nices certainly for open collaborations and potential new projects, but at the same time it can be risky, i.e kind of noise on the proper following of the project workplan if this is shown to be proper and in effect.</t>
  </si>
  <si>
    <t>TEKNE people: Italian. People in the hackathons: Spanish and Italian. In this one, as well as in other projects with people from other countries, we experienced a very high harmonization between all persons.</t>
  </si>
  <si>
    <t>The work process was not affected by the composition of the team.</t>
  </si>
  <si>
    <t>We already know other teams/personnel. But team/challenge definition was not affected by this fact.</t>
  </si>
  <si>
    <t>Not applicable: TEKNE isn't a solution provider: it is a use case provider.</t>
  </si>
  <si>
    <t>Sweden</t>
  </si>
  <si>
    <t>Austria</t>
  </si>
  <si>
    <t>Spain</t>
  </si>
  <si>
    <t>Italy</t>
  </si>
  <si>
    <t>France</t>
  </si>
  <si>
    <t>Finland</t>
  </si>
  <si>
    <t>Czech Republic</t>
  </si>
  <si>
    <t>CAMEA</t>
  </si>
  <si>
    <t>3-5</t>
  </si>
  <si>
    <t>5-10</t>
  </si>
  <si>
    <t>10-15</t>
  </si>
  <si>
    <t>&gt;5</t>
  </si>
  <si>
    <t>CPS</t>
  </si>
  <si>
    <t>Digital Life</t>
  </si>
  <si>
    <t>Other</t>
  </si>
  <si>
    <t>WP1</t>
  </si>
  <si>
    <t>WP2</t>
  </si>
  <si>
    <t>WP6</t>
  </si>
  <si>
    <t>Communication Equipment</t>
  </si>
  <si>
    <t>Modeling</t>
  </si>
  <si>
    <t>Avionics</t>
  </si>
  <si>
    <t>Space</t>
  </si>
  <si>
    <t>Smart City</t>
  </si>
  <si>
    <t>Aerospace</t>
  </si>
  <si>
    <t>Model Learning</t>
  </si>
  <si>
    <t>Restaurants and hospitality</t>
  </si>
  <si>
    <t>Communications</t>
  </si>
  <si>
    <t>Industrial Monitoring</t>
  </si>
  <si>
    <t>Digital Life, Communication Equipment</t>
  </si>
  <si>
    <t>Digital Twins</t>
  </si>
  <si>
    <t>Domain Independent (2)</t>
  </si>
  <si>
    <t>Education (2)</t>
  </si>
  <si>
    <t>Research (2)</t>
  </si>
  <si>
    <t>Simulation</t>
  </si>
  <si>
    <t>Software Engineering (3)</t>
  </si>
  <si>
    <t>Total</t>
  </si>
  <si>
    <t>Model-driven Engineering</t>
  </si>
  <si>
    <t>DevOps</t>
  </si>
  <si>
    <t>Cloud Computing</t>
  </si>
  <si>
    <t>Internet of Things</t>
  </si>
  <si>
    <t>Microservice</t>
  </si>
  <si>
    <t>Cyber-physical System</t>
  </si>
  <si>
    <t>Other:</t>
  </si>
  <si>
    <t>Systems Engineering</t>
  </si>
  <si>
    <t>Electronic Design automation</t>
  </si>
  <si>
    <t>Mixed-Criticality Systems</t>
  </si>
  <si>
    <t>Edge computing</t>
  </si>
  <si>
    <t>Controller for machine drives</t>
  </si>
  <si>
    <t>Industry</t>
  </si>
  <si>
    <t>Researcher</t>
  </si>
  <si>
    <t>Domain Independent</t>
  </si>
  <si>
    <t>Telecommunications</t>
  </si>
  <si>
    <t>Industry 4.0</t>
  </si>
  <si>
    <t>Hospitality</t>
  </si>
  <si>
    <t>Research &amp; Education</t>
  </si>
  <si>
    <t>Manufacturing</t>
  </si>
  <si>
    <t>Systems and Software Engineering</t>
  </si>
  <si>
    <t>Monitoring</t>
  </si>
  <si>
    <t>Control Systems</t>
  </si>
  <si>
    <t>Others</t>
  </si>
  <si>
    <t>&gt;=5</t>
  </si>
  <si>
    <r>
      <rPr>
        <sz val="11"/>
        <color theme="1"/>
        <rFont val="Aptos Narrow"/>
        <family val="2"/>
      </rPr>
      <t>≥</t>
    </r>
    <r>
      <rPr>
        <sz val="11"/>
        <color theme="1"/>
        <rFont val="Aptos Narrow"/>
        <family val="2"/>
        <scheme val="minor"/>
      </rPr>
      <t>5</t>
    </r>
  </si>
  <si>
    <t>Brainwriting (each participant writes their ideas alone and then the selection is done collectively.)</t>
  </si>
  <si>
    <t>Brainwriting</t>
  </si>
  <si>
    <t>Empathy map (empathy maps as a way to identify users' pains and gains, which can also be used to describe a persona)</t>
  </si>
  <si>
    <t>Empathy map</t>
  </si>
  <si>
    <t>Exploratory research (Interviews, Surveys, Questionnaires)</t>
  </si>
  <si>
    <t>Exploratory research</t>
  </si>
  <si>
    <t>Persona</t>
  </si>
  <si>
    <t>Scenarios</t>
  </si>
  <si>
    <t>Very Dissatisfied</t>
  </si>
  <si>
    <t>Exploratory</t>
  </si>
  <si>
    <t>Card sorting (it is a participatory design technique that allows exploring how participants group items into categories and relate concepts to one another)</t>
  </si>
  <si>
    <t>Affinity diagramming</t>
  </si>
  <si>
    <t>Card sorting</t>
  </si>
  <si>
    <t>Concept mapping</t>
  </si>
  <si>
    <t>Mind mapping</t>
  </si>
  <si>
    <t>Mind mapping (the results of brainstorming are written on a whiteboard, paper, or flip chart, the common approach is creating sociograms using mind maps), Persona (A persona is a general user archetype that can be used at the beginning of an ethnography process or in the end, as a result of user research.)</t>
  </si>
  <si>
    <t>TODO</t>
  </si>
  <si>
    <t>Competitive testing (benchmarking) In this activity, one can analyze the strengths and weaknesses of products that are similar to what the group intends to develop.</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</si>
  <si>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</si>
  <si>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SCAMPER (the acronym stands for: Substitute something; Combine it with something else; Adapt something to it; Modify or Magnify it; Put it to some other use; Eliminate something; Reverse or Rearrange it.)</t>
  </si>
  <si>
    <t>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</si>
  <si>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Competitive testing</t>
  </si>
  <si>
    <t>Lo-fi &amp; Hi-fi prototyping</t>
  </si>
  <si>
    <t>Minimum Viable Product (MVP)</t>
  </si>
  <si>
    <t>SCAMPER</t>
  </si>
  <si>
    <t>Storyboards</t>
  </si>
  <si>
    <t>Wizard of Oz</t>
  </si>
  <si>
    <t>Are you satisfied with the chosen solution development methodology?</t>
  </si>
  <si>
    <t>Solution Definition</t>
  </si>
  <si>
    <t>Challenge Definition</t>
  </si>
  <si>
    <t>Solution Development</t>
  </si>
  <si>
    <t>Overall Process</t>
  </si>
  <si>
    <t>More Challenging</t>
  </si>
  <si>
    <t>Less Challenging</t>
  </si>
  <si>
    <t>Industry - More Challenging</t>
  </si>
  <si>
    <t>Industry - Less Challenging</t>
  </si>
  <si>
    <t>Researcher - More Challenging</t>
  </si>
  <si>
    <t>Researcher - Less Challenging</t>
  </si>
  <si>
    <t>Skill matching</t>
  </si>
  <si>
    <t>Contribute more to the challenge continuation</t>
  </si>
  <si>
    <t>Contribute more to the challenge modification/interruption</t>
  </si>
  <si>
    <t>Potential of dissemination and interest from UCP to publish.</t>
  </si>
  <si>
    <t>Goals of partners, level of ambition, and "personal chemistry" between individuals present at hackathons.</t>
  </si>
  <si>
    <t>Challenges dimmension. They require the scheduled time assessed in the project proposal time, and be tackled in an incremental way. No need or ven convenience for big context changes.</t>
  </si>
  <si>
    <t>Just skill, comunication</t>
  </si>
  <si>
    <t>Publication opportunities.</t>
  </si>
  <si>
    <t xml:space="preserve"> Experience-Age</t>
  </si>
  <si>
    <t>Positive Factors</t>
  </si>
  <si>
    <t>Negative Factors</t>
  </si>
  <si>
    <t>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</si>
</sst>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49" fontId="0" fillId="0" borderId="0" xfId="0" applyNumberFormat="1"/>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9" fontId="0" fillId="0" borderId="0" xfId="42" applyFont="1"/>
    <xf numFmtId="9" fontId="0" fillId="0" borderId="0" xfId="42" applyFont="1" applyAlignment="1">
      <alignment horizontal="left"/>
    </xf>
    <xf numFmtId="10" fontId="0" fillId="0" borderId="0" xfId="42" applyNumberFormat="1" applyFont="1" applyAlignment="1">
      <alignment horizontal="left"/>
    </xf>
    <xf numFmtId="10" fontId="0" fillId="0" borderId="0" xfId="0" applyNumberFormat="1"/>
    <xf numFmtId="0" fontId="16" fillId="0" borderId="0" xfId="0" applyFont="1" applyAlignment="1">
      <alignment horizontal="right"/>
    </xf>
    <xf numFmtId="10" fontId="0" fillId="0" borderId="0" xfId="42" applyNumberFormat="1" applyFont="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colors>
    <mruColors>
      <color rgb="FFFFFF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788303444448296E-2"/>
          <c:y val="4.6952230971128606E-2"/>
          <c:w val="0.92705897996230657"/>
          <c:h val="0.61686659167604052"/>
        </c:manualLayout>
      </c:layout>
      <c:barChart>
        <c:barDir val="col"/>
        <c:grouping val="clustered"/>
        <c:varyColors val="0"/>
        <c:ser>
          <c:idx val="0"/>
          <c:order val="0"/>
          <c:spPr>
            <a:solidFill>
              <a:schemeClr val="bg2">
                <a:lumMod val="7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'App Domain'!$A$1:$A$16</c:f>
              <c:strCache>
                <c:ptCount val="16"/>
                <c:pt idx="0">
                  <c:v>Aerospace</c:v>
                </c:pt>
                <c:pt idx="1">
                  <c:v>Avionics</c:v>
                </c:pt>
                <c:pt idx="2">
                  <c:v>Digital Twins</c:v>
                </c:pt>
                <c:pt idx="3">
                  <c:v>Space</c:v>
                </c:pt>
                <c:pt idx="4">
                  <c:v>Construction</c:v>
                </c:pt>
                <c:pt idx="5">
                  <c:v>Hospitality</c:v>
                </c:pt>
                <c:pt idx="6">
                  <c:v>Industry 4.0</c:v>
                </c:pt>
                <c:pt idx="7">
                  <c:v>Domain Independent</c:v>
                </c:pt>
                <c:pt idx="8">
                  <c:v>Smart City</c:v>
                </c:pt>
                <c:pt idx="9">
                  <c:v>Maritime</c:v>
                </c:pt>
                <c:pt idx="10">
                  <c:v>Telecommunications</c:v>
                </c:pt>
                <c:pt idx="11">
                  <c:v>Railway</c:v>
                </c:pt>
                <c:pt idx="12">
                  <c:v>Digital Life</c:v>
                </c:pt>
                <c:pt idx="13">
                  <c:v>Research &amp; Education</c:v>
                </c:pt>
                <c:pt idx="14">
                  <c:v>Manufacturing</c:v>
                </c:pt>
                <c:pt idx="15">
                  <c:v>Automotive</c:v>
                </c:pt>
              </c:strCache>
            </c:strRef>
          </c:cat>
          <c:val>
            <c:numRef>
              <c:f>'App Domain'!$B$1:$B$16</c:f>
              <c:numCache>
                <c:formatCode>General</c:formatCode>
                <c:ptCount val="16"/>
                <c:pt idx="0">
                  <c:v>1</c:v>
                </c:pt>
                <c:pt idx="1">
                  <c:v>1</c:v>
                </c:pt>
                <c:pt idx="2">
                  <c:v>1</c:v>
                </c:pt>
                <c:pt idx="3">
                  <c:v>1</c:v>
                </c:pt>
                <c:pt idx="4">
                  <c:v>1</c:v>
                </c:pt>
                <c:pt idx="5">
                  <c:v>1</c:v>
                </c:pt>
                <c:pt idx="6">
                  <c:v>1</c:v>
                </c:pt>
                <c:pt idx="7">
                  <c:v>2</c:v>
                </c:pt>
                <c:pt idx="8">
                  <c:v>2</c:v>
                </c:pt>
                <c:pt idx="9">
                  <c:v>2</c:v>
                </c:pt>
                <c:pt idx="10">
                  <c:v>3</c:v>
                </c:pt>
                <c:pt idx="11">
                  <c:v>3</c:v>
                </c:pt>
                <c:pt idx="12">
                  <c:v>3</c:v>
                </c:pt>
                <c:pt idx="13">
                  <c:v>4</c:v>
                </c:pt>
                <c:pt idx="14">
                  <c:v>4</c:v>
                </c:pt>
                <c:pt idx="15">
                  <c:v>12</c:v>
                </c:pt>
              </c:numCache>
            </c:numRef>
          </c:val>
          <c:extLst>
            <c:ext xmlns:c16="http://schemas.microsoft.com/office/drawing/2014/chart" uri="{C3380CC4-5D6E-409C-BE32-E72D297353CC}">
              <c16:uniqueId val="{00000000-5391-4D34-A2AE-0C658BC9F24F}"/>
            </c:ext>
          </c:extLst>
        </c:ser>
        <c:dLbls>
          <c:showLegendKey val="0"/>
          <c:showVal val="0"/>
          <c:showCatName val="0"/>
          <c:showSerName val="0"/>
          <c:showPercent val="0"/>
          <c:showBubbleSize val="0"/>
        </c:dLbls>
        <c:gapWidth val="100"/>
        <c:overlap val="-27"/>
        <c:axId val="723497408"/>
        <c:axId val="723499328"/>
      </c:barChart>
      <c:catAx>
        <c:axId val="723497408"/>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3499328"/>
        <c:crosses val="autoZero"/>
        <c:auto val="1"/>
        <c:lblAlgn val="ctr"/>
        <c:lblOffset val="100"/>
        <c:noMultiLvlLbl val="0"/>
      </c:catAx>
      <c:valAx>
        <c:axId val="723499328"/>
        <c:scaling>
          <c:orientation val="minMax"/>
          <c:max val="13"/>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3497408"/>
        <c:crosses val="autoZero"/>
        <c:crossBetween val="between"/>
        <c:majorUnit val="1"/>
      </c:valAx>
      <c:spPr>
        <a:no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Def'!$F$69</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Def'!$H$70:$H$76</c:f>
              <c:numCache>
                <c:formatCode>0.00%</c:formatCode>
                <c:ptCount val="7"/>
                <c:pt idx="0">
                  <c:v>0.25</c:v>
                </c:pt>
                <c:pt idx="1">
                  <c:v>6.25E-2</c:v>
                </c:pt>
                <c:pt idx="2">
                  <c:v>6.25E-2</c:v>
                </c:pt>
                <c:pt idx="3">
                  <c:v>0.25</c:v>
                </c:pt>
                <c:pt idx="4">
                  <c:v>0.25</c:v>
                </c:pt>
                <c:pt idx="5">
                  <c:v>6.25E-2</c:v>
                </c:pt>
                <c:pt idx="6">
                  <c:v>6.25E-2</c:v>
                </c:pt>
              </c:numCache>
            </c:numRef>
          </c:val>
          <c:extLst>
            <c:ext xmlns:c16="http://schemas.microsoft.com/office/drawing/2014/chart" uri="{C3380CC4-5D6E-409C-BE32-E72D297353CC}">
              <c16:uniqueId val="{00000000-DEDD-402D-821E-3357A6362B76}"/>
            </c:ext>
          </c:extLst>
        </c:ser>
        <c:ser>
          <c:idx val="1"/>
          <c:order val="1"/>
          <c:tx>
            <c:strRef>
              <c:f>'Participation - Solution Def'!$F$100</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Def'!$H$101:$H$107</c:f>
              <c:numCache>
                <c:formatCode>0.00%</c:formatCode>
                <c:ptCount val="7"/>
                <c:pt idx="0">
                  <c:v>0.14285714285714285</c:v>
                </c:pt>
                <c:pt idx="1">
                  <c:v>0.2857142857142857</c:v>
                </c:pt>
                <c:pt idx="2">
                  <c:v>4.7619047619047616E-2</c:v>
                </c:pt>
                <c:pt idx="3">
                  <c:v>0.14285714285714285</c:v>
                </c:pt>
                <c:pt idx="4">
                  <c:v>0.19047619047619047</c:v>
                </c:pt>
                <c:pt idx="5">
                  <c:v>0.14285714285714285</c:v>
                </c:pt>
                <c:pt idx="6">
                  <c:v>4.7619047619047616E-2</c:v>
                </c:pt>
              </c:numCache>
            </c:numRef>
          </c:val>
          <c:extLst>
            <c:ext xmlns:c16="http://schemas.microsoft.com/office/drawing/2014/chart" uri="{C3380CC4-5D6E-409C-BE32-E72D297353CC}">
              <c16:uniqueId val="{00000001-DEDD-402D-821E-3357A6362B76}"/>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Def'!$M$22</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Def'!$O$23:$O$28</c:f>
              <c:numCache>
                <c:formatCode>0.00%</c:formatCode>
                <c:ptCount val="6"/>
                <c:pt idx="0">
                  <c:v>0.16666666666666666</c:v>
                </c:pt>
                <c:pt idx="1">
                  <c:v>5.5555555555555552E-2</c:v>
                </c:pt>
                <c:pt idx="2">
                  <c:v>0.16666666666666666</c:v>
                </c:pt>
                <c:pt idx="3">
                  <c:v>0.33333333333333331</c:v>
                </c:pt>
                <c:pt idx="4">
                  <c:v>0.1111111111111111</c:v>
                </c:pt>
                <c:pt idx="5">
                  <c:v>0.16666666666666666</c:v>
                </c:pt>
              </c:numCache>
            </c:numRef>
          </c:val>
          <c:extLst>
            <c:ext xmlns:c16="http://schemas.microsoft.com/office/drawing/2014/chart" uri="{C3380CC4-5D6E-409C-BE32-E72D297353CC}">
              <c16:uniqueId val="{00000000-3441-4D3B-A945-73656D5BFD7B}"/>
            </c:ext>
          </c:extLst>
        </c:ser>
        <c:ser>
          <c:idx val="1"/>
          <c:order val="1"/>
          <c:tx>
            <c:strRef>
              <c:f>'Participation - Solution Def'!$M$33</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Def'!$O$34:$O$39</c:f>
              <c:numCache>
                <c:formatCode>0.00%</c:formatCode>
                <c:ptCount val="6"/>
                <c:pt idx="0">
                  <c:v>0.13636363636363635</c:v>
                </c:pt>
                <c:pt idx="1">
                  <c:v>0</c:v>
                </c:pt>
                <c:pt idx="2">
                  <c:v>0.36363636363636365</c:v>
                </c:pt>
                <c:pt idx="3">
                  <c:v>0.31818181818181818</c:v>
                </c:pt>
                <c:pt idx="4">
                  <c:v>4.5454545454545456E-2</c:v>
                </c:pt>
                <c:pt idx="5">
                  <c:v>0.13636363636363635</c:v>
                </c:pt>
              </c:numCache>
            </c:numRef>
          </c:val>
          <c:extLst>
            <c:ext xmlns:c16="http://schemas.microsoft.com/office/drawing/2014/chart" uri="{C3380CC4-5D6E-409C-BE32-E72D297353CC}">
              <c16:uniqueId val="{00000001-3441-4D3B-A945-73656D5BFD7B}"/>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'Participation - Solution Def'!$F$69</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Def'!$H$70:$H$76</c:f>
              <c:numCache>
                <c:formatCode>0.00%</c:formatCode>
                <c:ptCount val="7"/>
                <c:pt idx="0">
                  <c:v>0.25</c:v>
                </c:pt>
                <c:pt idx="1">
                  <c:v>6.25E-2</c:v>
                </c:pt>
                <c:pt idx="2">
                  <c:v>6.25E-2</c:v>
                </c:pt>
                <c:pt idx="3">
                  <c:v>0.25</c:v>
                </c:pt>
                <c:pt idx="4">
                  <c:v>0.25</c:v>
                </c:pt>
                <c:pt idx="5">
                  <c:v>6.25E-2</c:v>
                </c:pt>
                <c:pt idx="6">
                  <c:v>6.25E-2</c:v>
                </c:pt>
              </c:numCache>
            </c:numRef>
          </c:val>
          <c:extLst>
            <c:ext xmlns:c16="http://schemas.microsoft.com/office/drawing/2014/chart" uri="{C3380CC4-5D6E-409C-BE32-E72D297353CC}">
              <c16:uniqueId val="{00000000-FFE3-448B-A51D-9E5B2832E08B}"/>
            </c:ext>
          </c:extLst>
        </c:ser>
        <c:ser>
          <c:idx val="1"/>
          <c:order val="1"/>
          <c:tx>
            <c:strRef>
              <c:f>'Participation - Solution Def'!$F$100</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'Participation - Solution Def'!$H$101:$H$107</c:f>
              <c:numCache>
                <c:formatCode>0.00%</c:formatCode>
                <c:ptCount val="7"/>
                <c:pt idx="0">
                  <c:v>0.14285714285714285</c:v>
                </c:pt>
                <c:pt idx="1">
                  <c:v>0.2857142857142857</c:v>
                </c:pt>
                <c:pt idx="2">
                  <c:v>4.7619047619047616E-2</c:v>
                </c:pt>
                <c:pt idx="3">
                  <c:v>0.14285714285714285</c:v>
                </c:pt>
                <c:pt idx="4">
                  <c:v>0.19047619047619047</c:v>
                </c:pt>
                <c:pt idx="5">
                  <c:v>0.14285714285714285</c:v>
                </c:pt>
                <c:pt idx="6">
                  <c:v>4.7619047619047616E-2</c:v>
                </c:pt>
              </c:numCache>
            </c:numRef>
          </c:val>
          <c:extLst>
            <c:ext xmlns:c16="http://schemas.microsoft.com/office/drawing/2014/chart" uri="{C3380CC4-5D6E-409C-BE32-E72D297353CC}">
              <c16:uniqueId val="{00000001-FFE3-448B-A51D-9E5B2832E08B}"/>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'Participation - Solution Def'!$M$22</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Def'!$O$23:$O$28</c:f>
              <c:numCache>
                <c:formatCode>0.00%</c:formatCode>
                <c:ptCount val="6"/>
                <c:pt idx="0">
                  <c:v>0.16666666666666666</c:v>
                </c:pt>
                <c:pt idx="1">
                  <c:v>5.5555555555555552E-2</c:v>
                </c:pt>
                <c:pt idx="2">
                  <c:v>0.16666666666666666</c:v>
                </c:pt>
                <c:pt idx="3">
                  <c:v>0.33333333333333331</c:v>
                </c:pt>
                <c:pt idx="4">
                  <c:v>0.1111111111111111</c:v>
                </c:pt>
                <c:pt idx="5">
                  <c:v>0.16666666666666666</c:v>
                </c:pt>
              </c:numCache>
            </c:numRef>
          </c:val>
          <c:extLst>
            <c:ext xmlns:c16="http://schemas.microsoft.com/office/drawing/2014/chart" uri="{C3380CC4-5D6E-409C-BE32-E72D297353CC}">
              <c16:uniqueId val="{00000000-9376-481E-9B4B-591851EF8D0F}"/>
            </c:ext>
          </c:extLst>
        </c:ser>
        <c:ser>
          <c:idx val="1"/>
          <c:order val="1"/>
          <c:tx>
            <c:strRef>
              <c:f>'Participation - Solution Def'!$M$33</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Def'!$M$34:$M$39</c:f>
              <c:strCache>
                <c:ptCount val="6"/>
                <c:pt idx="0">
                  <c:v>Affinity diagramming</c:v>
                </c:pt>
                <c:pt idx="1">
                  <c:v>Card sorting</c:v>
                </c:pt>
                <c:pt idx="2">
                  <c:v>Concept mapping</c:v>
                </c:pt>
                <c:pt idx="3">
                  <c:v>Mind mapping</c:v>
                </c:pt>
                <c:pt idx="4">
                  <c:v>Persona</c:v>
                </c:pt>
                <c:pt idx="5">
                  <c:v>Other</c:v>
                </c:pt>
              </c:strCache>
            </c:strRef>
          </c:cat>
          <c:val>
            <c:numRef>
              <c:f>'Participation - Solution Def'!$O$34:$O$39</c:f>
              <c:numCache>
                <c:formatCode>0.00%</c:formatCode>
                <c:ptCount val="6"/>
                <c:pt idx="0">
                  <c:v>0.13636363636363635</c:v>
                </c:pt>
                <c:pt idx="1">
                  <c:v>0</c:v>
                </c:pt>
                <c:pt idx="2">
                  <c:v>0.36363636363636365</c:v>
                </c:pt>
                <c:pt idx="3">
                  <c:v>0.31818181818181818</c:v>
                </c:pt>
                <c:pt idx="4">
                  <c:v>4.5454545454545456E-2</c:v>
                </c:pt>
                <c:pt idx="5">
                  <c:v>0.13636363636363635</c:v>
                </c:pt>
              </c:numCache>
            </c:numRef>
          </c:val>
          <c:extLst>
            <c:ext xmlns:c16="http://schemas.microsoft.com/office/drawing/2014/chart" uri="{C3380CC4-5D6E-409C-BE32-E72D297353CC}">
              <c16:uniqueId val="{00000001-9376-481E-9B4B-591851EF8D0F}"/>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dev'!$F$69</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dev'!$H$70:$H$76</c:f>
              <c:numCache>
                <c:formatCode>0.00%</c:formatCode>
                <c:ptCount val="7"/>
                <c:pt idx="0">
                  <c:v>0.375</c:v>
                </c:pt>
                <c:pt idx="1">
                  <c:v>0.125</c:v>
                </c:pt>
                <c:pt idx="2">
                  <c:v>6.25E-2</c:v>
                </c:pt>
                <c:pt idx="3">
                  <c:v>0.125</c:v>
                </c:pt>
                <c:pt idx="4">
                  <c:v>0.1875</c:v>
                </c:pt>
                <c:pt idx="5">
                  <c:v>6.25E-2</c:v>
                </c:pt>
                <c:pt idx="6">
                  <c:v>6.25E-2</c:v>
                </c:pt>
              </c:numCache>
            </c:numRef>
          </c:val>
          <c:extLst>
            <c:ext xmlns:c16="http://schemas.microsoft.com/office/drawing/2014/chart" uri="{C3380CC4-5D6E-409C-BE32-E72D297353CC}">
              <c16:uniqueId val="{00000000-30BA-417D-9905-3D4160D09C98}"/>
            </c:ext>
          </c:extLst>
        </c:ser>
        <c:ser>
          <c:idx val="1"/>
          <c:order val="1"/>
          <c:tx>
            <c:strRef>
              <c:f>'Participation - Solution dev'!$F$100</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dev'!$H$101:$H$107</c:f>
              <c:numCache>
                <c:formatCode>0.00%</c:formatCode>
                <c:ptCount val="7"/>
                <c:pt idx="0">
                  <c:v>0.18181818181818182</c:v>
                </c:pt>
                <c:pt idx="1">
                  <c:v>0.31818181818181818</c:v>
                </c:pt>
                <c:pt idx="2">
                  <c:v>4.5454545454545456E-2</c:v>
                </c:pt>
                <c:pt idx="3">
                  <c:v>0.18181818181818182</c:v>
                </c:pt>
                <c:pt idx="4">
                  <c:v>9.0909090909090912E-2</c:v>
                </c:pt>
                <c:pt idx="5">
                  <c:v>0.13636363636363635</c:v>
                </c:pt>
                <c:pt idx="6">
                  <c:v>4.5454545454545456E-2</c:v>
                </c:pt>
              </c:numCache>
            </c:numRef>
          </c:val>
          <c:extLst>
            <c:ext xmlns:c16="http://schemas.microsoft.com/office/drawing/2014/chart" uri="{C3380CC4-5D6E-409C-BE32-E72D297353CC}">
              <c16:uniqueId val="{00000001-30BA-417D-9905-3D4160D09C98}"/>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'Participation - Solution dev'!$O$21</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dev'!$Q$22:$Q$28</c:f>
              <c:numCache>
                <c:formatCode>0.00%</c:formatCode>
                <c:ptCount val="7"/>
                <c:pt idx="0">
                  <c:v>0.34615384615384615</c:v>
                </c:pt>
                <c:pt idx="1">
                  <c:v>7.6923076923076927E-2</c:v>
                </c:pt>
                <c:pt idx="2">
                  <c:v>0.19230769230769232</c:v>
                </c:pt>
                <c:pt idx="3">
                  <c:v>0.23076923076923078</c:v>
                </c:pt>
                <c:pt idx="4">
                  <c:v>3.8461538461538464E-2</c:v>
                </c:pt>
                <c:pt idx="5">
                  <c:v>0.11538461538461539</c:v>
                </c:pt>
                <c:pt idx="6">
                  <c:v>0</c:v>
                </c:pt>
              </c:numCache>
            </c:numRef>
          </c:val>
          <c:extLst>
            <c:ext xmlns:c16="http://schemas.microsoft.com/office/drawing/2014/chart" uri="{C3380CC4-5D6E-409C-BE32-E72D297353CC}">
              <c16:uniqueId val="{00000000-02F3-487A-BDF9-CDE084FAB22C}"/>
            </c:ext>
          </c:extLst>
        </c:ser>
        <c:ser>
          <c:idx val="1"/>
          <c:order val="1"/>
          <c:tx>
            <c:strRef>
              <c:f>'Participation - Solution dev'!$O$34</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dev'!$Q$35:$Q$41</c:f>
              <c:numCache>
                <c:formatCode>0.00%</c:formatCode>
                <c:ptCount val="7"/>
                <c:pt idx="0">
                  <c:v>0.44117647058823528</c:v>
                </c:pt>
                <c:pt idx="1">
                  <c:v>8.8235294117647065E-2</c:v>
                </c:pt>
                <c:pt idx="2">
                  <c:v>8.8235294117647065E-2</c:v>
                </c:pt>
                <c:pt idx="3">
                  <c:v>0.29411764705882354</c:v>
                </c:pt>
                <c:pt idx="4">
                  <c:v>0</c:v>
                </c:pt>
                <c:pt idx="5">
                  <c:v>5.8823529411764705E-2</c:v>
                </c:pt>
                <c:pt idx="6">
                  <c:v>2.9411764705882353E-2</c:v>
                </c:pt>
              </c:numCache>
            </c:numRef>
          </c:val>
          <c:extLst>
            <c:ext xmlns:c16="http://schemas.microsoft.com/office/drawing/2014/chart" uri="{C3380CC4-5D6E-409C-BE32-E72D297353CC}">
              <c16:uniqueId val="{00000001-02F3-487A-BDF9-CDE084FAB22C}"/>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'Participation - Solution dev'!$F$69</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dev'!$H$70:$H$76</c:f>
              <c:numCache>
                <c:formatCode>0.00%</c:formatCode>
                <c:ptCount val="7"/>
                <c:pt idx="0">
                  <c:v>0.375</c:v>
                </c:pt>
                <c:pt idx="1">
                  <c:v>0.125</c:v>
                </c:pt>
                <c:pt idx="2">
                  <c:v>6.25E-2</c:v>
                </c:pt>
                <c:pt idx="3">
                  <c:v>0.125</c:v>
                </c:pt>
                <c:pt idx="4">
                  <c:v>0.1875</c:v>
                </c:pt>
                <c:pt idx="5">
                  <c:v>6.25E-2</c:v>
                </c:pt>
                <c:pt idx="6">
                  <c:v>6.25E-2</c:v>
                </c:pt>
              </c:numCache>
            </c:numRef>
          </c:val>
          <c:extLst>
            <c:ext xmlns:c16="http://schemas.microsoft.com/office/drawing/2014/chart" uri="{C3380CC4-5D6E-409C-BE32-E72D297353CC}">
              <c16:uniqueId val="{00000000-02A2-421B-9E0A-0449EBE50473}"/>
            </c:ext>
          </c:extLst>
        </c:ser>
        <c:ser>
          <c:idx val="1"/>
          <c:order val="1"/>
          <c:tx>
            <c:strRef>
              <c:f>'Participation - Solution dev'!$F$100</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dev'!$F$70:$F$76</c:f>
              <c:strCache>
                <c:ptCount val="7"/>
                <c:pt idx="0">
                  <c:v>No</c:v>
                </c:pt>
                <c:pt idx="1">
                  <c:v>1</c:v>
                </c:pt>
                <c:pt idx="2">
                  <c:v>2</c:v>
                </c:pt>
                <c:pt idx="3">
                  <c:v>3</c:v>
                </c:pt>
                <c:pt idx="4">
                  <c:v>4</c:v>
                </c:pt>
                <c:pt idx="5">
                  <c:v>5</c:v>
                </c:pt>
                <c:pt idx="6">
                  <c:v>&gt;5</c:v>
                </c:pt>
              </c:strCache>
            </c:strRef>
          </c:cat>
          <c:val>
            <c:numRef>
              <c:f>'Participation - Solution dev'!$H$101:$H$107</c:f>
              <c:numCache>
                <c:formatCode>0.00%</c:formatCode>
                <c:ptCount val="7"/>
                <c:pt idx="0">
                  <c:v>0.18181818181818182</c:v>
                </c:pt>
                <c:pt idx="1">
                  <c:v>0.31818181818181818</c:v>
                </c:pt>
                <c:pt idx="2">
                  <c:v>4.5454545454545456E-2</c:v>
                </c:pt>
                <c:pt idx="3">
                  <c:v>0.18181818181818182</c:v>
                </c:pt>
                <c:pt idx="4">
                  <c:v>9.0909090909090912E-2</c:v>
                </c:pt>
                <c:pt idx="5">
                  <c:v>0.13636363636363635</c:v>
                </c:pt>
                <c:pt idx="6">
                  <c:v>4.5454545454545456E-2</c:v>
                </c:pt>
              </c:numCache>
            </c:numRef>
          </c:val>
          <c:extLst>
            <c:ext xmlns:c16="http://schemas.microsoft.com/office/drawing/2014/chart" uri="{C3380CC4-5D6E-409C-BE32-E72D297353CC}">
              <c16:uniqueId val="{00000001-02A2-421B-9E0A-0449EBE50473}"/>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'Participation - Solution dev'!$O$21</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dev'!$Q$22:$Q$28</c:f>
              <c:numCache>
                <c:formatCode>0.00%</c:formatCode>
                <c:ptCount val="7"/>
                <c:pt idx="0">
                  <c:v>0.34615384615384615</c:v>
                </c:pt>
                <c:pt idx="1">
                  <c:v>7.6923076923076927E-2</c:v>
                </c:pt>
                <c:pt idx="2">
                  <c:v>0.19230769230769232</c:v>
                </c:pt>
                <c:pt idx="3">
                  <c:v>0.23076923076923078</c:v>
                </c:pt>
                <c:pt idx="4">
                  <c:v>3.8461538461538464E-2</c:v>
                </c:pt>
                <c:pt idx="5">
                  <c:v>0.11538461538461539</c:v>
                </c:pt>
                <c:pt idx="6">
                  <c:v>0</c:v>
                </c:pt>
              </c:numCache>
            </c:numRef>
          </c:val>
          <c:extLst>
            <c:ext xmlns:c16="http://schemas.microsoft.com/office/drawing/2014/chart" uri="{C3380CC4-5D6E-409C-BE32-E72D297353CC}">
              <c16:uniqueId val="{00000000-6F60-42EE-963A-F61272819D44}"/>
            </c:ext>
          </c:extLst>
        </c:ser>
        <c:ser>
          <c:idx val="1"/>
          <c:order val="1"/>
          <c:tx>
            <c:strRef>
              <c:f>'Participation - Solution dev'!$O$34</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'Participation - Solution dev'!$O$35:$O$41</c:f>
              <c:strCache>
                <c:ptCount val="7"/>
                <c:pt idx="0">
                  <c:v>Brainstorming</c:v>
                </c:pt>
                <c:pt idx="1">
                  <c:v>Competitive testing</c:v>
                </c:pt>
                <c:pt idx="2">
                  <c:v>Lo-fi &amp; Hi-fi prototyping</c:v>
                </c:pt>
                <c:pt idx="3">
                  <c:v>Minimum Viable Product (MVP)</c:v>
                </c:pt>
                <c:pt idx="4">
                  <c:v>SCAMPER</c:v>
                </c:pt>
                <c:pt idx="5">
                  <c:v>Storyboards</c:v>
                </c:pt>
                <c:pt idx="6">
                  <c:v>Wizard of Oz</c:v>
                </c:pt>
              </c:strCache>
            </c:strRef>
          </c:cat>
          <c:val>
            <c:numRef>
              <c:f>'Participation - Solution dev'!$Q$35:$Q$41</c:f>
              <c:numCache>
                <c:formatCode>0.00%</c:formatCode>
                <c:ptCount val="7"/>
                <c:pt idx="0">
                  <c:v>0.44117647058823528</c:v>
                </c:pt>
                <c:pt idx="1">
                  <c:v>8.8235294117647065E-2</c:v>
                </c:pt>
                <c:pt idx="2">
                  <c:v>8.8235294117647065E-2</c:v>
                </c:pt>
                <c:pt idx="3">
                  <c:v>0.29411764705882354</c:v>
                </c:pt>
                <c:pt idx="4">
                  <c:v>0</c:v>
                </c:pt>
                <c:pt idx="5">
                  <c:v>5.8823529411764705E-2</c:v>
                </c:pt>
                <c:pt idx="6">
                  <c:v>2.9411764705882353E-2</c:v>
                </c:pt>
              </c:numCache>
            </c:numRef>
          </c:val>
          <c:extLst>
            <c:ext xmlns:c16="http://schemas.microsoft.com/office/drawing/2014/chart" uri="{C3380CC4-5D6E-409C-BE32-E72D297353CC}">
              <c16:uniqueId val="{00000001-6F60-42EE-963A-F61272819D44}"/>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'Participation - Judgment'!$F$61</c:f>
              <c:strCache>
                <c:ptCount val="1"/>
                <c:pt idx="0">
                  <c:v>Challenge definition</c:v>
                </c:pt>
              </c:strCache>
            </c:strRef>
          </c:tx>
          <c:spPr>
            <a:solidFill>
              <a:schemeClr val="accent1"/>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Judgment'!$G$61:$J$61</c:f>
              <c:numCache>
                <c:formatCode>0.00%</c:formatCode>
                <c:ptCount val="4"/>
                <c:pt idx="0">
                  <c:v>0.3125</c:v>
                </c:pt>
                <c:pt idx="1">
                  <c:v>0.4375</c:v>
                </c:pt>
                <c:pt idx="2">
                  <c:v>9.5238095238095233E-2</c:v>
                </c:pt>
                <c:pt idx="3">
                  <c:v>0.47619047619047616</c:v>
                </c:pt>
              </c:numCache>
            </c:numRef>
          </c:val>
          <c:extLst>
            <c:ext xmlns:c16="http://schemas.microsoft.com/office/drawing/2014/chart" uri="{C3380CC4-5D6E-409C-BE32-E72D297353CC}">
              <c16:uniqueId val="{00000000-2EAF-439C-BA6B-AA129EDE290E}"/>
            </c:ext>
          </c:extLst>
        </c:ser>
        <c:ser>
          <c:idx val="1"/>
          <c:order val="1"/>
          <c:tx>
            <c:strRef>
              <c:f>'Participation - Judgment'!$F$62</c:f>
              <c:strCache>
                <c:ptCount val="1"/>
                <c:pt idx="0">
                  <c:v>Solution definition</c:v>
                </c:pt>
              </c:strCache>
            </c:strRef>
          </c:tx>
          <c:spPr>
            <a:solidFill>
              <a:schemeClr val="accent2"/>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Judgment'!$G$62:$J$62</c:f>
              <c:numCache>
                <c:formatCode>0.00%</c:formatCode>
                <c:ptCount val="4"/>
                <c:pt idx="0">
                  <c:v>0.3125</c:v>
                </c:pt>
                <c:pt idx="1">
                  <c:v>0.125</c:v>
                </c:pt>
                <c:pt idx="2">
                  <c:v>0.19047619047619047</c:v>
                </c:pt>
                <c:pt idx="3">
                  <c:v>0.14285714285714285</c:v>
                </c:pt>
              </c:numCache>
            </c:numRef>
          </c:val>
          <c:extLst>
            <c:ext xmlns:c16="http://schemas.microsoft.com/office/drawing/2014/chart" uri="{C3380CC4-5D6E-409C-BE32-E72D297353CC}">
              <c16:uniqueId val="{00000001-2EAF-439C-BA6B-AA129EDE290E}"/>
            </c:ext>
          </c:extLst>
        </c:ser>
        <c:ser>
          <c:idx val="2"/>
          <c:order val="2"/>
          <c:tx>
            <c:strRef>
              <c:f>'Participation - Judgment'!$F$63</c:f>
              <c:strCache>
                <c:ptCount val="1"/>
                <c:pt idx="0">
                  <c:v>Solution development</c:v>
                </c:pt>
              </c:strCache>
            </c:strRef>
          </c:tx>
          <c:spPr>
            <a:solidFill>
              <a:schemeClr val="accent3"/>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Judgment'!$G$63:$J$63</c:f>
              <c:numCache>
                <c:formatCode>0.00%</c:formatCode>
                <c:ptCount val="4"/>
                <c:pt idx="0">
                  <c:v>0.3125</c:v>
                </c:pt>
                <c:pt idx="1">
                  <c:v>0.1875</c:v>
                </c:pt>
                <c:pt idx="2">
                  <c:v>0.47619047619047616</c:v>
                </c:pt>
                <c:pt idx="3">
                  <c:v>0.23809523809523808</c:v>
                </c:pt>
              </c:numCache>
            </c:numRef>
          </c:val>
          <c:extLst>
            <c:ext xmlns:c16="http://schemas.microsoft.com/office/drawing/2014/chart" uri="{C3380CC4-5D6E-409C-BE32-E72D297353CC}">
              <c16:uniqueId val="{00000002-2EAF-439C-BA6B-AA129EDE290E}"/>
            </c:ext>
          </c:extLst>
        </c:ser>
        <c:ser>
          <c:idx val="3"/>
          <c:order val="3"/>
          <c:tx>
            <c:strRef>
              <c:f>'Participation - Judgment'!$F$64</c:f>
              <c:strCache>
                <c:ptCount val="1"/>
                <c:pt idx="0">
                  <c:v>Deliver phase</c:v>
                </c:pt>
              </c:strCache>
            </c:strRef>
          </c:tx>
          <c:spPr>
            <a:solidFill>
              <a:schemeClr val="accent4"/>
            </a:solidFill>
            <a:ln>
              <a:no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Judgment'!$G$64:$J$64</c:f>
              <c:numCache>
                <c:formatCode>0.00%</c:formatCode>
                <c:ptCount val="4"/>
                <c:pt idx="0">
                  <c:v>6.25E-2</c:v>
                </c:pt>
                <c:pt idx="1">
                  <c:v>0.25</c:v>
                </c:pt>
                <c:pt idx="2">
                  <c:v>0.23809523809523808</c:v>
                </c:pt>
                <c:pt idx="3">
                  <c:v>0.14285714285714285</c:v>
                </c:pt>
              </c:numCache>
            </c:numRef>
          </c:val>
          <c:extLst>
            <c:ext xmlns:c16="http://schemas.microsoft.com/office/drawing/2014/chart" uri="{C3380CC4-5D6E-409C-BE32-E72D297353CC}">
              <c16:uniqueId val="{00000003-2EAF-439C-BA6B-AA129EDE290E}"/>
            </c:ext>
          </c:extLst>
        </c:ser>
        <c:dLbls>
          <c:showLegendKey val="0"/>
          <c:showVal val="0"/>
          <c:showCatName val="0"/>
          <c:showSerName val="0"/>
          <c:showPercent val="0"/>
          <c:showBubbleSize val="0"/>
        </c:dLbls>
        <c:gapWidth val="150"/>
        <c:overlap val="100"/>
        <c:axId val="868013359"/>
        <c:axId val="868012399"/>
      </c:barChart>
      <c:catAx>
        <c:axId val="86801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2399"/>
        <c:crosses val="autoZero"/>
        <c:auto val="1"/>
        <c:lblAlgn val="ctr"/>
        <c:lblOffset val="100"/>
        <c:noMultiLvlLbl val="0"/>
      </c:catAx>
      <c:valAx>
        <c:axId val="8680123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013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'Participation - Judgment'!$F$64</c:f>
              <c:strCache>
                <c:ptCount val="1"/>
                <c:pt idx="0">
                  <c:v>Deliver phase</c:v>
                </c:pt>
              </c:strCache>
            </c:strRef>
          </c:tx>
          <c:spPr>
            <a:solidFill>
              <a:schemeClr val="accent1"/>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Judgment'!$G$64:$J$64</c:f>
              <c:numCache>
                <c:formatCode>0.00%</c:formatCode>
                <c:ptCount val="4"/>
                <c:pt idx="0">
                  <c:v>6.25E-2</c:v>
                </c:pt>
                <c:pt idx="1">
                  <c:v>0.25</c:v>
                </c:pt>
                <c:pt idx="2">
                  <c:v>0.23809523809523808</c:v>
                </c:pt>
                <c:pt idx="3">
                  <c:v>0.14285714285714285</c:v>
                </c:pt>
              </c:numCache>
            </c:numRef>
          </c:val>
          <c:extLst>
            <c:ext xmlns:c16="http://schemas.microsoft.com/office/drawing/2014/chart" uri="{C3380CC4-5D6E-409C-BE32-E72D297353CC}">
              <c16:uniqueId val="{00000003-A9EB-43E4-883B-B0CD0497B879}"/>
            </c:ext>
          </c:extLst>
        </c:ser>
        <c:ser>
          <c:idx val="1"/>
          <c:order val="1"/>
          <c:tx>
            <c:strRef>
              <c:f>'Participation - Judgment'!$F$63</c:f>
              <c:strCache>
                <c:ptCount val="1"/>
                <c:pt idx="0">
                  <c:v>Solution development</c:v>
                </c:pt>
              </c:strCache>
            </c:strRef>
          </c:tx>
          <c:spPr>
            <a:solidFill>
              <a:schemeClr val="accent2">
                <a:lumMod val="60000"/>
                <a:lumOff val="40000"/>
              </a:schemeClr>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Judgment'!$G$63:$J$63</c:f>
              <c:numCache>
                <c:formatCode>0.00%</c:formatCode>
                <c:ptCount val="4"/>
                <c:pt idx="0">
                  <c:v>0.3125</c:v>
                </c:pt>
                <c:pt idx="1">
                  <c:v>0.1875</c:v>
                </c:pt>
                <c:pt idx="2">
                  <c:v>0.47619047619047616</c:v>
                </c:pt>
                <c:pt idx="3">
                  <c:v>0.23809523809523808</c:v>
                </c:pt>
              </c:numCache>
            </c:numRef>
          </c:val>
          <c:extLst>
            <c:ext xmlns:c16="http://schemas.microsoft.com/office/drawing/2014/chart" uri="{C3380CC4-5D6E-409C-BE32-E72D297353CC}">
              <c16:uniqueId val="{00000002-A9EB-43E4-883B-B0CD0497B879}"/>
            </c:ext>
          </c:extLst>
        </c:ser>
        <c:ser>
          <c:idx val="2"/>
          <c:order val="2"/>
          <c:tx>
            <c:strRef>
              <c:f>'Participation - Judgment'!$F$62</c:f>
              <c:strCache>
                <c:ptCount val="1"/>
                <c:pt idx="0">
                  <c:v>Solution definition</c:v>
                </c:pt>
              </c:strCache>
            </c:strRef>
          </c:tx>
          <c:spPr>
            <a:solidFill>
              <a:srgbClr val="FFFF66"/>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Judgment'!$G$62:$J$62</c:f>
              <c:numCache>
                <c:formatCode>0.00%</c:formatCode>
                <c:ptCount val="4"/>
                <c:pt idx="0">
                  <c:v>0.3125</c:v>
                </c:pt>
                <c:pt idx="1">
                  <c:v>0.125</c:v>
                </c:pt>
                <c:pt idx="2">
                  <c:v>0.19047619047619047</c:v>
                </c:pt>
                <c:pt idx="3">
                  <c:v>0.14285714285714285</c:v>
                </c:pt>
              </c:numCache>
            </c:numRef>
          </c:val>
          <c:extLst>
            <c:ext xmlns:c16="http://schemas.microsoft.com/office/drawing/2014/chart" uri="{C3380CC4-5D6E-409C-BE32-E72D297353CC}">
              <c16:uniqueId val="{00000001-A9EB-43E4-883B-B0CD0497B879}"/>
            </c:ext>
          </c:extLst>
        </c:ser>
        <c:ser>
          <c:idx val="3"/>
          <c:order val="3"/>
          <c:tx>
            <c:strRef>
              <c:f>'Participation - Judgment'!$F$61</c:f>
              <c:strCache>
                <c:ptCount val="1"/>
                <c:pt idx="0">
                  <c:v>Challenge definition</c:v>
                </c:pt>
              </c:strCache>
            </c:strRef>
          </c:tx>
          <c:spPr>
            <a:solidFill>
              <a:srgbClr val="FF3300"/>
            </a:solidFill>
            <a:ln>
              <a:solidFill>
                <a:schemeClr val="tx1"/>
              </a:solidFill>
            </a:ln>
            <a:effectLst/>
          </c:spPr>
          <c:invertIfNegative val="0"/>
          <c:cat>
            <c:strRef>
              <c:f>'Participation - Judgment'!$G$60:$J$60</c:f>
              <c:strCache>
                <c:ptCount val="4"/>
                <c:pt idx="0">
                  <c:v>Industry - More Challenging</c:v>
                </c:pt>
                <c:pt idx="1">
                  <c:v>Industry - Less Challenging</c:v>
                </c:pt>
                <c:pt idx="2">
                  <c:v>Researcher - More Challenging</c:v>
                </c:pt>
                <c:pt idx="3">
                  <c:v>Researcher - Less Challenging</c:v>
                </c:pt>
              </c:strCache>
            </c:strRef>
          </c:cat>
          <c:val>
            <c:numRef>
              <c:f>'Participation - Judgment'!$G$61:$J$61</c:f>
              <c:numCache>
                <c:formatCode>0.00%</c:formatCode>
                <c:ptCount val="4"/>
                <c:pt idx="0">
                  <c:v>0.3125</c:v>
                </c:pt>
                <c:pt idx="1">
                  <c:v>0.4375</c:v>
                </c:pt>
                <c:pt idx="2">
                  <c:v>9.5238095238095233E-2</c:v>
                </c:pt>
                <c:pt idx="3">
                  <c:v>0.47619047619047616</c:v>
                </c:pt>
              </c:numCache>
            </c:numRef>
          </c:val>
          <c:extLst>
            <c:ext xmlns:c16="http://schemas.microsoft.com/office/drawing/2014/chart" uri="{C3380CC4-5D6E-409C-BE32-E72D297353CC}">
              <c16:uniqueId val="{00000000-A9EB-43E4-883B-B0CD0497B879}"/>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areas!$A$1:$A$9</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areas!$B$1:$B$9</c:f>
              <c:numCache>
                <c:formatCode>General</c:formatCode>
                <c:ptCount val="9"/>
                <c:pt idx="0">
                  <c:v>3</c:v>
                </c:pt>
                <c:pt idx="1">
                  <c:v>5</c:v>
                </c:pt>
                <c:pt idx="2">
                  <c:v>7</c:v>
                </c:pt>
                <c:pt idx="3">
                  <c:v>8</c:v>
                </c:pt>
                <c:pt idx="4">
                  <c:v>10</c:v>
                </c:pt>
                <c:pt idx="5">
                  <c:v>13</c:v>
                </c:pt>
                <c:pt idx="6">
                  <c:v>18</c:v>
                </c:pt>
                <c:pt idx="7">
                  <c:v>19</c:v>
                </c:pt>
                <c:pt idx="8">
                  <c:v>22</c:v>
                </c:pt>
              </c:numCache>
            </c:numRef>
          </c:val>
          <c:extLst>
            <c:ext xmlns:c16="http://schemas.microsoft.com/office/drawing/2014/chart" uri="{C3380CC4-5D6E-409C-BE32-E72D297353CC}">
              <c16:uniqueId val="{00000000-4C7E-4D18-867D-AA562D263057}"/>
            </c:ext>
          </c:extLst>
        </c:ser>
        <c:dLbls>
          <c:showLegendKey val="0"/>
          <c:showVal val="0"/>
          <c:showCatName val="0"/>
          <c:showSerName val="0"/>
          <c:showPercent val="0"/>
          <c:showBubbleSize val="0"/>
        </c:dLbls>
        <c:gapWidth val="100"/>
        <c:overlap val="-27"/>
        <c:axId val="1516586703"/>
        <c:axId val="1516590063"/>
      </c:barChart>
      <c:catAx>
        <c:axId val="1516586703"/>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516590063"/>
        <c:crosses val="autoZero"/>
        <c:auto val="1"/>
        <c:lblAlgn val="ctr"/>
        <c:lblOffset val="100"/>
        <c:noMultiLvlLbl val="0"/>
      </c:catAx>
      <c:valAx>
        <c:axId val="151659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516586703"/>
        <c:crosses val="autoZero"/>
        <c:crossBetween val="between"/>
      </c:valAx>
      <c:spPr>
        <a:no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'Likert Results'!$E$53</c:f>
              <c:strCache>
                <c:ptCount val="1"/>
                <c:pt idx="0">
                  <c:v>Very Dissatisfied</c:v>
                </c:pt>
              </c:strCache>
            </c:strRef>
          </c:tx>
          <c:spPr>
            <a:solidFill>
              <a:srgbClr val="FF3300"/>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Results'!$F$53:$I$53</c:f>
              <c:numCache>
                <c:formatCode>0.00%</c:formatCode>
                <c:ptCount val="4"/>
                <c:pt idx="0">
                  <c:v>0</c:v>
                </c:pt>
                <c:pt idx="1">
                  <c:v>8.3333333333333329E-2</c:v>
                </c:pt>
                <c:pt idx="2">
                  <c:v>0</c:v>
                </c:pt>
                <c:pt idx="3">
                  <c:v>6.25E-2</c:v>
                </c:pt>
              </c:numCache>
            </c:numRef>
          </c:val>
          <c:extLst>
            <c:ext xmlns:c16="http://schemas.microsoft.com/office/drawing/2014/chart" uri="{C3380CC4-5D6E-409C-BE32-E72D297353CC}">
              <c16:uniqueId val="{00000003-6921-4D6A-8C54-A968C7553764}"/>
            </c:ext>
          </c:extLst>
        </c:ser>
        <c:ser>
          <c:idx val="2"/>
          <c:order val="1"/>
          <c:tx>
            <c:strRef>
              <c:f>'Likert Results'!$E$52</c:f>
              <c:strCache>
                <c:ptCount val="1"/>
                <c:pt idx="0">
                  <c:v>Dissatisfied</c:v>
                </c:pt>
              </c:strCache>
            </c:strRef>
          </c:tx>
          <c:spPr>
            <a:solidFill>
              <a:srgbClr val="FFFF66"/>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Results'!$F$52:$I$52</c:f>
              <c:numCache>
                <c:formatCode>0.00%</c:formatCode>
                <c:ptCount val="4"/>
                <c:pt idx="0">
                  <c:v>0</c:v>
                </c:pt>
                <c:pt idx="1">
                  <c:v>0</c:v>
                </c:pt>
                <c:pt idx="2">
                  <c:v>0</c:v>
                </c:pt>
                <c:pt idx="3">
                  <c:v>0</c:v>
                </c:pt>
              </c:numCache>
            </c:numRef>
          </c:val>
          <c:extLst>
            <c:ext xmlns:c16="http://schemas.microsoft.com/office/drawing/2014/chart" uri="{C3380CC4-5D6E-409C-BE32-E72D297353CC}">
              <c16:uniqueId val="{00000002-6921-4D6A-8C54-A968C7553764}"/>
            </c:ext>
          </c:extLst>
        </c:ser>
        <c:ser>
          <c:idx val="1"/>
          <c:order val="2"/>
          <c:tx>
            <c:strRef>
              <c:f>'Likert Results'!$E$51</c:f>
              <c:strCache>
                <c:ptCount val="1"/>
                <c:pt idx="0">
                  <c:v>Satisfied</c:v>
                </c:pt>
              </c:strCache>
            </c:strRef>
          </c:tx>
          <c:spPr>
            <a:solidFill>
              <a:schemeClr val="accent2">
                <a:lumMod val="60000"/>
                <a:lumOff val="40000"/>
              </a:schemeClr>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Results'!$F$51:$I$51</c:f>
              <c:numCache>
                <c:formatCode>0.00%</c:formatCode>
                <c:ptCount val="4"/>
                <c:pt idx="0">
                  <c:v>0.76923076923076927</c:v>
                </c:pt>
                <c:pt idx="1">
                  <c:v>0.58333333333333337</c:v>
                </c:pt>
                <c:pt idx="2">
                  <c:v>0.76923076923076927</c:v>
                </c:pt>
                <c:pt idx="3">
                  <c:v>0.75</c:v>
                </c:pt>
              </c:numCache>
            </c:numRef>
          </c:val>
          <c:extLst>
            <c:ext xmlns:c16="http://schemas.microsoft.com/office/drawing/2014/chart" uri="{C3380CC4-5D6E-409C-BE32-E72D297353CC}">
              <c16:uniqueId val="{00000001-6921-4D6A-8C54-A968C7553764}"/>
            </c:ext>
          </c:extLst>
        </c:ser>
        <c:ser>
          <c:idx val="0"/>
          <c:order val="3"/>
          <c:tx>
            <c:strRef>
              <c:f>'Likert Results'!$E$50</c:f>
              <c:strCache>
                <c:ptCount val="1"/>
                <c:pt idx="0">
                  <c:v>Very Satisfied</c:v>
                </c:pt>
              </c:strCache>
            </c:strRef>
          </c:tx>
          <c:spPr>
            <a:solidFill>
              <a:schemeClr val="accent1"/>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Results'!$F$50:$I$50</c:f>
              <c:numCache>
                <c:formatCode>0.00%</c:formatCode>
                <c:ptCount val="4"/>
                <c:pt idx="0">
                  <c:v>0.23076923076923078</c:v>
                </c:pt>
                <c:pt idx="1">
                  <c:v>0.33333333333333331</c:v>
                </c:pt>
                <c:pt idx="2">
                  <c:v>0.23076923076923078</c:v>
                </c:pt>
                <c:pt idx="3">
                  <c:v>0.1875</c:v>
                </c:pt>
              </c:numCache>
            </c:numRef>
          </c:val>
          <c:extLst>
            <c:ext xmlns:c16="http://schemas.microsoft.com/office/drawing/2014/chart" uri="{C3380CC4-5D6E-409C-BE32-E72D297353CC}">
              <c16:uniqueId val="{00000000-6921-4D6A-8C54-A968C7553764}"/>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3"/>
          <c:order val="0"/>
          <c:tx>
            <c:strRef>
              <c:f>'Likert Results'!$E$67</c:f>
              <c:strCache>
                <c:ptCount val="1"/>
                <c:pt idx="0">
                  <c:v>Very Dissatisfied</c:v>
                </c:pt>
              </c:strCache>
            </c:strRef>
          </c:tx>
          <c:spPr>
            <a:solidFill>
              <a:srgbClr val="FF3300"/>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Results'!$F$67:$I$67</c:f>
              <c:numCache>
                <c:formatCode>0.00%</c:formatCode>
                <c:ptCount val="4"/>
                <c:pt idx="0">
                  <c:v>0</c:v>
                </c:pt>
                <c:pt idx="1">
                  <c:v>0</c:v>
                </c:pt>
                <c:pt idx="2">
                  <c:v>0</c:v>
                </c:pt>
                <c:pt idx="3">
                  <c:v>4.5454545454545456E-2</c:v>
                </c:pt>
              </c:numCache>
            </c:numRef>
          </c:val>
          <c:extLst>
            <c:ext xmlns:c16="http://schemas.microsoft.com/office/drawing/2014/chart" uri="{C3380CC4-5D6E-409C-BE32-E72D297353CC}">
              <c16:uniqueId val="{00000003-06F6-4F3F-9F6F-C79129601F8A}"/>
            </c:ext>
          </c:extLst>
        </c:ser>
        <c:ser>
          <c:idx val="2"/>
          <c:order val="1"/>
          <c:tx>
            <c:strRef>
              <c:f>'Likert Results'!$E$66</c:f>
              <c:strCache>
                <c:ptCount val="1"/>
                <c:pt idx="0">
                  <c:v>Dissatisfied</c:v>
                </c:pt>
              </c:strCache>
            </c:strRef>
          </c:tx>
          <c:spPr>
            <a:solidFill>
              <a:srgbClr val="FFFF66"/>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Results'!$F$66:$I$66</c:f>
              <c:numCache>
                <c:formatCode>0.00%</c:formatCode>
                <c:ptCount val="4"/>
                <c:pt idx="0">
                  <c:v>0</c:v>
                </c:pt>
                <c:pt idx="1">
                  <c:v>0</c:v>
                </c:pt>
                <c:pt idx="2">
                  <c:v>0.05</c:v>
                </c:pt>
                <c:pt idx="3">
                  <c:v>9.0909090909090912E-2</c:v>
                </c:pt>
              </c:numCache>
            </c:numRef>
          </c:val>
          <c:extLst>
            <c:ext xmlns:c16="http://schemas.microsoft.com/office/drawing/2014/chart" uri="{C3380CC4-5D6E-409C-BE32-E72D297353CC}">
              <c16:uniqueId val="{00000002-06F6-4F3F-9F6F-C79129601F8A}"/>
            </c:ext>
          </c:extLst>
        </c:ser>
        <c:ser>
          <c:idx val="1"/>
          <c:order val="2"/>
          <c:tx>
            <c:strRef>
              <c:f>'Likert Results'!$E$65</c:f>
              <c:strCache>
                <c:ptCount val="1"/>
                <c:pt idx="0">
                  <c:v>Satisfied</c:v>
                </c:pt>
              </c:strCache>
            </c:strRef>
          </c:tx>
          <c:spPr>
            <a:solidFill>
              <a:schemeClr val="accent2">
                <a:lumMod val="60000"/>
                <a:lumOff val="40000"/>
              </a:schemeClr>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Results'!$F$65:$I$65</c:f>
              <c:numCache>
                <c:formatCode>0.00%</c:formatCode>
                <c:ptCount val="4"/>
                <c:pt idx="0">
                  <c:v>0.90909090909090906</c:v>
                </c:pt>
                <c:pt idx="1">
                  <c:v>0.77777777777777779</c:v>
                </c:pt>
                <c:pt idx="2">
                  <c:v>0.7</c:v>
                </c:pt>
                <c:pt idx="3">
                  <c:v>0.63636363636363635</c:v>
                </c:pt>
              </c:numCache>
            </c:numRef>
          </c:val>
          <c:extLst>
            <c:ext xmlns:c16="http://schemas.microsoft.com/office/drawing/2014/chart" uri="{C3380CC4-5D6E-409C-BE32-E72D297353CC}">
              <c16:uniqueId val="{00000001-06F6-4F3F-9F6F-C79129601F8A}"/>
            </c:ext>
          </c:extLst>
        </c:ser>
        <c:ser>
          <c:idx val="0"/>
          <c:order val="3"/>
          <c:tx>
            <c:strRef>
              <c:f>'Likert Results'!$E$64</c:f>
              <c:strCache>
                <c:ptCount val="1"/>
                <c:pt idx="0">
                  <c:v>Very Satisfied</c:v>
                </c:pt>
              </c:strCache>
            </c:strRef>
          </c:tx>
          <c:spPr>
            <a:solidFill>
              <a:schemeClr val="accent1"/>
            </a:solidFill>
            <a:ln>
              <a:solidFill>
                <a:schemeClr val="tx1"/>
              </a:solidFill>
            </a:ln>
            <a:effectLst/>
          </c:spPr>
          <c:invertIfNegative val="0"/>
          <c:cat>
            <c:strRef>
              <c:f>'Likert Results'!$F$86:$F$89</c:f>
              <c:strCache>
                <c:ptCount val="4"/>
                <c:pt idx="0">
                  <c:v>Challenge Definition</c:v>
                </c:pt>
                <c:pt idx="1">
                  <c:v>Solution Definition</c:v>
                </c:pt>
                <c:pt idx="2">
                  <c:v>Solution Development</c:v>
                </c:pt>
                <c:pt idx="3">
                  <c:v>Overall Process</c:v>
                </c:pt>
              </c:strCache>
            </c:strRef>
          </c:cat>
          <c:val>
            <c:numRef>
              <c:f>'Likert Results'!$F$64:$I$64</c:f>
              <c:numCache>
                <c:formatCode>0.00%</c:formatCode>
                <c:ptCount val="4"/>
                <c:pt idx="0">
                  <c:v>9.0909090909090912E-2</c:v>
                </c:pt>
                <c:pt idx="1">
                  <c:v>0.22222222222222221</c:v>
                </c:pt>
                <c:pt idx="2">
                  <c:v>0.25</c:v>
                </c:pt>
                <c:pt idx="3">
                  <c:v>0.22727272727272727</c:v>
                </c:pt>
              </c:numCache>
            </c:numRef>
          </c:val>
          <c:extLst>
            <c:ext xmlns:c16="http://schemas.microsoft.com/office/drawing/2014/chart" uri="{C3380CC4-5D6E-409C-BE32-E72D297353CC}">
              <c16:uniqueId val="{00000000-06F6-4F3F-9F6F-C79129601F8A}"/>
            </c:ext>
          </c:extLst>
        </c:ser>
        <c:dLbls>
          <c:showLegendKey val="0"/>
          <c:showVal val="0"/>
          <c:showCatName val="0"/>
          <c:showSerName val="0"/>
          <c:showPercent val="0"/>
          <c:showBubbleSize val="0"/>
        </c:dLbls>
        <c:gapWidth val="150"/>
        <c:overlap val="100"/>
        <c:axId val="840339520"/>
        <c:axId val="840340000"/>
      </c:barChart>
      <c:catAx>
        <c:axId val="84033952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40000"/>
        <c:crosses val="autoZero"/>
        <c:auto val="1"/>
        <c:lblAlgn val="ctr"/>
        <c:lblOffset val="100"/>
        <c:noMultiLvlLbl val="0"/>
      </c:catAx>
      <c:valAx>
        <c:axId val="840340000"/>
        <c:scaling>
          <c:orientation val="minMax"/>
          <c:max val="1"/>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40339520"/>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4864669462226"/>
          <c:y val="4.3443917851500792E-2"/>
          <c:w val="0.74708952804104833"/>
          <c:h val="0.79002127103780273"/>
        </c:manualLayout>
      </c:layout>
      <c:barChart>
        <c:barDir val="bar"/>
        <c:grouping val="clustered"/>
        <c:varyColors val="0"/>
        <c:ser>
          <c:idx val="0"/>
          <c:order val="0"/>
          <c:tx>
            <c:strRef>
              <c:f>Continuation!$L$41</c:f>
              <c:strCache>
                <c:ptCount val="1"/>
                <c:pt idx="0">
                  <c:v>Positive Factors</c:v>
                </c:pt>
              </c:strCache>
            </c:strRef>
          </c:tx>
          <c:spPr>
            <a:solidFill>
              <a:srgbClr val="00B050"/>
            </a:solidFill>
            <a:ln>
              <a:solidFill>
                <a:schemeClr val="tx1"/>
              </a:solidFill>
            </a:ln>
            <a:effectLst/>
          </c:spPr>
          <c:invertIfNegative val="0"/>
          <c:dLbls>
            <c:dLbl>
              <c:idx val="0"/>
              <c:tx>
                <c:rich>
                  <a:bodyPr/>
                  <a:lstStyle/>
                  <a:p>
                    <a:fld id="{B6C3B8BC-EF1C-4CA0-8653-98D8F694F9E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662-4C27-A6DD-7AFD61D9C53A}"/>
                </c:ext>
              </c:extLst>
            </c:dLbl>
            <c:dLbl>
              <c:idx val="1"/>
              <c:tx>
                <c:rich>
                  <a:bodyPr/>
                  <a:lstStyle/>
                  <a:p>
                    <a:fld id="{90D6875F-D5E8-487E-8541-36F9C555D26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662-4C27-A6DD-7AFD61D9C53A}"/>
                </c:ext>
              </c:extLst>
            </c:dLbl>
            <c:dLbl>
              <c:idx val="2"/>
              <c:tx>
                <c:rich>
                  <a:bodyPr/>
                  <a:lstStyle/>
                  <a:p>
                    <a:fld id="{1857D943-C720-418D-A9FA-6B379B5480A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662-4C27-A6DD-7AFD61D9C53A}"/>
                </c:ext>
              </c:extLst>
            </c:dLbl>
            <c:dLbl>
              <c:idx val="3"/>
              <c:tx>
                <c:rich>
                  <a:bodyPr/>
                  <a:lstStyle/>
                  <a:p>
                    <a:fld id="{F89391CD-D3E5-4E80-926C-81C868DDF6C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662-4C27-A6DD-7AFD61D9C53A}"/>
                </c:ext>
              </c:extLst>
            </c:dLbl>
            <c:dLbl>
              <c:idx val="4"/>
              <c:tx>
                <c:rich>
                  <a:bodyPr/>
                  <a:lstStyle/>
                  <a:p>
                    <a:fld id="{34329149-C21C-46C9-B139-6E05E2D980F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662-4C27-A6DD-7AFD61D9C53A}"/>
                </c:ext>
              </c:extLst>
            </c:dLbl>
            <c:dLbl>
              <c:idx val="5"/>
              <c:tx>
                <c:rich>
                  <a:bodyPr/>
                  <a:lstStyle/>
                  <a:p>
                    <a:fld id="{EDE2BC51-AF95-4E1F-9236-C384F157057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662-4C27-A6DD-7AFD61D9C53A}"/>
                </c:ext>
              </c:extLst>
            </c:dLbl>
            <c:dLbl>
              <c:idx val="6"/>
              <c:tx>
                <c:rich>
                  <a:bodyPr/>
                  <a:lstStyle/>
                  <a:p>
                    <a:fld id="{77419E4D-C3D7-4C25-80D7-BB0F2D8E115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662-4C27-A6DD-7AFD61D9C53A}"/>
                </c:ext>
              </c:extLst>
            </c:dLbl>
            <c:dLbl>
              <c:idx val="7"/>
              <c:tx>
                <c:rich>
                  <a:bodyPr/>
                  <a:lstStyle/>
                  <a:p>
                    <a:fld id="{1CF280C5-8ADE-418D-80DA-1D1698BB6E7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662-4C27-A6DD-7AFD61D9C53A}"/>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both"/>
            <c:errValType val="percentage"/>
            <c:noEndCap val="0"/>
            <c:val val="5"/>
            <c:spPr>
              <a:noFill/>
              <a:ln w="9525" cap="flat" cmpd="sng" algn="ctr">
                <a:solidFill>
                  <a:schemeClr val="tx1">
                    <a:lumMod val="65000"/>
                    <a:lumOff val="35000"/>
                  </a:schemeClr>
                </a:solidFill>
                <a:round/>
              </a:ln>
              <a:effectLst/>
            </c:spPr>
          </c:errBars>
          <c:cat>
            <c:strRef>
              <c:f>Continuation!$K$42:$K$49</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Continuation!$L$42:$L$49</c:f>
              <c:numCache>
                <c:formatCode>General</c:formatCode>
                <c:ptCount val="8"/>
                <c:pt idx="0">
                  <c:v>5</c:v>
                </c:pt>
                <c:pt idx="1">
                  <c:v>7</c:v>
                </c:pt>
                <c:pt idx="2">
                  <c:v>7</c:v>
                </c:pt>
                <c:pt idx="3">
                  <c:v>9</c:v>
                </c:pt>
                <c:pt idx="4">
                  <c:v>16</c:v>
                </c:pt>
                <c:pt idx="5">
                  <c:v>16</c:v>
                </c:pt>
                <c:pt idx="6">
                  <c:v>23</c:v>
                </c:pt>
                <c:pt idx="7">
                  <c:v>27</c:v>
                </c:pt>
              </c:numCache>
            </c:numRef>
          </c:val>
          <c:extLst>
            <c:ext xmlns:c15="http://schemas.microsoft.com/office/drawing/2012/chart" uri="{02D57815-91ED-43cb-92C2-25804820EDAC}">
              <c15:datalabelsRange>
                <c15:f>Continuation!$M$42:$M$49</c15:f>
                <c15:dlblRangeCache>
                  <c:ptCount val="8"/>
                  <c:pt idx="0">
                    <c:v>4.55%</c:v>
                  </c:pt>
                  <c:pt idx="1">
                    <c:v>6.36%</c:v>
                  </c:pt>
                  <c:pt idx="2">
                    <c:v>6.36%</c:v>
                  </c:pt>
                  <c:pt idx="3">
                    <c:v>8.18%</c:v>
                  </c:pt>
                  <c:pt idx="4">
                    <c:v>14.55%</c:v>
                  </c:pt>
                  <c:pt idx="5">
                    <c:v>14.55%</c:v>
                  </c:pt>
                  <c:pt idx="6">
                    <c:v>20.91%</c:v>
                  </c:pt>
                  <c:pt idx="7">
                    <c:v>24.55%</c:v>
                  </c:pt>
                </c15:dlblRangeCache>
              </c15:datalabelsRange>
            </c:ext>
            <c:ext xmlns:c16="http://schemas.microsoft.com/office/drawing/2014/chart" uri="{C3380CC4-5D6E-409C-BE32-E72D297353CC}">
              <c16:uniqueId val="{00000000-8662-4C27-A6DD-7AFD61D9C53A}"/>
            </c:ext>
          </c:extLst>
        </c:ser>
        <c:ser>
          <c:idx val="1"/>
          <c:order val="1"/>
          <c:tx>
            <c:strRef>
              <c:f>Continuation!$N$41</c:f>
              <c:strCache>
                <c:ptCount val="1"/>
                <c:pt idx="0">
                  <c:v>Negative Factors</c:v>
                </c:pt>
              </c:strCache>
            </c:strRef>
          </c:tx>
          <c:spPr>
            <a:solidFill>
              <a:srgbClr val="FF0000"/>
            </a:solidFill>
            <a:ln>
              <a:solidFill>
                <a:schemeClr val="tx1"/>
              </a:solidFill>
            </a:ln>
            <a:effectLst/>
          </c:spPr>
          <c:invertIfNegative val="0"/>
          <c:dLbls>
            <c:dLbl>
              <c:idx val="0"/>
              <c:tx>
                <c:rich>
                  <a:bodyPr/>
                  <a:lstStyle/>
                  <a:p>
                    <a:fld id="{6E96FBCE-F977-4D5E-A191-5AE45BF3FD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662-4C27-A6DD-7AFD61D9C53A}"/>
                </c:ext>
              </c:extLst>
            </c:dLbl>
            <c:dLbl>
              <c:idx val="1"/>
              <c:tx>
                <c:rich>
                  <a:bodyPr/>
                  <a:lstStyle/>
                  <a:p>
                    <a:fld id="{C77CDA7C-B9A2-4B77-87A7-27494755D92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662-4C27-A6DD-7AFD61D9C53A}"/>
                </c:ext>
              </c:extLst>
            </c:dLbl>
            <c:dLbl>
              <c:idx val="2"/>
              <c:tx>
                <c:rich>
                  <a:bodyPr/>
                  <a:lstStyle/>
                  <a:p>
                    <a:fld id="{E157C115-F7F1-45FC-AEAE-154A7847009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662-4C27-A6DD-7AFD61D9C53A}"/>
                </c:ext>
              </c:extLst>
            </c:dLbl>
            <c:dLbl>
              <c:idx val="3"/>
              <c:tx>
                <c:rich>
                  <a:bodyPr/>
                  <a:lstStyle/>
                  <a:p>
                    <a:fld id="{E4A539ED-C014-4662-8BDF-F91F00358DC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662-4C27-A6DD-7AFD61D9C53A}"/>
                </c:ext>
              </c:extLst>
            </c:dLbl>
            <c:dLbl>
              <c:idx val="4"/>
              <c:tx>
                <c:rich>
                  <a:bodyPr/>
                  <a:lstStyle/>
                  <a:p>
                    <a:fld id="{3BB6B248-0F6E-4AA1-B826-79CEF3BA6E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662-4C27-A6DD-7AFD61D9C53A}"/>
                </c:ext>
              </c:extLst>
            </c:dLbl>
            <c:dLbl>
              <c:idx val="5"/>
              <c:tx>
                <c:rich>
                  <a:bodyPr/>
                  <a:lstStyle/>
                  <a:p>
                    <a:fld id="{8F04A9F8-A6C4-474A-9FEF-E31BD0CE22C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662-4C27-A6DD-7AFD61D9C53A}"/>
                </c:ext>
              </c:extLst>
            </c:dLbl>
            <c:dLbl>
              <c:idx val="6"/>
              <c:tx>
                <c:rich>
                  <a:bodyPr/>
                  <a:lstStyle/>
                  <a:p>
                    <a:fld id="{0666BA9D-9343-4F99-932F-0C5DB500094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662-4C27-A6DD-7AFD61D9C53A}"/>
                </c:ext>
              </c:extLst>
            </c:dLbl>
            <c:dLbl>
              <c:idx val="7"/>
              <c:tx>
                <c:rich>
                  <a:bodyPr/>
                  <a:lstStyle/>
                  <a:p>
                    <a:fld id="{981265EB-5CFC-4B1B-B604-17A96AF863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662-4C27-A6DD-7AFD61D9C53A}"/>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both"/>
            <c:errValType val="percentage"/>
            <c:noEndCap val="0"/>
            <c:val val="5"/>
            <c:spPr>
              <a:noFill/>
              <a:ln w="9525" cap="flat" cmpd="sng" algn="ctr">
                <a:solidFill>
                  <a:schemeClr val="tx1">
                    <a:lumMod val="65000"/>
                    <a:lumOff val="35000"/>
                  </a:schemeClr>
                </a:solidFill>
                <a:round/>
              </a:ln>
              <a:effectLst/>
            </c:spPr>
          </c:errBars>
          <c:cat>
            <c:strRef>
              <c:f>Continuation!$K$42:$K$49</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Continuation!$N$42:$N$49</c:f>
              <c:numCache>
                <c:formatCode>General</c:formatCode>
                <c:ptCount val="8"/>
                <c:pt idx="0">
                  <c:v>5</c:v>
                </c:pt>
                <c:pt idx="1">
                  <c:v>6</c:v>
                </c:pt>
                <c:pt idx="2">
                  <c:v>17</c:v>
                </c:pt>
                <c:pt idx="3">
                  <c:v>8</c:v>
                </c:pt>
                <c:pt idx="4">
                  <c:v>9</c:v>
                </c:pt>
                <c:pt idx="5">
                  <c:v>2</c:v>
                </c:pt>
                <c:pt idx="6">
                  <c:v>9</c:v>
                </c:pt>
                <c:pt idx="7">
                  <c:v>9</c:v>
                </c:pt>
              </c:numCache>
            </c:numRef>
          </c:val>
          <c:extLst>
            <c:ext xmlns:c15="http://schemas.microsoft.com/office/drawing/2012/chart" uri="{02D57815-91ED-43cb-92C2-25804820EDAC}">
              <c15:datalabelsRange>
                <c15:f>Continuation!$O$42:$O$49</c15:f>
                <c15:dlblRangeCache>
                  <c:ptCount val="8"/>
                  <c:pt idx="0">
                    <c:v>7.69%</c:v>
                  </c:pt>
                  <c:pt idx="1">
                    <c:v>9.23%</c:v>
                  </c:pt>
                  <c:pt idx="2">
                    <c:v>26.15%</c:v>
                  </c:pt>
                  <c:pt idx="3">
                    <c:v>12.31%</c:v>
                  </c:pt>
                  <c:pt idx="4">
                    <c:v>13.85%</c:v>
                  </c:pt>
                  <c:pt idx="5">
                    <c:v>3.08%</c:v>
                  </c:pt>
                  <c:pt idx="6">
                    <c:v>13.85%</c:v>
                  </c:pt>
                  <c:pt idx="7">
                    <c:v>13.85%</c:v>
                  </c:pt>
                </c15:dlblRangeCache>
              </c15:datalabelsRange>
            </c:ext>
            <c:ext xmlns:c16="http://schemas.microsoft.com/office/drawing/2014/chart" uri="{C3380CC4-5D6E-409C-BE32-E72D297353CC}">
              <c16:uniqueId val="{00000001-8662-4C27-A6DD-7AFD61D9C53A}"/>
            </c:ext>
          </c:extLst>
        </c:ser>
        <c:dLbls>
          <c:showLegendKey val="0"/>
          <c:showVal val="1"/>
          <c:showCatName val="0"/>
          <c:showSerName val="0"/>
          <c:showPercent val="0"/>
          <c:showBubbleSize val="0"/>
        </c:dLbls>
        <c:gapWidth val="100"/>
        <c:overlap val="-50"/>
        <c:axId val="838723088"/>
        <c:axId val="757964895"/>
      </c:barChart>
      <c:catAx>
        <c:axId val="838723088"/>
        <c:scaling>
          <c:orientation val="minMax"/>
        </c:scaling>
        <c:delete val="0"/>
        <c:axPos val="l"/>
        <c:majorGridlines>
          <c:spPr>
            <a:ln w="9525" cap="flat" cmpd="sng" algn="ctr">
              <a:solidFill>
                <a:schemeClr val="tx1"/>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757964895"/>
        <c:crosses val="autoZero"/>
        <c:auto val="1"/>
        <c:lblAlgn val="ctr"/>
        <c:lblOffset val="100"/>
        <c:noMultiLvlLbl val="0"/>
      </c:catAx>
      <c:valAx>
        <c:axId val="757964895"/>
        <c:scaling>
          <c:orientation val="minMax"/>
          <c:max val="30"/>
        </c:scaling>
        <c:delete val="0"/>
        <c:axPos val="b"/>
        <c:majorGridlines>
          <c:spPr>
            <a:ln w="9525" cap="flat" cmpd="sng" algn="ctr">
              <a:solidFill>
                <a:schemeClr val="tx1"/>
              </a:solidFill>
              <a:prstDash val="dash"/>
              <a:round/>
            </a:ln>
            <a:effectLst/>
          </c:spPr>
        </c:majorGridlines>
        <c:minorGridlines>
          <c:spPr>
            <a:ln w="9525" cap="flat" cmpd="sng" algn="ctr">
              <a:solidFill>
                <a:schemeClr val="bg1">
                  <a:lumMod val="8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crossAx val="838723088"/>
        <c:crosses val="autoZero"/>
        <c:crossBetween val="between"/>
      </c:valAx>
      <c:spPr>
        <a:noFill/>
        <a:ln>
          <a:solidFill>
            <a:schemeClr val="tx1"/>
          </a:solidFill>
        </a:ln>
        <a:effectLst/>
      </c:spPr>
    </c:plotArea>
    <c:legend>
      <c:legendPos val="b"/>
      <c:layout>
        <c:manualLayout>
          <c:xMode val="edge"/>
          <c:yMode val="edge"/>
          <c:x val="0.34269999430371706"/>
          <c:y val="0.9111240686146459"/>
          <c:w val="0.31459990184866293"/>
          <c:h val="8.0977037230535759E-2"/>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Continuation!$L$76</c:f>
              <c:strCache>
                <c:ptCount val="1"/>
                <c:pt idx="0">
                  <c:v>Positive Factors</c:v>
                </c:pt>
              </c:strCache>
            </c:strRef>
          </c:tx>
          <c:spPr>
            <a:solidFill>
              <a:srgbClr val="00B050"/>
            </a:solidFill>
            <a:ln>
              <a:solidFill>
                <a:schemeClr val="tx1"/>
              </a:solidFill>
            </a:ln>
            <a:effectLst/>
          </c:spPr>
          <c:invertIfNegative val="0"/>
          <c:cat>
            <c:strRef>
              <c:f>Continuation!$K$77:$K$84</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Continuation!$L$77:$L$84</c:f>
              <c:numCache>
                <c:formatCode>0.00%</c:formatCode>
                <c:ptCount val="8"/>
                <c:pt idx="0">
                  <c:v>4.5454545454545456E-2</c:v>
                </c:pt>
                <c:pt idx="1">
                  <c:v>6.363636363636363E-2</c:v>
                </c:pt>
                <c:pt idx="2">
                  <c:v>6.363636363636363E-2</c:v>
                </c:pt>
                <c:pt idx="3">
                  <c:v>8.1818181818181818E-2</c:v>
                </c:pt>
                <c:pt idx="4">
                  <c:v>0.14545454545454545</c:v>
                </c:pt>
                <c:pt idx="5">
                  <c:v>0.14545454545454545</c:v>
                </c:pt>
                <c:pt idx="6">
                  <c:v>0.20909090909090908</c:v>
                </c:pt>
                <c:pt idx="7">
                  <c:v>0.24545454545454545</c:v>
                </c:pt>
              </c:numCache>
            </c:numRef>
          </c:val>
          <c:extLst>
            <c:ext xmlns:c16="http://schemas.microsoft.com/office/drawing/2014/chart" uri="{C3380CC4-5D6E-409C-BE32-E72D297353CC}">
              <c16:uniqueId val="{00000000-CAAD-4E66-B982-E0C7427B337B}"/>
            </c:ext>
          </c:extLst>
        </c:ser>
        <c:ser>
          <c:idx val="1"/>
          <c:order val="1"/>
          <c:tx>
            <c:strRef>
              <c:f>Continuation!$M$76</c:f>
              <c:strCache>
                <c:ptCount val="1"/>
                <c:pt idx="0">
                  <c:v>Negative Factors</c:v>
                </c:pt>
              </c:strCache>
            </c:strRef>
          </c:tx>
          <c:spPr>
            <a:solidFill>
              <a:srgbClr val="FF0000"/>
            </a:solidFill>
            <a:ln>
              <a:solidFill>
                <a:schemeClr val="tx1"/>
              </a:solidFill>
            </a:ln>
            <a:effectLst/>
          </c:spPr>
          <c:invertIfNegative val="0"/>
          <c:cat>
            <c:strRef>
              <c:f>Continuation!$K$77:$K$84</c:f>
              <c:strCache>
                <c:ptCount val="8"/>
                <c:pt idx="0">
                  <c:v>Others</c:v>
                </c:pt>
                <c:pt idx="1">
                  <c:v>Number of used technologies</c:v>
                </c:pt>
                <c:pt idx="2">
                  <c:v>Changes in team components</c:v>
                </c:pt>
                <c:pt idx="3">
                  <c:v>Team size</c:v>
                </c:pt>
                <c:pt idx="4">
                  <c:v>Skill diversity</c:v>
                </c:pt>
                <c:pt idx="5">
                  <c:v>Skill matching</c:v>
                </c:pt>
                <c:pt idx="6">
                  <c:v>Technical preparation of SPs</c:v>
                </c:pt>
                <c:pt idx="7">
                  <c:v>Leading role of UCPs</c:v>
                </c:pt>
              </c:strCache>
            </c:strRef>
          </c:cat>
          <c:val>
            <c:numRef>
              <c:f>Continuation!$M$77:$M$84</c:f>
              <c:numCache>
                <c:formatCode>0.00%</c:formatCode>
                <c:ptCount val="8"/>
                <c:pt idx="0">
                  <c:v>7.6923076923076927E-2</c:v>
                </c:pt>
                <c:pt idx="1">
                  <c:v>9.2307692307692313E-2</c:v>
                </c:pt>
                <c:pt idx="2">
                  <c:v>0.26153846153846155</c:v>
                </c:pt>
                <c:pt idx="3">
                  <c:v>0.12307692307692308</c:v>
                </c:pt>
                <c:pt idx="4">
                  <c:v>0.13846153846153847</c:v>
                </c:pt>
                <c:pt idx="5">
                  <c:v>3.0769230769230771E-2</c:v>
                </c:pt>
                <c:pt idx="6">
                  <c:v>0.13846153846153847</c:v>
                </c:pt>
                <c:pt idx="7">
                  <c:v>0.13846153846153847</c:v>
                </c:pt>
              </c:numCache>
            </c:numRef>
          </c:val>
          <c:extLst>
            <c:ext xmlns:c16="http://schemas.microsoft.com/office/drawing/2014/chart" uri="{C3380CC4-5D6E-409C-BE32-E72D297353CC}">
              <c16:uniqueId val="{00000001-CAAD-4E66-B982-E0C7427B337B}"/>
            </c:ext>
          </c:extLst>
        </c:ser>
        <c:dLbls>
          <c:showLegendKey val="0"/>
          <c:showVal val="0"/>
          <c:showCatName val="0"/>
          <c:showSerName val="0"/>
          <c:showPercent val="0"/>
          <c:showBubbleSize val="0"/>
        </c:dLbls>
        <c:gapWidth val="182"/>
        <c:axId val="806892832"/>
        <c:axId val="806894752"/>
      </c:barChart>
      <c:catAx>
        <c:axId val="80689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06894752"/>
        <c:crosses val="autoZero"/>
        <c:auto val="1"/>
        <c:lblAlgn val="ctr"/>
        <c:lblOffset val="100"/>
        <c:noMultiLvlLbl val="0"/>
      </c:catAx>
      <c:valAx>
        <c:axId val="8068947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0689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areas!$G$23</c:f>
              <c:strCache>
                <c:ptCount val="1"/>
                <c:pt idx="0">
                  <c:v>0-3</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areas!$G$24:$G$32</c:f>
              <c:numCache>
                <c:formatCode>General</c:formatCode>
                <c:ptCount val="9"/>
                <c:pt idx="0">
                  <c:v>0</c:v>
                </c:pt>
                <c:pt idx="1">
                  <c:v>1</c:v>
                </c:pt>
                <c:pt idx="2">
                  <c:v>0</c:v>
                </c:pt>
                <c:pt idx="3">
                  <c:v>1</c:v>
                </c:pt>
                <c:pt idx="4">
                  <c:v>0</c:v>
                </c:pt>
                <c:pt idx="5">
                  <c:v>2</c:v>
                </c:pt>
                <c:pt idx="6">
                  <c:v>4</c:v>
                </c:pt>
                <c:pt idx="7">
                  <c:v>3</c:v>
                </c:pt>
                <c:pt idx="8">
                  <c:v>5</c:v>
                </c:pt>
              </c:numCache>
            </c:numRef>
          </c:val>
          <c:extLst>
            <c:ext xmlns:c16="http://schemas.microsoft.com/office/drawing/2014/chart" uri="{C3380CC4-5D6E-409C-BE32-E72D297353CC}">
              <c16:uniqueId val="{00000000-75AF-424F-B181-FD163680D41B}"/>
            </c:ext>
          </c:extLst>
        </c:ser>
        <c:ser>
          <c:idx val="1"/>
          <c:order val="1"/>
          <c:tx>
            <c:strRef>
              <c:f>areas!$H$23</c:f>
              <c:strCache>
                <c:ptCount val="1"/>
                <c:pt idx="0">
                  <c:v>3-5</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areas!$H$24:$H$32</c:f>
              <c:numCache>
                <c:formatCode>General</c:formatCode>
                <c:ptCount val="9"/>
                <c:pt idx="0">
                  <c:v>0</c:v>
                </c:pt>
                <c:pt idx="1">
                  <c:v>0</c:v>
                </c:pt>
                <c:pt idx="2">
                  <c:v>0</c:v>
                </c:pt>
                <c:pt idx="3">
                  <c:v>0</c:v>
                </c:pt>
                <c:pt idx="4">
                  <c:v>0</c:v>
                </c:pt>
                <c:pt idx="5">
                  <c:v>1</c:v>
                </c:pt>
                <c:pt idx="6">
                  <c:v>1</c:v>
                </c:pt>
                <c:pt idx="7">
                  <c:v>3</c:v>
                </c:pt>
                <c:pt idx="8">
                  <c:v>3</c:v>
                </c:pt>
              </c:numCache>
            </c:numRef>
          </c:val>
          <c:extLst>
            <c:ext xmlns:c16="http://schemas.microsoft.com/office/drawing/2014/chart" uri="{C3380CC4-5D6E-409C-BE32-E72D297353CC}">
              <c16:uniqueId val="{00000001-75AF-424F-B181-FD163680D41B}"/>
            </c:ext>
          </c:extLst>
        </c:ser>
        <c:ser>
          <c:idx val="2"/>
          <c:order val="2"/>
          <c:tx>
            <c:strRef>
              <c:f>areas!$I$23</c:f>
              <c:strCache>
                <c:ptCount val="1"/>
                <c:pt idx="0">
                  <c:v>5-10</c:v>
                </c:pt>
              </c:strCache>
            </c:strRef>
          </c:tx>
          <c:spPr>
            <a:solidFill>
              <a:schemeClr val="accent3"/>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areas!$I$24:$I$32</c:f>
              <c:numCache>
                <c:formatCode>General</c:formatCode>
                <c:ptCount val="9"/>
                <c:pt idx="0">
                  <c:v>0</c:v>
                </c:pt>
                <c:pt idx="1">
                  <c:v>0</c:v>
                </c:pt>
                <c:pt idx="2">
                  <c:v>6</c:v>
                </c:pt>
                <c:pt idx="3">
                  <c:v>1</c:v>
                </c:pt>
                <c:pt idx="4">
                  <c:v>1</c:v>
                </c:pt>
                <c:pt idx="5">
                  <c:v>2</c:v>
                </c:pt>
                <c:pt idx="6">
                  <c:v>2</c:v>
                </c:pt>
                <c:pt idx="7">
                  <c:v>2</c:v>
                </c:pt>
                <c:pt idx="8">
                  <c:v>5</c:v>
                </c:pt>
              </c:numCache>
            </c:numRef>
          </c:val>
          <c:extLst>
            <c:ext xmlns:c16="http://schemas.microsoft.com/office/drawing/2014/chart" uri="{C3380CC4-5D6E-409C-BE32-E72D297353CC}">
              <c16:uniqueId val="{00000002-75AF-424F-B181-FD163680D41B}"/>
            </c:ext>
          </c:extLst>
        </c:ser>
        <c:ser>
          <c:idx val="3"/>
          <c:order val="3"/>
          <c:tx>
            <c:strRef>
              <c:f>areas!$J$23</c:f>
              <c:strCache>
                <c:ptCount val="1"/>
                <c:pt idx="0">
                  <c:v>10-15</c:v>
                </c:pt>
              </c:strCache>
            </c:strRef>
          </c:tx>
          <c:spPr>
            <a:solidFill>
              <a:schemeClr val="accent4"/>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areas!$J$24:$J$32</c:f>
              <c:numCache>
                <c:formatCode>General</c:formatCode>
                <c:ptCount val="9"/>
                <c:pt idx="0">
                  <c:v>2</c:v>
                </c:pt>
                <c:pt idx="1">
                  <c:v>3</c:v>
                </c:pt>
                <c:pt idx="2">
                  <c:v>9</c:v>
                </c:pt>
                <c:pt idx="3">
                  <c:v>3</c:v>
                </c:pt>
                <c:pt idx="4">
                  <c:v>6</c:v>
                </c:pt>
                <c:pt idx="5">
                  <c:v>5</c:v>
                </c:pt>
                <c:pt idx="6">
                  <c:v>5</c:v>
                </c:pt>
                <c:pt idx="7">
                  <c:v>6</c:v>
                </c:pt>
                <c:pt idx="8">
                  <c:v>4</c:v>
                </c:pt>
              </c:numCache>
            </c:numRef>
          </c:val>
          <c:extLst>
            <c:ext xmlns:c16="http://schemas.microsoft.com/office/drawing/2014/chart" uri="{C3380CC4-5D6E-409C-BE32-E72D297353CC}">
              <c16:uniqueId val="{00000003-75AF-424F-B181-FD163680D41B}"/>
            </c:ext>
          </c:extLst>
        </c:ser>
        <c:ser>
          <c:idx val="4"/>
          <c:order val="4"/>
          <c:tx>
            <c:strRef>
              <c:f>areas!$K$23</c:f>
              <c:strCache>
                <c:ptCount val="1"/>
                <c:pt idx="0">
                  <c:v>15-20</c:v>
                </c:pt>
              </c:strCache>
            </c:strRef>
          </c:tx>
          <c:spPr>
            <a:solidFill>
              <a:schemeClr val="accent5"/>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areas!$K$24:$K$32</c:f>
              <c:numCache>
                <c:formatCode>General</c:formatCode>
                <c:ptCount val="9"/>
                <c:pt idx="0">
                  <c:v>0</c:v>
                </c:pt>
                <c:pt idx="1">
                  <c:v>0</c:v>
                </c:pt>
                <c:pt idx="2">
                  <c:v>6</c:v>
                </c:pt>
                <c:pt idx="3">
                  <c:v>1</c:v>
                </c:pt>
                <c:pt idx="4">
                  <c:v>2</c:v>
                </c:pt>
                <c:pt idx="5">
                  <c:v>2</c:v>
                </c:pt>
                <c:pt idx="6">
                  <c:v>3</c:v>
                </c:pt>
                <c:pt idx="7">
                  <c:v>3</c:v>
                </c:pt>
                <c:pt idx="8">
                  <c:v>3</c:v>
                </c:pt>
              </c:numCache>
            </c:numRef>
          </c:val>
          <c:extLst>
            <c:ext xmlns:c16="http://schemas.microsoft.com/office/drawing/2014/chart" uri="{C3380CC4-5D6E-409C-BE32-E72D297353CC}">
              <c16:uniqueId val="{00000004-75AF-424F-B181-FD163680D41B}"/>
            </c:ext>
          </c:extLst>
        </c:ser>
        <c:ser>
          <c:idx val="5"/>
          <c:order val="5"/>
          <c:tx>
            <c:strRef>
              <c:f>areas!$L$23</c:f>
              <c:strCache>
                <c:ptCount val="1"/>
                <c:pt idx="0">
                  <c:v>20-30</c:v>
                </c:pt>
              </c:strCache>
            </c:strRef>
          </c:tx>
          <c:spPr>
            <a:solidFill>
              <a:schemeClr val="accent6"/>
            </a:solidFill>
            <a:ln>
              <a:solidFill>
                <a:schemeClr val="tx2"/>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areas!$L$24:$L$32</c:f>
              <c:numCache>
                <c:formatCode>General</c:formatCode>
                <c:ptCount val="9"/>
                <c:pt idx="0">
                  <c:v>0</c:v>
                </c:pt>
                <c:pt idx="1">
                  <c:v>1</c:v>
                </c:pt>
                <c:pt idx="2">
                  <c:v>4</c:v>
                </c:pt>
                <c:pt idx="3">
                  <c:v>1</c:v>
                </c:pt>
                <c:pt idx="4">
                  <c:v>1</c:v>
                </c:pt>
                <c:pt idx="5">
                  <c:v>1</c:v>
                </c:pt>
                <c:pt idx="6">
                  <c:v>2</c:v>
                </c:pt>
                <c:pt idx="7">
                  <c:v>1</c:v>
                </c:pt>
                <c:pt idx="8">
                  <c:v>2</c:v>
                </c:pt>
              </c:numCache>
            </c:numRef>
          </c:val>
          <c:extLst>
            <c:ext xmlns:c16="http://schemas.microsoft.com/office/drawing/2014/chart" uri="{C3380CC4-5D6E-409C-BE32-E72D297353CC}">
              <c16:uniqueId val="{00000005-75AF-424F-B181-FD163680D41B}"/>
            </c:ext>
          </c:extLst>
        </c:ser>
        <c:ser>
          <c:idx val="6"/>
          <c:order val="6"/>
          <c:tx>
            <c:strRef>
              <c:f>areas!$M$23</c:f>
              <c:strCache>
                <c:ptCount val="1"/>
                <c:pt idx="0">
                  <c:v>30+</c:v>
                </c:pt>
              </c:strCache>
            </c:strRef>
          </c:tx>
          <c:spPr>
            <a:solidFill>
              <a:schemeClr val="accent1">
                <a:lumMod val="60000"/>
              </a:schemeClr>
            </a:solidFill>
            <a:ln>
              <a:noFill/>
            </a:ln>
            <a:effectLst/>
          </c:spPr>
          <c:invertIfNegative val="0"/>
          <c:errBars>
            <c:errBarType val="both"/>
            <c:errValType val="percentage"/>
            <c:noEndCap val="0"/>
            <c:val val="5"/>
            <c:spPr>
              <a:noFill/>
              <a:ln w="9525" cap="flat" cmpd="sng" algn="ctr">
                <a:solidFill>
                  <a:schemeClr val="tx1"/>
                </a:solidFill>
                <a:round/>
              </a:ln>
              <a:effectLst/>
            </c:spPr>
          </c:errBars>
          <c:cat>
            <c:strRef>
              <c:f>areas!$F$24:$F$32</c:f>
              <c:strCache>
                <c:ptCount val="9"/>
                <c:pt idx="0">
                  <c:v>Microservice</c:v>
                </c:pt>
                <c:pt idx="1">
                  <c:v>Cloud Computing</c:v>
                </c:pt>
                <c:pt idx="2">
                  <c:v>Others</c:v>
                </c:pt>
                <c:pt idx="3">
                  <c:v>Internet of Things</c:v>
                </c:pt>
                <c:pt idx="4">
                  <c:v>DevOps</c:v>
                </c:pt>
                <c:pt idx="5">
                  <c:v>Testing</c:v>
                </c:pt>
                <c:pt idx="6">
                  <c:v>Cyber-physical System</c:v>
                </c:pt>
                <c:pt idx="7">
                  <c:v>Model-driven Engineering</c:v>
                </c:pt>
                <c:pt idx="8">
                  <c:v>AI/ML</c:v>
                </c:pt>
              </c:strCache>
            </c:strRef>
          </c:cat>
          <c:val>
            <c:numRef>
              <c:f>areas!$M$24:$M$32</c:f>
              <c:numCache>
                <c:formatCode>General</c:formatCode>
                <c:ptCount val="9"/>
                <c:pt idx="0">
                  <c:v>1</c:v>
                </c:pt>
                <c:pt idx="1">
                  <c:v>0</c:v>
                </c:pt>
                <c:pt idx="2">
                  <c:v>1</c:v>
                </c:pt>
                <c:pt idx="3">
                  <c:v>1</c:v>
                </c:pt>
                <c:pt idx="4">
                  <c:v>0</c:v>
                </c:pt>
                <c:pt idx="5">
                  <c:v>0</c:v>
                </c:pt>
                <c:pt idx="6">
                  <c:v>1</c:v>
                </c:pt>
                <c:pt idx="7">
                  <c:v>1</c:v>
                </c:pt>
                <c:pt idx="8">
                  <c:v>0</c:v>
                </c:pt>
              </c:numCache>
            </c:numRef>
          </c:val>
          <c:extLst>
            <c:ext xmlns:c16="http://schemas.microsoft.com/office/drawing/2014/chart" uri="{C3380CC4-5D6E-409C-BE32-E72D297353CC}">
              <c16:uniqueId val="{00000006-75AF-424F-B181-FD163680D41B}"/>
            </c:ext>
          </c:extLst>
        </c:ser>
        <c:dLbls>
          <c:showLegendKey val="0"/>
          <c:showVal val="0"/>
          <c:showCatName val="0"/>
          <c:showSerName val="0"/>
          <c:showPercent val="0"/>
          <c:showBubbleSize val="0"/>
        </c:dLbls>
        <c:gapWidth val="100"/>
        <c:overlap val="-27"/>
        <c:axId val="728570592"/>
        <c:axId val="728568672"/>
      </c:barChart>
      <c:catAx>
        <c:axId val="72857059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8568672"/>
        <c:crosses val="autoZero"/>
        <c:auto val="1"/>
        <c:lblAlgn val="ctr"/>
        <c:lblOffset val="100"/>
        <c:noMultiLvlLbl val="0"/>
      </c:catAx>
      <c:valAx>
        <c:axId val="728568672"/>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28570592"/>
        <c:crosses val="autoZero"/>
        <c:crossBetween val="between"/>
        <c:majorUnit val="2"/>
      </c:valAx>
      <c:spPr>
        <a:noFill/>
        <a:ln>
          <a:solidFill>
            <a:schemeClr val="tx1"/>
          </a:solidFill>
        </a:ln>
        <a:effectLst/>
      </c:spPr>
    </c:plotArea>
    <c:legend>
      <c:legendPos val="b"/>
      <c:layout>
        <c:manualLayout>
          <c:xMode val="edge"/>
          <c:yMode val="edge"/>
          <c:x val="0.55284506989817772"/>
          <c:y val="7.8673036799230017E-2"/>
          <c:w val="0.41121125816719717"/>
          <c:h val="0.1283141627803159"/>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C856-42A4-8CBE-4934FFF161A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C856-42A4-8CBE-4934FFF161A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C856-42A4-8CBE-4934FFF161A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C856-42A4-8CBE-4934FFF161A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C856-42A4-8CBE-4934FFF161A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C856-42A4-8CBE-4934FFF161A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C856-42A4-8CBE-4934FFF161A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areas!$G$23:$M$23</c:f>
              <c:strCache>
                <c:ptCount val="7"/>
                <c:pt idx="0">
                  <c:v>0-3</c:v>
                </c:pt>
                <c:pt idx="1">
                  <c:v>3-5</c:v>
                </c:pt>
                <c:pt idx="2">
                  <c:v>5-10</c:v>
                </c:pt>
                <c:pt idx="3">
                  <c:v>10-15</c:v>
                </c:pt>
                <c:pt idx="4">
                  <c:v>15-20</c:v>
                </c:pt>
                <c:pt idx="5">
                  <c:v>20-30</c:v>
                </c:pt>
                <c:pt idx="6">
                  <c:v>30+</c:v>
                </c:pt>
              </c:strCache>
            </c:strRef>
          </c:cat>
          <c:val>
            <c:numRef>
              <c:f>areas!$G$34:$M$34</c:f>
              <c:numCache>
                <c:formatCode>0%</c:formatCode>
                <c:ptCount val="7"/>
                <c:pt idx="0">
                  <c:v>0.12903225806451613</c:v>
                </c:pt>
                <c:pt idx="1">
                  <c:v>6.4516129032258063E-2</c:v>
                </c:pt>
                <c:pt idx="2">
                  <c:v>0.15322580645161291</c:v>
                </c:pt>
                <c:pt idx="3">
                  <c:v>0.34677419354838712</c:v>
                </c:pt>
                <c:pt idx="4">
                  <c:v>0.16129032258064516</c:v>
                </c:pt>
                <c:pt idx="5">
                  <c:v>0.10483870967741936</c:v>
                </c:pt>
                <c:pt idx="6">
                  <c:v>4.0322580645161289E-2</c:v>
                </c:pt>
              </c:numCache>
            </c:numRef>
          </c:val>
          <c:extLst>
            <c:ext xmlns:c16="http://schemas.microsoft.com/office/drawing/2014/chart" uri="{C3380CC4-5D6E-409C-BE32-E72D297353CC}">
              <c16:uniqueId val="{00000000-B314-4EC7-BEFD-F7A5B1EA70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38888888888885"/>
          <c:y val="0.15850976961213181"/>
          <c:w val="0.13105555555555556"/>
          <c:h val="0.5813029598517682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'Partecipation - Challenges'!$E$42:$E$48</c:f>
              <c:strCache>
                <c:ptCount val="7"/>
                <c:pt idx="0">
                  <c:v>No</c:v>
                </c:pt>
                <c:pt idx="1">
                  <c:v>1</c:v>
                </c:pt>
                <c:pt idx="2">
                  <c:v>2</c:v>
                </c:pt>
                <c:pt idx="3">
                  <c:v>3</c:v>
                </c:pt>
                <c:pt idx="4">
                  <c:v>4</c:v>
                </c:pt>
                <c:pt idx="5">
                  <c:v>5</c:v>
                </c:pt>
                <c:pt idx="6">
                  <c:v>&gt;5</c:v>
                </c:pt>
              </c:strCache>
            </c:strRef>
          </c:cat>
          <c:val>
            <c:numRef>
              <c:f>'Partecipation - Challenges'!$F$42:$F$48</c:f>
              <c:numCache>
                <c:formatCode>General</c:formatCode>
                <c:ptCount val="7"/>
                <c:pt idx="0">
                  <c:v>14</c:v>
                </c:pt>
                <c:pt idx="1">
                  <c:v>7</c:v>
                </c:pt>
                <c:pt idx="2">
                  <c:v>3</c:v>
                </c:pt>
                <c:pt idx="3">
                  <c:v>4</c:v>
                </c:pt>
                <c:pt idx="4">
                  <c:v>4</c:v>
                </c:pt>
                <c:pt idx="5">
                  <c:v>2</c:v>
                </c:pt>
                <c:pt idx="6">
                  <c:v>4</c:v>
                </c:pt>
              </c:numCache>
            </c:numRef>
          </c:val>
          <c:extLst>
            <c:ext xmlns:c16="http://schemas.microsoft.com/office/drawing/2014/chart" uri="{C3380CC4-5D6E-409C-BE32-E72D297353CC}">
              <c16:uniqueId val="{00000000-580D-4225-8A90-21B2655DFAFB}"/>
            </c:ext>
          </c:extLst>
        </c:ser>
        <c:dLbls>
          <c:showLegendKey val="0"/>
          <c:showVal val="0"/>
          <c:showCatName val="0"/>
          <c:showSerName val="0"/>
          <c:showPercent val="0"/>
          <c:showBubbleSize val="0"/>
        </c:dLbls>
        <c:gapWidth val="219"/>
        <c:overlap val="-27"/>
        <c:axId val="158413471"/>
        <c:axId val="158390431"/>
      </c:barChart>
      <c:catAx>
        <c:axId val="1584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0431"/>
        <c:crosses val="autoZero"/>
        <c:auto val="1"/>
        <c:lblAlgn val="ctr"/>
        <c:lblOffset val="100"/>
        <c:noMultiLvlLbl val="0"/>
      </c:catAx>
      <c:valAx>
        <c:axId val="1583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3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'Partecipation - Challenges'!$E$81</c:f>
              <c:strCache>
                <c:ptCount val="1"/>
                <c:pt idx="0">
                  <c:v>Industry</c:v>
                </c:pt>
              </c:strCache>
            </c:strRef>
          </c:tx>
          <c:spPr>
            <a:solidFill>
              <a:schemeClr val="accent1"/>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Challenges'!$G$82:$G$88</c:f>
              <c:numCache>
                <c:formatCode>0.00%</c:formatCode>
                <c:ptCount val="7"/>
                <c:pt idx="0">
                  <c:v>0.1875</c:v>
                </c:pt>
                <c:pt idx="1">
                  <c:v>0.1875</c:v>
                </c:pt>
                <c:pt idx="2">
                  <c:v>0.125</c:v>
                </c:pt>
                <c:pt idx="3">
                  <c:v>0.1875</c:v>
                </c:pt>
                <c:pt idx="4">
                  <c:v>6.25E-2</c:v>
                </c:pt>
                <c:pt idx="5">
                  <c:v>0</c:v>
                </c:pt>
                <c:pt idx="6">
                  <c:v>0.25</c:v>
                </c:pt>
              </c:numCache>
            </c:numRef>
          </c:val>
          <c:extLst>
            <c:ext xmlns:c16="http://schemas.microsoft.com/office/drawing/2014/chart" uri="{C3380CC4-5D6E-409C-BE32-E72D297353CC}">
              <c16:uniqueId val="{00000000-BBD2-4E46-9AEE-D54DF855CE39}"/>
            </c:ext>
          </c:extLst>
        </c:ser>
        <c:ser>
          <c:idx val="1"/>
          <c:order val="1"/>
          <c:tx>
            <c:strRef>
              <c:f>'Partecipation - Challenges'!$E$112</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Challenges'!$G$113:$G$119</c:f>
              <c:numCache>
                <c:formatCode>0.00%</c:formatCode>
                <c:ptCount val="7"/>
                <c:pt idx="0">
                  <c:v>0.5</c:v>
                </c:pt>
                <c:pt idx="1">
                  <c:v>0.18181818181818182</c:v>
                </c:pt>
                <c:pt idx="2">
                  <c:v>4.5454545454545456E-2</c:v>
                </c:pt>
                <c:pt idx="3">
                  <c:v>4.5454545454545456E-2</c:v>
                </c:pt>
                <c:pt idx="4">
                  <c:v>0.13636363636363635</c:v>
                </c:pt>
                <c:pt idx="5">
                  <c:v>9.0909090909090912E-2</c:v>
                </c:pt>
                <c:pt idx="6">
                  <c:v>0</c:v>
                </c:pt>
              </c:numCache>
            </c:numRef>
          </c:val>
          <c:extLst>
            <c:ext xmlns:c16="http://schemas.microsoft.com/office/drawing/2014/chart" uri="{C3380CC4-5D6E-409C-BE32-E72D297353CC}">
              <c16:uniqueId val="{00000003-BBD2-4E46-9AEE-D54DF855CE39}"/>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'Partecipation - Challenges'!$K$10</c:f>
              <c:strCache>
                <c:ptCount val="1"/>
                <c:pt idx="0">
                  <c:v>Industry</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Challenges'!$M$11:$M$16</c:f>
              <c:numCache>
                <c:formatCode>0.00%</c:formatCode>
                <c:ptCount val="6"/>
                <c:pt idx="0">
                  <c:v>0.42307692307692307</c:v>
                </c:pt>
                <c:pt idx="1">
                  <c:v>0.23076923076923078</c:v>
                </c:pt>
                <c:pt idx="2">
                  <c:v>0</c:v>
                </c:pt>
                <c:pt idx="3">
                  <c:v>3.8461538461538464E-2</c:v>
                </c:pt>
                <c:pt idx="4">
                  <c:v>7.6923076923076927E-2</c:v>
                </c:pt>
                <c:pt idx="5">
                  <c:v>0.23076923076923078</c:v>
                </c:pt>
              </c:numCache>
            </c:numRef>
          </c:val>
          <c:extLst>
            <c:ext xmlns:c16="http://schemas.microsoft.com/office/drawing/2014/chart" uri="{C3380CC4-5D6E-409C-BE32-E72D297353CC}">
              <c16:uniqueId val="{00000003-C5BA-4CBA-B606-939089182B51}"/>
            </c:ext>
          </c:extLst>
        </c:ser>
        <c:ser>
          <c:idx val="1"/>
          <c:order val="1"/>
          <c:tx>
            <c:strRef>
              <c:f>'Partecipation - Challenges'!$K$21</c:f>
              <c:strCache>
                <c:ptCount val="1"/>
                <c:pt idx="0">
                  <c:v>Researcher</c:v>
                </c:pt>
              </c:strCache>
            </c:strRef>
          </c:tx>
          <c:spPr>
            <a:solidFill>
              <a:schemeClr val="accent2"/>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Challenges'!$M$22:$M$27</c:f>
              <c:numCache>
                <c:formatCode>0.00%</c:formatCode>
                <c:ptCount val="6"/>
                <c:pt idx="0">
                  <c:v>0.5</c:v>
                </c:pt>
                <c:pt idx="1">
                  <c:v>0.1</c:v>
                </c:pt>
                <c:pt idx="2">
                  <c:v>0</c:v>
                </c:pt>
                <c:pt idx="3">
                  <c:v>0.15</c:v>
                </c:pt>
                <c:pt idx="4">
                  <c:v>0.05</c:v>
                </c:pt>
                <c:pt idx="5">
                  <c:v>0.2</c:v>
                </c:pt>
              </c:numCache>
            </c:numRef>
          </c:val>
          <c:extLst>
            <c:ext xmlns:c16="http://schemas.microsoft.com/office/drawing/2014/chart" uri="{C3380CC4-5D6E-409C-BE32-E72D297353CC}">
              <c16:uniqueId val="{00000004-C5BA-4CBA-B606-939089182B51}"/>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'Partecipation - Challenges'!$E$81</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Challenges'!$G$82:$G$88</c:f>
              <c:numCache>
                <c:formatCode>0.00%</c:formatCode>
                <c:ptCount val="7"/>
                <c:pt idx="0">
                  <c:v>0.1875</c:v>
                </c:pt>
                <c:pt idx="1">
                  <c:v>0.1875</c:v>
                </c:pt>
                <c:pt idx="2">
                  <c:v>0.125</c:v>
                </c:pt>
                <c:pt idx="3">
                  <c:v>0.1875</c:v>
                </c:pt>
                <c:pt idx="4">
                  <c:v>6.25E-2</c:v>
                </c:pt>
                <c:pt idx="5">
                  <c:v>0</c:v>
                </c:pt>
                <c:pt idx="6">
                  <c:v>0.25</c:v>
                </c:pt>
              </c:numCache>
            </c:numRef>
          </c:val>
          <c:extLst>
            <c:ext xmlns:c16="http://schemas.microsoft.com/office/drawing/2014/chart" uri="{C3380CC4-5D6E-409C-BE32-E72D297353CC}">
              <c16:uniqueId val="{00000000-CE7C-4147-B7A4-B4129BA3679F}"/>
            </c:ext>
          </c:extLst>
        </c:ser>
        <c:ser>
          <c:idx val="1"/>
          <c:order val="1"/>
          <c:tx>
            <c:strRef>
              <c:f>'Partecipation - Challenges'!$E$112</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Challenges'!$E$113:$E$119</c:f>
              <c:strCache>
                <c:ptCount val="7"/>
                <c:pt idx="0">
                  <c:v>No</c:v>
                </c:pt>
                <c:pt idx="1">
                  <c:v>1</c:v>
                </c:pt>
                <c:pt idx="2">
                  <c:v>2</c:v>
                </c:pt>
                <c:pt idx="3">
                  <c:v>3</c:v>
                </c:pt>
                <c:pt idx="4">
                  <c:v>4</c:v>
                </c:pt>
                <c:pt idx="5">
                  <c:v>5</c:v>
                </c:pt>
                <c:pt idx="6">
                  <c:v>&gt;5</c:v>
                </c:pt>
              </c:strCache>
            </c:strRef>
          </c:cat>
          <c:val>
            <c:numRef>
              <c:f>'Partecipation - Challenges'!$G$113:$G$119</c:f>
              <c:numCache>
                <c:formatCode>0.00%</c:formatCode>
                <c:ptCount val="7"/>
                <c:pt idx="0">
                  <c:v>0.5</c:v>
                </c:pt>
                <c:pt idx="1">
                  <c:v>0.18181818181818182</c:v>
                </c:pt>
                <c:pt idx="2">
                  <c:v>4.5454545454545456E-2</c:v>
                </c:pt>
                <c:pt idx="3">
                  <c:v>4.5454545454545456E-2</c:v>
                </c:pt>
                <c:pt idx="4">
                  <c:v>0.13636363636363635</c:v>
                </c:pt>
                <c:pt idx="5">
                  <c:v>9.0909090909090912E-2</c:v>
                </c:pt>
                <c:pt idx="6">
                  <c:v>0</c:v>
                </c:pt>
              </c:numCache>
            </c:numRef>
          </c:val>
          <c:extLst>
            <c:ext xmlns:c16="http://schemas.microsoft.com/office/drawing/2014/chart" uri="{C3380CC4-5D6E-409C-BE32-E72D297353CC}">
              <c16:uniqueId val="{00000001-CE7C-4147-B7A4-B4129BA3679F}"/>
            </c:ext>
          </c:extLst>
        </c:ser>
        <c:dLbls>
          <c:showLegendKey val="0"/>
          <c:showVal val="0"/>
          <c:showCatName val="0"/>
          <c:showSerName val="0"/>
          <c:showPercent val="0"/>
          <c:showBubbleSize val="0"/>
        </c:dLbls>
        <c:gapWidth val="100"/>
        <c:overlap val="-27"/>
        <c:axId val="669480912"/>
        <c:axId val="669482832"/>
      </c:barChart>
      <c:catAx>
        <c:axId val="669480912"/>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2832"/>
        <c:crosses val="autoZero"/>
        <c:auto val="1"/>
        <c:lblAlgn val="ctr"/>
        <c:lblOffset val="1"/>
        <c:noMultiLvlLbl val="0"/>
      </c:catAx>
      <c:valAx>
        <c:axId val="669482832"/>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69480912"/>
        <c:crosses val="autoZero"/>
        <c:crossBetween val="between"/>
      </c:valAx>
      <c:spPr>
        <a:noFill/>
        <a:ln>
          <a:solidFill>
            <a:schemeClr val="tx1"/>
          </a:solidFill>
        </a:ln>
        <a:effectLst/>
      </c:spPr>
    </c:plotArea>
    <c:legend>
      <c:legendPos val="r"/>
      <c:layout>
        <c:manualLayout>
          <c:xMode val="edge"/>
          <c:yMode val="edge"/>
          <c:x val="0.77035596910089565"/>
          <c:y val="0.15871281497367498"/>
          <c:w val="0.18805657453055757"/>
          <c:h val="0.2121058426344818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tx>
            <c:strRef>
              <c:f>'Partecipation - Challenges'!$K$10</c:f>
              <c:strCache>
                <c:ptCount val="1"/>
                <c:pt idx="0">
                  <c:v>Industry</c:v>
                </c:pt>
              </c:strCache>
            </c:strRef>
          </c:tx>
          <c:spPr>
            <a:solidFill>
              <a:schemeClr val="dk1">
                <a:tint val="885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Challenges'!$M$11:$M$16</c:f>
              <c:numCache>
                <c:formatCode>0.00%</c:formatCode>
                <c:ptCount val="6"/>
                <c:pt idx="0">
                  <c:v>0.42307692307692307</c:v>
                </c:pt>
                <c:pt idx="1">
                  <c:v>0.23076923076923078</c:v>
                </c:pt>
                <c:pt idx="2">
                  <c:v>0</c:v>
                </c:pt>
                <c:pt idx="3">
                  <c:v>3.8461538461538464E-2</c:v>
                </c:pt>
                <c:pt idx="4">
                  <c:v>7.6923076923076927E-2</c:v>
                </c:pt>
                <c:pt idx="5">
                  <c:v>0.23076923076923078</c:v>
                </c:pt>
              </c:numCache>
            </c:numRef>
          </c:val>
          <c:extLst>
            <c:ext xmlns:c16="http://schemas.microsoft.com/office/drawing/2014/chart" uri="{C3380CC4-5D6E-409C-BE32-E72D297353CC}">
              <c16:uniqueId val="{00000000-C10A-45DD-BB76-8A40999539C4}"/>
            </c:ext>
          </c:extLst>
        </c:ser>
        <c:ser>
          <c:idx val="1"/>
          <c:order val="1"/>
          <c:tx>
            <c:strRef>
              <c:f>'Partecipation - Challenges'!$K$21</c:f>
              <c:strCache>
                <c:ptCount val="1"/>
                <c:pt idx="0">
                  <c:v>Researcher</c:v>
                </c:pt>
              </c:strCache>
            </c:strRef>
          </c:tx>
          <c:spPr>
            <a:solidFill>
              <a:schemeClr val="dk1">
                <a:tint val="55000"/>
              </a:schemeClr>
            </a:solidFill>
            <a:ln>
              <a:solidFill>
                <a:schemeClr val="tx1"/>
              </a:solidFill>
            </a:ln>
            <a:effectLst/>
          </c:spPr>
          <c:invertIfNegative val="0"/>
          <c:errBars>
            <c:errBarType val="both"/>
            <c:errValType val="percentage"/>
            <c:noEndCap val="0"/>
            <c:val val="5"/>
            <c:spPr>
              <a:noFill/>
              <a:ln w="9525" cap="flat" cmpd="sng" algn="ctr">
                <a:solidFill>
                  <a:schemeClr val="tx1">
                    <a:lumMod val="65000"/>
                    <a:lumOff val="35000"/>
                  </a:schemeClr>
                </a:solidFill>
                <a:round/>
              </a:ln>
              <a:effectLst/>
            </c:spPr>
          </c:errBars>
          <c:cat>
            <c:strRef>
              <c:f>'Partecipation - Challenges'!$K$22:$K$27</c:f>
              <c:strCache>
                <c:ptCount val="6"/>
                <c:pt idx="0">
                  <c:v>Brainstorming</c:v>
                </c:pt>
                <c:pt idx="1">
                  <c:v>Brainwriting</c:v>
                </c:pt>
                <c:pt idx="2">
                  <c:v>Empathy map</c:v>
                </c:pt>
                <c:pt idx="3">
                  <c:v>Exploratory</c:v>
                </c:pt>
                <c:pt idx="4">
                  <c:v>Persona</c:v>
                </c:pt>
                <c:pt idx="5">
                  <c:v>Scenarios</c:v>
                </c:pt>
              </c:strCache>
            </c:strRef>
          </c:cat>
          <c:val>
            <c:numRef>
              <c:f>'Partecipation - Challenges'!$M$22:$M$27</c:f>
              <c:numCache>
                <c:formatCode>0.00%</c:formatCode>
                <c:ptCount val="6"/>
                <c:pt idx="0">
                  <c:v>0.5</c:v>
                </c:pt>
                <c:pt idx="1">
                  <c:v>0.1</c:v>
                </c:pt>
                <c:pt idx="2">
                  <c:v>0</c:v>
                </c:pt>
                <c:pt idx="3">
                  <c:v>0.15</c:v>
                </c:pt>
                <c:pt idx="4">
                  <c:v>0.05</c:v>
                </c:pt>
                <c:pt idx="5">
                  <c:v>0.2</c:v>
                </c:pt>
              </c:numCache>
            </c:numRef>
          </c:val>
          <c:extLst>
            <c:ext xmlns:c16="http://schemas.microsoft.com/office/drawing/2014/chart" uri="{C3380CC4-5D6E-409C-BE32-E72D297353CC}">
              <c16:uniqueId val="{00000001-C10A-45DD-BB76-8A40999539C4}"/>
            </c:ext>
          </c:extLst>
        </c:ser>
        <c:dLbls>
          <c:showLegendKey val="0"/>
          <c:showVal val="0"/>
          <c:showCatName val="0"/>
          <c:showSerName val="0"/>
          <c:showPercent val="0"/>
          <c:showBubbleSize val="0"/>
        </c:dLbls>
        <c:gapWidth val="100"/>
        <c:overlap val="-27"/>
        <c:axId val="816868816"/>
        <c:axId val="816870736"/>
      </c:barChart>
      <c:catAx>
        <c:axId val="8168688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870736"/>
        <c:crosses val="autoZero"/>
        <c:auto val="1"/>
        <c:lblAlgn val="ctr"/>
        <c:lblOffset val="1"/>
        <c:noMultiLvlLbl val="0"/>
      </c:catAx>
      <c:valAx>
        <c:axId val="816870736"/>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16868816"/>
        <c:crosses val="autoZero"/>
        <c:crossBetween val="between"/>
      </c:valAx>
      <c:spPr>
        <a:noFill/>
        <a:ln>
          <a:solidFill>
            <a:schemeClr val="tx1"/>
          </a:solidFill>
        </a:ln>
        <a:effectLst/>
      </c:spPr>
    </c:plotArea>
    <c:legend>
      <c:legendPos val="b"/>
      <c:layout>
        <c:manualLayout>
          <c:xMode val="edge"/>
          <c:yMode val="edge"/>
          <c:x val="0.77033002819092056"/>
          <c:y val="0.1443737197520969"/>
          <c:w val="0.17768380804251321"/>
          <c:h val="0.21122060341259738"/>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125730</xdr:rowOff>
    </xdr:from>
    <xdr:to>
      <xdr:col>18</xdr:col>
      <xdr:colOff>121920</xdr:colOff>
      <xdr:row>22</xdr:row>
      <xdr:rowOff>152400</xdr:rowOff>
    </xdr:to>
    <xdr:graphicFrame macro="">
      <xdr:nvGraphicFramePr>
        <xdr:cNvPr id="2" name="Grafico 1">
          <a:extLst>
            <a:ext uri="{FF2B5EF4-FFF2-40B4-BE49-F238E27FC236}">
              <a16:creationId xmlns:a16="http://schemas.microsoft.com/office/drawing/2014/main" id="{B62A2B2A-40AE-E04E-4AFA-162C33DDC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205740</xdr:colOff>
      <xdr:row>2</xdr:row>
      <xdr:rowOff>163830</xdr:rowOff>
    </xdr:from>
    <xdr:to>
      <xdr:col>16</xdr:col>
      <xdr:colOff>0</xdr:colOff>
      <xdr:row>20</xdr:row>
      <xdr:rowOff>45720</xdr:rowOff>
    </xdr:to>
    <xdr:graphicFrame macro="">
      <xdr:nvGraphicFramePr>
        <xdr:cNvPr id="2" name="Grafico 1">
          <a:extLst>
            <a:ext uri="{FF2B5EF4-FFF2-40B4-BE49-F238E27FC236}">
              <a16:creationId xmlns:a16="http://schemas.microsoft.com/office/drawing/2014/main" id="{05DF2039-6CEC-A833-F1BC-1353A6E97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37</xdr:row>
      <xdr:rowOff>72390</xdr:rowOff>
    </xdr:from>
    <xdr:to>
      <xdr:col>10</xdr:col>
      <xdr:colOff>289560</xdr:colOff>
      <xdr:row>54</xdr:row>
      <xdr:rowOff>121920</xdr:rowOff>
    </xdr:to>
    <xdr:graphicFrame macro="">
      <xdr:nvGraphicFramePr>
        <xdr:cNvPr id="4" name="Grafico 3">
          <a:extLst>
            <a:ext uri="{FF2B5EF4-FFF2-40B4-BE49-F238E27FC236}">
              <a16:creationId xmlns:a16="http://schemas.microsoft.com/office/drawing/2014/main" id="{553DDC8A-921F-01FE-22FF-50A5A6DD7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37</xdr:row>
      <xdr:rowOff>140970</xdr:rowOff>
    </xdr:from>
    <xdr:to>
      <xdr:col>18</xdr:col>
      <xdr:colOff>266700</xdr:colOff>
      <xdr:row>54</xdr:row>
      <xdr:rowOff>167640</xdr:rowOff>
    </xdr:to>
    <xdr:graphicFrame macro="">
      <xdr:nvGraphicFramePr>
        <xdr:cNvPr id="5" name="Grafico 4">
          <a:extLst>
            <a:ext uri="{FF2B5EF4-FFF2-40B4-BE49-F238E27FC236}">
              <a16:creationId xmlns:a16="http://schemas.microsoft.com/office/drawing/2014/main" id="{CD0E75DF-44DA-E4C4-9709-89E5A105D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1569720</xdr:colOff>
      <xdr:row>40</xdr:row>
      <xdr:rowOff>80010</xdr:rowOff>
    </xdr:from>
    <xdr:to>
      <xdr:col>6</xdr:col>
      <xdr:colOff>6141720</xdr:colOff>
      <xdr:row>55</xdr:row>
      <xdr:rowOff>80010</xdr:rowOff>
    </xdr:to>
    <xdr:graphicFrame macro="">
      <xdr:nvGraphicFramePr>
        <xdr:cNvPr id="2" name="Grafico 1">
          <a:extLst>
            <a:ext uri="{FF2B5EF4-FFF2-40B4-BE49-F238E27FC236}">
              <a16:creationId xmlns:a16="http://schemas.microsoft.com/office/drawing/2014/main" id="{6F2CD759-96D1-2DDF-F6E1-DD2A661D2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624840</xdr:colOff>
      <xdr:row>41</xdr:row>
      <xdr:rowOff>152400</xdr:rowOff>
    </xdr:from>
    <xdr:to>
      <xdr:col>21</xdr:col>
      <xdr:colOff>327660</xdr:colOff>
      <xdr:row>52</xdr:row>
      <xdr:rowOff>57150</xdr:rowOff>
    </xdr:to>
    <xdr:graphicFrame macro="">
      <xdr:nvGraphicFramePr>
        <xdr:cNvPr id="3" name="Grafico 2">
          <a:extLst>
            <a:ext uri="{FF2B5EF4-FFF2-40B4-BE49-F238E27FC236}">
              <a16:creationId xmlns:a16="http://schemas.microsoft.com/office/drawing/2014/main" id="{CEEE9947-D5BD-C9E8-71AF-1BF96A517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609600</xdr:colOff>
      <xdr:row>30</xdr:row>
      <xdr:rowOff>60960</xdr:rowOff>
    </xdr:from>
    <xdr:to>
      <xdr:col>21</xdr:col>
      <xdr:colOff>320040</xdr:colOff>
      <xdr:row>40</xdr:row>
      <xdr:rowOff>140970</xdr:rowOff>
    </xdr:to>
    <xdr:graphicFrame macro="">
      <xdr:nvGraphicFramePr>
        <xdr:cNvPr id="4" name="Grafico 3">
          <a:extLst>
            <a:ext uri="{FF2B5EF4-FFF2-40B4-BE49-F238E27FC236}">
              <a16:creationId xmlns:a16="http://schemas.microsoft.com/office/drawing/2014/main" id="{F8E43B57-A169-E9C2-CFFB-3BC83655D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704850</xdr:colOff>
      <xdr:row>54</xdr:row>
      <xdr:rowOff>0</xdr:rowOff>
    </xdr:from>
    <xdr:to>
      <xdr:col>21</xdr:col>
      <xdr:colOff>400050</xdr:colOff>
      <xdr:row>64</xdr:row>
      <xdr:rowOff>83820</xdr:rowOff>
    </xdr:to>
    <xdr:graphicFrame macro="">
      <xdr:nvGraphicFramePr>
        <xdr:cNvPr id="5" name="Grafico 4">
          <a:extLst>
            <a:ext uri="{FF2B5EF4-FFF2-40B4-BE49-F238E27FC236}">
              <a16:creationId xmlns:a16="http://schemas.microsoft.com/office/drawing/2014/main" id="{55E3432A-614B-4A15-A767-F55522596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66</xdr:row>
      <xdr:rowOff>0</xdr:rowOff>
    </xdr:from>
    <xdr:to>
      <xdr:col>20</xdr:col>
      <xdr:colOff>323850</xdr:colOff>
      <xdr:row>76</xdr:row>
      <xdr:rowOff>81915</xdr:rowOff>
    </xdr:to>
    <xdr:graphicFrame macro="">
      <xdr:nvGraphicFramePr>
        <xdr:cNvPr id="6" name="Grafico 5">
          <a:extLst>
            <a:ext uri="{FF2B5EF4-FFF2-40B4-BE49-F238E27FC236}">
              <a16:creationId xmlns:a16="http://schemas.microsoft.com/office/drawing/2014/main" id="{A44E47A7-9AE1-4617-8891-280853EF0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33</xdr:row>
      <xdr:rowOff>15240</xdr:rowOff>
    </xdr:from>
    <xdr:to>
      <xdr:col>26</xdr:col>
      <xdr:colOff>68580</xdr:colOff>
      <xdr:row>43</xdr:row>
      <xdr:rowOff>102870</xdr:rowOff>
    </xdr:to>
    <xdr:graphicFrame macro="">
      <xdr:nvGraphicFramePr>
        <xdr:cNvPr id="2" name="Grafico 1">
          <a:extLst>
            <a:ext uri="{FF2B5EF4-FFF2-40B4-BE49-F238E27FC236}">
              <a16:creationId xmlns:a16="http://schemas.microsoft.com/office/drawing/2014/main" id="{4954695E-C270-4765-B424-3695A80F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480060</xdr:colOff>
      <xdr:row>20</xdr:row>
      <xdr:rowOff>114300</xdr:rowOff>
    </xdr:from>
    <xdr:to>
      <xdr:col>25</xdr:col>
      <xdr:colOff>556260</xdr:colOff>
      <xdr:row>31</xdr:row>
      <xdr:rowOff>11430</xdr:rowOff>
    </xdr:to>
    <xdr:graphicFrame macro="">
      <xdr:nvGraphicFramePr>
        <xdr:cNvPr id="3" name="Grafico 2">
          <a:extLst>
            <a:ext uri="{FF2B5EF4-FFF2-40B4-BE49-F238E27FC236}">
              <a16:creationId xmlns:a16="http://schemas.microsoft.com/office/drawing/2014/main" id="{B0F00FB4-7AE0-425D-A7B8-863ACFD21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600075</xdr:colOff>
      <xdr:row>46</xdr:row>
      <xdr:rowOff>123825</xdr:rowOff>
    </xdr:from>
    <xdr:to>
      <xdr:col>26</xdr:col>
      <xdr:colOff>55245</xdr:colOff>
      <xdr:row>57</xdr:row>
      <xdr:rowOff>26670</xdr:rowOff>
    </xdr:to>
    <xdr:graphicFrame macro="">
      <xdr:nvGraphicFramePr>
        <xdr:cNvPr id="4" name="Grafico 3">
          <a:extLst>
            <a:ext uri="{FF2B5EF4-FFF2-40B4-BE49-F238E27FC236}">
              <a16:creationId xmlns:a16="http://schemas.microsoft.com/office/drawing/2014/main" id="{952D3946-2A9D-4004-8F11-22D549180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28575</xdr:colOff>
      <xdr:row>59</xdr:row>
      <xdr:rowOff>133350</xdr:rowOff>
    </xdr:from>
    <xdr:to>
      <xdr:col>26</xdr:col>
      <xdr:colOff>104775</xdr:colOff>
      <xdr:row>70</xdr:row>
      <xdr:rowOff>36195</xdr:rowOff>
    </xdr:to>
    <xdr:graphicFrame macro="">
      <xdr:nvGraphicFramePr>
        <xdr:cNvPr id="5" name="Grafico 4">
          <a:extLst>
            <a:ext uri="{FF2B5EF4-FFF2-40B4-BE49-F238E27FC236}">
              <a16:creationId xmlns:a16="http://schemas.microsoft.com/office/drawing/2014/main" id="{13E4714E-A5DB-4E3C-BBB7-8AE976D3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236220</xdr:colOff>
      <xdr:row>33</xdr:row>
      <xdr:rowOff>144780</xdr:rowOff>
    </xdr:from>
    <xdr:to>
      <xdr:col>30</xdr:col>
      <xdr:colOff>243840</xdr:colOff>
      <xdr:row>44</xdr:row>
      <xdr:rowOff>49530</xdr:rowOff>
    </xdr:to>
    <xdr:graphicFrame macro="">
      <xdr:nvGraphicFramePr>
        <xdr:cNvPr id="2" name="Grafico 1">
          <a:extLst>
            <a:ext uri="{FF2B5EF4-FFF2-40B4-BE49-F238E27FC236}">
              <a16:creationId xmlns:a16="http://schemas.microsoft.com/office/drawing/2014/main" id="{30916EBE-7444-4038-967D-18A4D9DB5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228600</xdr:colOff>
      <xdr:row>22</xdr:row>
      <xdr:rowOff>7620</xdr:rowOff>
    </xdr:from>
    <xdr:to>
      <xdr:col>30</xdr:col>
      <xdr:colOff>243840</xdr:colOff>
      <xdr:row>32</xdr:row>
      <xdr:rowOff>87630</xdr:rowOff>
    </xdr:to>
    <xdr:graphicFrame macro="">
      <xdr:nvGraphicFramePr>
        <xdr:cNvPr id="3" name="Grafico 2">
          <a:extLst>
            <a:ext uri="{FF2B5EF4-FFF2-40B4-BE49-F238E27FC236}">
              <a16:creationId xmlns:a16="http://schemas.microsoft.com/office/drawing/2014/main" id="{10EA8064-CDC0-44C8-9986-2E087D5FF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219075</xdr:colOff>
      <xdr:row>47</xdr:row>
      <xdr:rowOff>66675</xdr:rowOff>
    </xdr:from>
    <xdr:to>
      <xdr:col>30</xdr:col>
      <xdr:colOff>230505</xdr:colOff>
      <xdr:row>57</xdr:row>
      <xdr:rowOff>161925</xdr:rowOff>
    </xdr:to>
    <xdr:graphicFrame macro="">
      <xdr:nvGraphicFramePr>
        <xdr:cNvPr id="4" name="Grafico 3">
          <a:extLst>
            <a:ext uri="{FF2B5EF4-FFF2-40B4-BE49-F238E27FC236}">
              <a16:creationId xmlns:a16="http://schemas.microsoft.com/office/drawing/2014/main" id="{66520D34-B798-4288-9552-B704230CF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238125</xdr:colOff>
      <xdr:row>58</xdr:row>
      <xdr:rowOff>57150</xdr:rowOff>
    </xdr:from>
    <xdr:to>
      <xdr:col>30</xdr:col>
      <xdr:colOff>253365</xdr:colOff>
      <xdr:row>68</xdr:row>
      <xdr:rowOff>140970</xdr:rowOff>
    </xdr:to>
    <xdr:graphicFrame macro="">
      <xdr:nvGraphicFramePr>
        <xdr:cNvPr id="6" name="Grafico 5">
          <a:extLst>
            <a:ext uri="{FF2B5EF4-FFF2-40B4-BE49-F238E27FC236}">
              <a16:creationId xmlns:a16="http://schemas.microsoft.com/office/drawing/2014/main" id="{F96E3808-7B9D-4E87-9C30-A707B4ED1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2232660</xdr:colOff>
      <xdr:row>70</xdr:row>
      <xdr:rowOff>148590</xdr:rowOff>
    </xdr:from>
    <xdr:to>
      <xdr:col>8</xdr:col>
      <xdr:colOff>1920240</xdr:colOff>
      <xdr:row>85</xdr:row>
      <xdr:rowOff>148590</xdr:rowOff>
    </xdr:to>
    <xdr:graphicFrame macro="">
      <xdr:nvGraphicFramePr>
        <xdr:cNvPr id="2" name="Grafico 1">
          <a:extLst>
            <a:ext uri="{FF2B5EF4-FFF2-40B4-BE49-F238E27FC236}">
              <a16:creationId xmlns:a16="http://schemas.microsoft.com/office/drawing/2014/main" id="{F1305C59-BE03-FD5F-9CCD-865D5D892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2324100</xdr:colOff>
      <xdr:row>70</xdr:row>
      <xdr:rowOff>38100</xdr:rowOff>
    </xdr:from>
    <xdr:to>
      <xdr:col>10</xdr:col>
      <xdr:colOff>8869680</xdr:colOff>
      <xdr:row>85</xdr:row>
      <xdr:rowOff>38100</xdr:rowOff>
    </xdr:to>
    <xdr:graphicFrame macro="">
      <xdr:nvGraphicFramePr>
        <xdr:cNvPr id="3" name="Grafico 2">
          <a:extLst>
            <a:ext uri="{FF2B5EF4-FFF2-40B4-BE49-F238E27FC236}">
              <a16:creationId xmlns:a16="http://schemas.microsoft.com/office/drawing/2014/main" id="{9D6B7A68-99A6-4366-B960-25414B991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2324100</xdr:colOff>
      <xdr:row>69</xdr:row>
      <xdr:rowOff>26670</xdr:rowOff>
    </xdr:from>
    <xdr:to>
      <xdr:col>6</xdr:col>
      <xdr:colOff>1409700</xdr:colOff>
      <xdr:row>84</xdr:row>
      <xdr:rowOff>26670</xdr:rowOff>
    </xdr:to>
    <xdr:graphicFrame macro="">
      <xdr:nvGraphicFramePr>
        <xdr:cNvPr id="2" name="Grafico 1">
          <a:extLst>
            <a:ext uri="{FF2B5EF4-FFF2-40B4-BE49-F238E27FC236}">
              <a16:creationId xmlns:a16="http://schemas.microsoft.com/office/drawing/2014/main" id="{D3271952-2F41-09B4-0062-A637A58E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1798320</xdr:colOff>
      <xdr:row>68</xdr:row>
      <xdr:rowOff>175260</xdr:rowOff>
    </xdr:from>
    <xdr:to>
      <xdr:col>8</xdr:col>
      <xdr:colOff>960120</xdr:colOff>
      <xdr:row>83</xdr:row>
      <xdr:rowOff>175260</xdr:rowOff>
    </xdr:to>
    <xdr:graphicFrame macro="">
      <xdr:nvGraphicFramePr>
        <xdr:cNvPr id="3" name="Grafico 2">
          <a:extLst>
            <a:ext uri="{FF2B5EF4-FFF2-40B4-BE49-F238E27FC236}">
              <a16:creationId xmlns:a16="http://schemas.microsoft.com/office/drawing/2014/main" id="{25DBFD60-3F2A-42A6-933A-41A264081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1874520</xdr:colOff>
      <xdr:row>57</xdr:row>
      <xdr:rowOff>0</xdr:rowOff>
    </xdr:from>
    <xdr:to>
      <xdr:col>15</xdr:col>
      <xdr:colOff>76200</xdr:colOff>
      <xdr:row>74</xdr:row>
      <xdr:rowOff>106680</xdr:rowOff>
    </xdr:to>
    <xdr:graphicFrame macro="">
      <xdr:nvGraphicFramePr>
        <xdr:cNvPr id="2" name="Grafico 1">
          <a:extLst>
            <a:ext uri="{FF2B5EF4-FFF2-40B4-BE49-F238E27FC236}">
              <a16:creationId xmlns:a16="http://schemas.microsoft.com/office/drawing/2014/main" id="{A7D19F9A-C767-8C09-95C2-726EE0D42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830580</xdr:colOff>
      <xdr:row>86</xdr:row>
      <xdr:rowOff>34290</xdr:rowOff>
    </xdr:from>
    <xdr:to>
      <xdr:col>13</xdr:col>
      <xdr:colOff>1988820</xdr:colOff>
      <xdr:row>101</xdr:row>
      <xdr:rowOff>34290</xdr:rowOff>
    </xdr:to>
    <xdr:graphicFrame macro="">
      <xdr:nvGraphicFramePr>
        <xdr:cNvPr id="3" name="Grafico 2">
          <a:extLst>
            <a:ext uri="{FF2B5EF4-FFF2-40B4-BE49-F238E27FC236}">
              <a16:creationId xmlns:a16="http://schemas.microsoft.com/office/drawing/2014/main" id="{5044A355-D310-B117-249F-D8B97A444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Blu cal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AA729-00F6-4C5F-BAF7-288CD3FFDDEA}">
  <dimension ref="A1:N81"/>
  <sheetViews>
    <sheetView topLeftCell="A34" workbookViewId="0">
      <selection activeCell="B73" sqref="B73"/>
    </sheetView>
  </sheetViews>
  <sheetFormatPr defaultRowHeight="14.4" x14ac:dyDescent="0.3"/>
  <cols>
    <col min="1" max="1" width="24.44140625" bestFit="1" customWidth="1"/>
    <col min="2" max="2" width="13.77734375"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855</v>
      </c>
      <c r="B1" t="s">
        <v>856</v>
      </c>
      <c r="C1" t="s">
        <v>857</v>
      </c>
      <c r="D1" t="s">
        <v>758</v>
      </c>
      <c r="E1" t="s">
        <v>759</v>
      </c>
      <c r="F1" t="s">
        <v>761</v>
      </c>
      <c r="G1" t="s">
        <v>760</v>
      </c>
      <c r="H1" t="s">
        <v>858</v>
      </c>
      <c r="I1" t="s">
        <v>859</v>
      </c>
      <c r="J1" t="s">
        <v>762</v>
      </c>
      <c r="K1" t="s">
        <v>860</v>
      </c>
      <c r="L1" t="s">
        <v>861</v>
      </c>
      <c r="M1" t="s">
        <v>862</v>
      </c>
    </row>
    <row r="2" spans="1:14" x14ac:dyDescent="0.3">
      <c r="A2" t="s">
        <v>865</v>
      </c>
      <c r="B2" t="s">
        <v>1276</v>
      </c>
      <c r="C2" t="s">
        <v>764</v>
      </c>
      <c r="D2" t="s">
        <v>1165</v>
      </c>
      <c r="E2" t="s">
        <v>765</v>
      </c>
      <c r="F2" t="s">
        <v>766</v>
      </c>
      <c r="G2" t="s">
        <v>866</v>
      </c>
      <c r="H2" t="s">
        <v>767</v>
      </c>
      <c r="I2" t="s">
        <v>867</v>
      </c>
      <c r="J2" s="1" t="s">
        <v>1173</v>
      </c>
      <c r="K2" s="1" t="s">
        <v>768</v>
      </c>
      <c r="L2" s="1" t="s">
        <v>768</v>
      </c>
      <c r="M2" s="1" t="s">
        <v>768</v>
      </c>
      <c r="N2" s="1"/>
    </row>
    <row r="3" spans="1:14" x14ac:dyDescent="0.3">
      <c r="A3" t="s">
        <v>868</v>
      </c>
      <c r="B3" t="s">
        <v>1276</v>
      </c>
      <c r="C3" t="s">
        <v>770</v>
      </c>
      <c r="D3" t="s">
        <v>1166</v>
      </c>
      <c r="E3" t="s">
        <v>771</v>
      </c>
      <c r="F3" t="s">
        <v>772</v>
      </c>
      <c r="G3" t="s">
        <v>869</v>
      </c>
      <c r="H3" t="s">
        <v>773</v>
      </c>
      <c r="I3" t="s">
        <v>870</v>
      </c>
      <c r="J3" s="1" t="s">
        <v>1174</v>
      </c>
      <c r="K3" s="1" t="s">
        <v>1173</v>
      </c>
      <c r="L3" s="1" t="s">
        <v>1173</v>
      </c>
      <c r="M3" s="1" t="s">
        <v>1174</v>
      </c>
      <c r="N3" s="1"/>
    </row>
    <row r="4" spans="1:14" x14ac:dyDescent="0.3">
      <c r="A4" t="s">
        <v>871</v>
      </c>
      <c r="B4" t="s">
        <v>1276</v>
      </c>
      <c r="C4" t="s">
        <v>775</v>
      </c>
      <c r="D4" t="s">
        <v>1165</v>
      </c>
      <c r="E4" t="s">
        <v>765</v>
      </c>
      <c r="F4" t="s">
        <v>766</v>
      </c>
      <c r="G4" t="s">
        <v>872</v>
      </c>
      <c r="H4" t="s">
        <v>1193</v>
      </c>
      <c r="I4" t="s">
        <v>873</v>
      </c>
      <c r="J4" s="1" t="s">
        <v>1175</v>
      </c>
      <c r="K4" s="1" t="s">
        <v>1175</v>
      </c>
      <c r="L4" s="1" t="s">
        <v>768</v>
      </c>
      <c r="M4" s="1" t="s">
        <v>768</v>
      </c>
      <c r="N4" s="1"/>
    </row>
    <row r="5" spans="1:14" x14ac:dyDescent="0.3">
      <c r="A5" t="s">
        <v>874</v>
      </c>
      <c r="B5" t="s">
        <v>1276</v>
      </c>
      <c r="C5" t="s">
        <v>777</v>
      </c>
      <c r="D5" t="s">
        <v>1167</v>
      </c>
      <c r="E5" t="s">
        <v>765</v>
      </c>
      <c r="F5" t="s">
        <v>778</v>
      </c>
      <c r="G5" t="s">
        <v>875</v>
      </c>
      <c r="H5" t="s">
        <v>779</v>
      </c>
      <c r="I5" t="s">
        <v>876</v>
      </c>
      <c r="J5" s="1" t="s">
        <v>768</v>
      </c>
      <c r="K5" s="1" t="s">
        <v>768</v>
      </c>
      <c r="L5" s="1" t="s">
        <v>768</v>
      </c>
      <c r="M5" s="1" t="s">
        <v>768</v>
      </c>
      <c r="N5" s="1"/>
    </row>
    <row r="6" spans="1:14" x14ac:dyDescent="0.3">
      <c r="A6" t="s">
        <v>877</v>
      </c>
      <c r="B6" t="s">
        <v>1276</v>
      </c>
      <c r="C6" t="s">
        <v>781</v>
      </c>
      <c r="D6" t="s">
        <v>1168</v>
      </c>
      <c r="E6" t="s">
        <v>771</v>
      </c>
      <c r="F6" t="s">
        <v>782</v>
      </c>
      <c r="G6" t="s">
        <v>878</v>
      </c>
      <c r="H6" t="s">
        <v>773</v>
      </c>
      <c r="I6" t="s">
        <v>783</v>
      </c>
      <c r="J6" s="1" t="s">
        <v>1174</v>
      </c>
      <c r="K6" s="1" t="s">
        <v>768</v>
      </c>
      <c r="L6" s="1" t="s">
        <v>768</v>
      </c>
      <c r="M6" s="1" t="s">
        <v>1174</v>
      </c>
      <c r="N6" s="1"/>
    </row>
    <row r="7" spans="1:14" x14ac:dyDescent="0.3">
      <c r="A7" t="s">
        <v>879</v>
      </c>
      <c r="B7" t="s">
        <v>1276</v>
      </c>
      <c r="C7" t="s">
        <v>784</v>
      </c>
      <c r="D7" t="s">
        <v>1167</v>
      </c>
      <c r="E7" t="s">
        <v>771</v>
      </c>
      <c r="F7" t="s">
        <v>782</v>
      </c>
      <c r="G7" t="s">
        <v>878</v>
      </c>
      <c r="H7" t="s">
        <v>785</v>
      </c>
      <c r="I7" t="s">
        <v>864</v>
      </c>
      <c r="J7" s="1" t="s">
        <v>768</v>
      </c>
      <c r="K7" s="1" t="s">
        <v>768</v>
      </c>
      <c r="L7" s="1" t="s">
        <v>768</v>
      </c>
      <c r="M7" s="1" t="s">
        <v>1173</v>
      </c>
      <c r="N7" s="1"/>
    </row>
    <row r="8" spans="1:14" x14ac:dyDescent="0.3">
      <c r="A8" t="s">
        <v>880</v>
      </c>
      <c r="B8" t="s">
        <v>1276</v>
      </c>
      <c r="C8" t="s">
        <v>787</v>
      </c>
      <c r="D8" t="s">
        <v>1165</v>
      </c>
      <c r="E8" t="s">
        <v>771</v>
      </c>
      <c r="F8" t="s">
        <v>782</v>
      </c>
      <c r="G8" t="s">
        <v>881</v>
      </c>
      <c r="H8" t="s">
        <v>788</v>
      </c>
      <c r="I8" t="s">
        <v>882</v>
      </c>
      <c r="J8" s="1" t="s">
        <v>768</v>
      </c>
      <c r="K8" s="1" t="s">
        <v>768</v>
      </c>
      <c r="L8" s="1" t="s">
        <v>768</v>
      </c>
      <c r="M8" s="1" t="s">
        <v>768</v>
      </c>
      <c r="N8" s="1"/>
    </row>
    <row r="9" spans="1:14" x14ac:dyDescent="0.3">
      <c r="A9" t="s">
        <v>883</v>
      </c>
      <c r="B9" t="s">
        <v>1276</v>
      </c>
      <c r="C9" t="s">
        <v>790</v>
      </c>
      <c r="D9" t="s">
        <v>1169</v>
      </c>
      <c r="E9" t="s">
        <v>771</v>
      </c>
      <c r="F9" t="s">
        <v>766</v>
      </c>
      <c r="G9" t="s">
        <v>872</v>
      </c>
      <c r="H9" t="s">
        <v>791</v>
      </c>
      <c r="I9" t="s">
        <v>884</v>
      </c>
      <c r="J9" s="1" t="s">
        <v>792</v>
      </c>
      <c r="K9" s="1" t="s">
        <v>1174</v>
      </c>
      <c r="L9" s="1" t="s">
        <v>793</v>
      </c>
      <c r="M9" s="1" t="s">
        <v>768</v>
      </c>
      <c r="N9" s="1"/>
    </row>
    <row r="10" spans="1:14" x14ac:dyDescent="0.3">
      <c r="A10" t="s">
        <v>885</v>
      </c>
      <c r="B10" t="s">
        <v>1276</v>
      </c>
      <c r="C10" t="s">
        <v>795</v>
      </c>
      <c r="D10" t="s">
        <v>1168</v>
      </c>
      <c r="E10" t="s">
        <v>771</v>
      </c>
      <c r="F10" t="s">
        <v>782</v>
      </c>
      <c r="G10" t="s">
        <v>863</v>
      </c>
      <c r="H10" t="s">
        <v>886</v>
      </c>
      <c r="I10" t="s">
        <v>887</v>
      </c>
      <c r="J10" s="1" t="s">
        <v>1174</v>
      </c>
      <c r="K10" s="1" t="s">
        <v>768</v>
      </c>
      <c r="L10" s="1" t="s">
        <v>1174</v>
      </c>
      <c r="M10" s="1" t="s">
        <v>1173</v>
      </c>
      <c r="N10" s="1"/>
    </row>
    <row r="11" spans="1:14" x14ac:dyDescent="0.3">
      <c r="A11" t="s">
        <v>888</v>
      </c>
      <c r="B11" t="s">
        <v>1276</v>
      </c>
      <c r="C11" t="s">
        <v>797</v>
      </c>
      <c r="D11" t="s">
        <v>1167</v>
      </c>
      <c r="E11" t="s">
        <v>771</v>
      </c>
      <c r="F11" t="s">
        <v>782</v>
      </c>
      <c r="G11" t="s">
        <v>889</v>
      </c>
      <c r="H11" t="s">
        <v>798</v>
      </c>
      <c r="I11" t="s">
        <v>890</v>
      </c>
      <c r="J11" s="1" t="s">
        <v>1175</v>
      </c>
      <c r="K11" s="1" t="s">
        <v>1175</v>
      </c>
      <c r="L11" s="1" t="s">
        <v>792</v>
      </c>
      <c r="M11" s="1" t="s">
        <v>1173</v>
      </c>
      <c r="N11" s="1"/>
    </row>
    <row r="12" spans="1:14" x14ac:dyDescent="0.3">
      <c r="A12" t="s">
        <v>891</v>
      </c>
      <c r="B12" t="s">
        <v>1276</v>
      </c>
      <c r="C12" t="s">
        <v>800</v>
      </c>
      <c r="D12" t="s">
        <v>1166</v>
      </c>
      <c r="E12" t="s">
        <v>771</v>
      </c>
      <c r="F12" t="s">
        <v>782</v>
      </c>
      <c r="G12" t="s">
        <v>863</v>
      </c>
      <c r="H12" t="s">
        <v>798</v>
      </c>
      <c r="I12" t="s">
        <v>892</v>
      </c>
      <c r="J12" s="1" t="s">
        <v>1175</v>
      </c>
      <c r="K12" s="1" t="s">
        <v>768</v>
      </c>
      <c r="L12" s="1" t="s">
        <v>1175</v>
      </c>
      <c r="M12" s="1" t="s">
        <v>768</v>
      </c>
      <c r="N12" s="1"/>
    </row>
    <row r="13" spans="1:14" x14ac:dyDescent="0.3">
      <c r="A13" t="s">
        <v>893</v>
      </c>
      <c r="B13" t="s">
        <v>1276</v>
      </c>
      <c r="C13" t="s">
        <v>802</v>
      </c>
      <c r="D13" t="s">
        <v>1166</v>
      </c>
      <c r="E13" t="s">
        <v>771</v>
      </c>
      <c r="F13" t="s">
        <v>778</v>
      </c>
      <c r="G13" t="s">
        <v>894</v>
      </c>
      <c r="H13" t="s">
        <v>803</v>
      </c>
      <c r="I13" t="s">
        <v>804</v>
      </c>
      <c r="J13" s="1" t="s">
        <v>1173</v>
      </c>
      <c r="K13" s="1" t="s">
        <v>1173</v>
      </c>
      <c r="L13" s="1" t="s">
        <v>768</v>
      </c>
      <c r="M13" s="1" t="s">
        <v>1173</v>
      </c>
      <c r="N13" s="1"/>
    </row>
    <row r="14" spans="1:14" x14ac:dyDescent="0.3">
      <c r="A14" t="s">
        <v>895</v>
      </c>
      <c r="B14" t="s">
        <v>1276</v>
      </c>
      <c r="C14" t="s">
        <v>805</v>
      </c>
      <c r="D14" t="s">
        <v>1169</v>
      </c>
      <c r="E14" t="s">
        <v>771</v>
      </c>
      <c r="F14" t="s">
        <v>782</v>
      </c>
      <c r="G14" t="s">
        <v>878</v>
      </c>
      <c r="H14" t="s">
        <v>806</v>
      </c>
      <c r="I14" t="s">
        <v>864</v>
      </c>
      <c r="J14" s="1" t="s">
        <v>793</v>
      </c>
      <c r="K14" s="1" t="s">
        <v>768</v>
      </c>
      <c r="L14" s="1" t="s">
        <v>793</v>
      </c>
      <c r="M14" s="1" t="s">
        <v>768</v>
      </c>
      <c r="N14" s="1"/>
    </row>
    <row r="15" spans="1:14" x14ac:dyDescent="0.3">
      <c r="A15" t="s">
        <v>896</v>
      </c>
      <c r="B15" t="s">
        <v>1276</v>
      </c>
      <c r="C15" t="s">
        <v>808</v>
      </c>
      <c r="D15" t="s">
        <v>1168</v>
      </c>
      <c r="E15" t="s">
        <v>765</v>
      </c>
      <c r="F15" t="s">
        <v>766</v>
      </c>
      <c r="G15" t="s">
        <v>878</v>
      </c>
      <c r="H15" t="s">
        <v>773</v>
      </c>
      <c r="I15" t="s">
        <v>897</v>
      </c>
      <c r="J15" s="1" t="s">
        <v>1174</v>
      </c>
      <c r="K15" s="1" t="s">
        <v>768</v>
      </c>
      <c r="L15" s="1" t="s">
        <v>768</v>
      </c>
      <c r="M15" s="1" t="s">
        <v>768</v>
      </c>
      <c r="N15" s="1"/>
    </row>
    <row r="16" spans="1:14" x14ac:dyDescent="0.3">
      <c r="A16" t="s">
        <v>898</v>
      </c>
      <c r="B16" t="s">
        <v>1276</v>
      </c>
      <c r="C16" t="s">
        <v>790</v>
      </c>
      <c r="D16" t="s">
        <v>1169</v>
      </c>
      <c r="E16" t="s">
        <v>771</v>
      </c>
      <c r="F16" t="s">
        <v>766</v>
      </c>
      <c r="G16" t="s">
        <v>899</v>
      </c>
      <c r="H16" t="s">
        <v>810</v>
      </c>
      <c r="I16" t="s">
        <v>900</v>
      </c>
      <c r="J16" s="1" t="s">
        <v>1175</v>
      </c>
      <c r="K16" s="1" t="s">
        <v>1173</v>
      </c>
      <c r="L16" s="1" t="s">
        <v>1174</v>
      </c>
      <c r="M16" s="1" t="s">
        <v>1175</v>
      </c>
      <c r="N16" s="1"/>
    </row>
    <row r="17" spans="1:14" x14ac:dyDescent="0.3">
      <c r="A17" t="s">
        <v>901</v>
      </c>
      <c r="B17" t="s">
        <v>1276</v>
      </c>
      <c r="C17" t="s">
        <v>812</v>
      </c>
      <c r="D17" t="s">
        <v>1166</v>
      </c>
      <c r="E17" t="s">
        <v>765</v>
      </c>
      <c r="F17" t="s">
        <v>766</v>
      </c>
      <c r="G17" t="s">
        <v>902</v>
      </c>
      <c r="H17" t="s">
        <v>773</v>
      </c>
      <c r="I17" t="s">
        <v>903</v>
      </c>
      <c r="J17" s="1" t="s">
        <v>1175</v>
      </c>
      <c r="K17" s="1" t="s">
        <v>768</v>
      </c>
      <c r="L17" s="1" t="s">
        <v>793</v>
      </c>
      <c r="M17" s="1" t="s">
        <v>1173</v>
      </c>
      <c r="N17" s="1"/>
    </row>
    <row r="18" spans="1:14" x14ac:dyDescent="0.3">
      <c r="A18" t="s">
        <v>904</v>
      </c>
      <c r="B18" t="s">
        <v>1276</v>
      </c>
      <c r="C18" t="s">
        <v>805</v>
      </c>
      <c r="D18" t="s">
        <v>1169</v>
      </c>
      <c r="E18" t="s">
        <v>771</v>
      </c>
      <c r="F18" t="s">
        <v>906</v>
      </c>
      <c r="G18" t="s">
        <v>905</v>
      </c>
      <c r="H18" t="s">
        <v>814</v>
      </c>
      <c r="I18" t="s">
        <v>882</v>
      </c>
      <c r="J18" s="1" t="s">
        <v>768</v>
      </c>
      <c r="K18" s="1" t="s">
        <v>768</v>
      </c>
      <c r="L18" s="1" t="s">
        <v>768</v>
      </c>
      <c r="M18" s="1" t="s">
        <v>1173</v>
      </c>
      <c r="N18" s="1"/>
    </row>
    <row r="19" spans="1:14" x14ac:dyDescent="0.3">
      <c r="A19" t="s">
        <v>907</v>
      </c>
      <c r="B19" t="s">
        <v>1276</v>
      </c>
      <c r="C19" t="s">
        <v>795</v>
      </c>
      <c r="D19" t="s">
        <v>1168</v>
      </c>
      <c r="E19" t="s">
        <v>771</v>
      </c>
      <c r="F19" t="s">
        <v>782</v>
      </c>
      <c r="G19" t="s">
        <v>816</v>
      </c>
      <c r="H19" t="s">
        <v>817</v>
      </c>
      <c r="I19" t="s">
        <v>882</v>
      </c>
      <c r="J19" s="1" t="s">
        <v>1173</v>
      </c>
      <c r="K19" s="1" t="s">
        <v>768</v>
      </c>
      <c r="L19" s="1" t="s">
        <v>1173</v>
      </c>
      <c r="M19" s="1" t="s">
        <v>1173</v>
      </c>
      <c r="N19" s="1"/>
    </row>
    <row r="20" spans="1:14" x14ac:dyDescent="0.3">
      <c r="A20" t="s">
        <v>908</v>
      </c>
      <c r="B20" t="s">
        <v>1276</v>
      </c>
      <c r="C20" t="s">
        <v>819</v>
      </c>
      <c r="D20" t="s">
        <v>1169</v>
      </c>
      <c r="E20" t="s">
        <v>765</v>
      </c>
      <c r="F20" t="s">
        <v>778</v>
      </c>
      <c r="G20" t="s">
        <v>909</v>
      </c>
      <c r="H20" t="s">
        <v>820</v>
      </c>
      <c r="I20" t="s">
        <v>910</v>
      </c>
      <c r="J20" s="1" t="s">
        <v>1175</v>
      </c>
      <c r="K20" s="1" t="s">
        <v>1173</v>
      </c>
      <c r="L20" s="1" t="s">
        <v>1175</v>
      </c>
      <c r="M20" s="1" t="s">
        <v>768</v>
      </c>
      <c r="N20" s="1"/>
    </row>
    <row r="21" spans="1:14" x14ac:dyDescent="0.3">
      <c r="A21" t="s">
        <v>911</v>
      </c>
      <c r="B21" t="s">
        <v>1276</v>
      </c>
      <c r="C21" t="s">
        <v>822</v>
      </c>
      <c r="D21" t="s">
        <v>1167</v>
      </c>
      <c r="E21" t="s">
        <v>771</v>
      </c>
      <c r="F21" t="s">
        <v>772</v>
      </c>
      <c r="G21" t="s">
        <v>823</v>
      </c>
      <c r="H21" t="s">
        <v>912</v>
      </c>
      <c r="I21" t="s">
        <v>910</v>
      </c>
      <c r="J21" s="1" t="s">
        <v>793</v>
      </c>
      <c r="K21" s="1" t="s">
        <v>768</v>
      </c>
      <c r="L21" s="1" t="s">
        <v>793</v>
      </c>
      <c r="M21" s="1" t="s">
        <v>768</v>
      </c>
      <c r="N21" s="1"/>
    </row>
    <row r="22" spans="1:14" x14ac:dyDescent="0.3">
      <c r="A22" t="s">
        <v>913</v>
      </c>
      <c r="B22" t="s">
        <v>1276</v>
      </c>
      <c r="C22" t="s">
        <v>825</v>
      </c>
      <c r="D22" t="s">
        <v>1166</v>
      </c>
      <c r="E22" t="s">
        <v>771</v>
      </c>
      <c r="F22" t="s">
        <v>782</v>
      </c>
      <c r="G22" t="s">
        <v>869</v>
      </c>
      <c r="H22" t="s">
        <v>914</v>
      </c>
      <c r="I22" t="s">
        <v>915</v>
      </c>
      <c r="J22" s="1" t="s">
        <v>768</v>
      </c>
      <c r="K22" s="1" t="s">
        <v>768</v>
      </c>
      <c r="L22" s="1" t="s">
        <v>768</v>
      </c>
      <c r="M22" s="1" t="s">
        <v>768</v>
      </c>
      <c r="N22" s="1"/>
    </row>
    <row r="23" spans="1:14" x14ac:dyDescent="0.3">
      <c r="A23" t="s">
        <v>916</v>
      </c>
      <c r="B23" t="s">
        <v>1276</v>
      </c>
      <c r="C23" t="s">
        <v>827</v>
      </c>
      <c r="D23" t="s">
        <v>1170</v>
      </c>
      <c r="E23" t="s">
        <v>771</v>
      </c>
      <c r="F23" t="s">
        <v>778</v>
      </c>
      <c r="G23" t="s">
        <v>905</v>
      </c>
      <c r="H23" t="s">
        <v>828</v>
      </c>
      <c r="I23" t="s">
        <v>917</v>
      </c>
      <c r="J23" s="1" t="s">
        <v>793</v>
      </c>
      <c r="K23" s="1" t="s">
        <v>1175</v>
      </c>
      <c r="L23" s="1" t="s">
        <v>793</v>
      </c>
      <c r="M23" s="1" t="s">
        <v>1175</v>
      </c>
      <c r="N23" s="1"/>
    </row>
    <row r="24" spans="1:14" x14ac:dyDescent="0.3">
      <c r="A24" t="s">
        <v>918</v>
      </c>
      <c r="B24" t="s">
        <v>1276</v>
      </c>
      <c r="C24" t="s">
        <v>822</v>
      </c>
      <c r="D24" t="s">
        <v>1167</v>
      </c>
      <c r="E24" t="s">
        <v>771</v>
      </c>
      <c r="F24" t="s">
        <v>772</v>
      </c>
      <c r="G24" t="s">
        <v>919</v>
      </c>
      <c r="H24" t="s">
        <v>1177</v>
      </c>
      <c r="I24" t="s">
        <v>920</v>
      </c>
      <c r="J24" s="1" t="s">
        <v>830</v>
      </c>
      <c r="K24" s="1" t="s">
        <v>830</v>
      </c>
      <c r="L24" s="1" t="s">
        <v>830</v>
      </c>
      <c r="M24" s="1" t="s">
        <v>793</v>
      </c>
      <c r="N24" s="1"/>
    </row>
    <row r="25" spans="1:14" x14ac:dyDescent="0.3">
      <c r="A25" t="s">
        <v>921</v>
      </c>
      <c r="B25" t="s">
        <v>1276</v>
      </c>
      <c r="C25" t="s">
        <v>795</v>
      </c>
      <c r="D25" t="s">
        <v>1168</v>
      </c>
      <c r="E25" t="s">
        <v>771</v>
      </c>
      <c r="F25" t="s">
        <v>782</v>
      </c>
      <c r="G25" t="s">
        <v>863</v>
      </c>
      <c r="H25" t="s">
        <v>832</v>
      </c>
      <c r="I25" t="s">
        <v>922</v>
      </c>
      <c r="J25" s="1" t="s">
        <v>1175</v>
      </c>
      <c r="K25" s="1" t="s">
        <v>768</v>
      </c>
      <c r="L25" s="1" t="s">
        <v>1173</v>
      </c>
      <c r="M25" s="1" t="s">
        <v>768</v>
      </c>
      <c r="N25" s="1"/>
    </row>
    <row r="26" spans="1:14" x14ac:dyDescent="0.3">
      <c r="A26" t="s">
        <v>923</v>
      </c>
      <c r="B26" t="s">
        <v>1276</v>
      </c>
      <c r="C26" t="s">
        <v>1172</v>
      </c>
      <c r="D26" t="s">
        <v>1171</v>
      </c>
      <c r="E26" t="s">
        <v>765</v>
      </c>
      <c r="F26" t="s">
        <v>782</v>
      </c>
      <c r="G26" t="s">
        <v>875</v>
      </c>
      <c r="H26" t="s">
        <v>833</v>
      </c>
      <c r="I26" t="s">
        <v>834</v>
      </c>
      <c r="J26" s="1" t="s">
        <v>792</v>
      </c>
      <c r="K26" s="1" t="s">
        <v>768</v>
      </c>
      <c r="L26" s="1" t="s">
        <v>768</v>
      </c>
      <c r="M26" s="1" t="s">
        <v>1174</v>
      </c>
      <c r="N26" s="1"/>
    </row>
    <row r="27" spans="1:14" x14ac:dyDescent="0.3">
      <c r="A27" t="s">
        <v>924</v>
      </c>
      <c r="B27" t="s">
        <v>1276</v>
      </c>
      <c r="C27" t="s">
        <v>836</v>
      </c>
      <c r="D27" t="s">
        <v>1168</v>
      </c>
      <c r="E27" t="s">
        <v>771</v>
      </c>
      <c r="F27" t="s">
        <v>766</v>
      </c>
      <c r="G27" t="s">
        <v>919</v>
      </c>
      <c r="H27" t="s">
        <v>925</v>
      </c>
      <c r="I27" t="s">
        <v>783</v>
      </c>
      <c r="J27" s="1" t="s">
        <v>1174</v>
      </c>
      <c r="K27" s="1" t="s">
        <v>768</v>
      </c>
      <c r="L27" s="1" t="s">
        <v>768</v>
      </c>
      <c r="M27" s="1" t="s">
        <v>1174</v>
      </c>
      <c r="N27" s="1"/>
    </row>
    <row r="28" spans="1:14" x14ac:dyDescent="0.3">
      <c r="A28" t="s">
        <v>926</v>
      </c>
      <c r="B28" t="s">
        <v>1276</v>
      </c>
      <c r="C28" t="s">
        <v>838</v>
      </c>
      <c r="D28" t="s">
        <v>1165</v>
      </c>
      <c r="E28" t="s">
        <v>765</v>
      </c>
      <c r="F28" t="s">
        <v>766</v>
      </c>
      <c r="G28" t="s">
        <v>839</v>
      </c>
      <c r="H28" t="s">
        <v>820</v>
      </c>
      <c r="I28" t="s">
        <v>927</v>
      </c>
      <c r="J28" s="1" t="s">
        <v>1174</v>
      </c>
      <c r="K28" s="1" t="s">
        <v>768</v>
      </c>
      <c r="L28" s="1" t="s">
        <v>768</v>
      </c>
      <c r="M28" s="1" t="s">
        <v>768</v>
      </c>
      <c r="N28" s="1"/>
    </row>
    <row r="29" spans="1:14" x14ac:dyDescent="0.3">
      <c r="A29" t="s">
        <v>928</v>
      </c>
      <c r="B29" t="s">
        <v>1276</v>
      </c>
      <c r="C29" t="s">
        <v>840</v>
      </c>
      <c r="D29" t="s">
        <v>1170</v>
      </c>
      <c r="E29" t="s">
        <v>771</v>
      </c>
      <c r="F29" t="s">
        <v>782</v>
      </c>
      <c r="G29" t="s">
        <v>929</v>
      </c>
      <c r="H29" t="s">
        <v>930</v>
      </c>
      <c r="I29" t="s">
        <v>931</v>
      </c>
      <c r="J29" s="1" t="s">
        <v>792</v>
      </c>
      <c r="K29" s="1" t="s">
        <v>1174</v>
      </c>
      <c r="L29" s="1" t="s">
        <v>793</v>
      </c>
      <c r="M29" s="1" t="s">
        <v>1174</v>
      </c>
      <c r="N29" s="1"/>
    </row>
    <row r="30" spans="1:14" x14ac:dyDescent="0.3">
      <c r="A30" t="s">
        <v>932</v>
      </c>
      <c r="B30" t="s">
        <v>1276</v>
      </c>
      <c r="C30" t="s">
        <v>842</v>
      </c>
      <c r="D30" t="s">
        <v>1167</v>
      </c>
      <c r="E30" t="s">
        <v>765</v>
      </c>
      <c r="F30" t="s">
        <v>778</v>
      </c>
      <c r="G30" t="s">
        <v>878</v>
      </c>
      <c r="H30" t="s">
        <v>933</v>
      </c>
      <c r="I30" t="s">
        <v>934</v>
      </c>
      <c r="J30" s="1" t="s">
        <v>793</v>
      </c>
      <c r="K30" s="1" t="s">
        <v>1174</v>
      </c>
      <c r="L30" s="1" t="s">
        <v>1174</v>
      </c>
      <c r="M30" s="1" t="s">
        <v>793</v>
      </c>
      <c r="N30" s="1"/>
    </row>
    <row r="31" spans="1:14" x14ac:dyDescent="0.3">
      <c r="A31" t="s">
        <v>935</v>
      </c>
      <c r="B31" t="s">
        <v>1276</v>
      </c>
      <c r="C31" t="s">
        <v>840</v>
      </c>
      <c r="D31" t="s">
        <v>1170</v>
      </c>
      <c r="E31" t="s">
        <v>771</v>
      </c>
      <c r="F31" t="s">
        <v>782</v>
      </c>
      <c r="G31" t="s">
        <v>816</v>
      </c>
      <c r="H31" t="s">
        <v>773</v>
      </c>
      <c r="I31" t="s">
        <v>931</v>
      </c>
      <c r="J31" s="1" t="s">
        <v>768</v>
      </c>
      <c r="K31" s="1" t="s">
        <v>768</v>
      </c>
      <c r="L31" s="1" t="s">
        <v>768</v>
      </c>
      <c r="M31" s="1" t="s">
        <v>768</v>
      </c>
      <c r="N31" s="1"/>
    </row>
    <row r="32" spans="1:14" x14ac:dyDescent="0.3">
      <c r="A32" t="s">
        <v>936</v>
      </c>
      <c r="B32" t="s">
        <v>1276</v>
      </c>
      <c r="C32" t="s">
        <v>840</v>
      </c>
      <c r="D32" t="s">
        <v>1170</v>
      </c>
      <c r="E32" t="s">
        <v>771</v>
      </c>
      <c r="F32" t="s">
        <v>782</v>
      </c>
      <c r="G32" t="s">
        <v>937</v>
      </c>
      <c r="H32" t="s">
        <v>938</v>
      </c>
      <c r="I32" t="s">
        <v>939</v>
      </c>
      <c r="J32" s="1" t="s">
        <v>1175</v>
      </c>
      <c r="K32" s="1" t="s">
        <v>1175</v>
      </c>
      <c r="L32" s="1" t="s">
        <v>1174</v>
      </c>
      <c r="M32" s="1" t="s">
        <v>1175</v>
      </c>
      <c r="N32" s="1"/>
    </row>
    <row r="33" spans="1:14" x14ac:dyDescent="0.3">
      <c r="A33" t="s">
        <v>940</v>
      </c>
      <c r="B33" t="s">
        <v>1276</v>
      </c>
      <c r="C33" t="s">
        <v>795</v>
      </c>
      <c r="D33" t="s">
        <v>1168</v>
      </c>
      <c r="E33" t="s">
        <v>771</v>
      </c>
      <c r="F33" t="s">
        <v>782</v>
      </c>
      <c r="G33" t="s">
        <v>816</v>
      </c>
      <c r="H33" t="s">
        <v>803</v>
      </c>
      <c r="I33" t="s">
        <v>941</v>
      </c>
      <c r="J33" s="1" t="s">
        <v>1173</v>
      </c>
      <c r="K33" s="1" t="s">
        <v>1173</v>
      </c>
      <c r="L33" s="1" t="s">
        <v>1173</v>
      </c>
      <c r="M33" s="1" t="s">
        <v>1173</v>
      </c>
      <c r="N33" s="1"/>
    </row>
    <row r="34" spans="1:14" x14ac:dyDescent="0.3">
      <c r="A34" t="s">
        <v>942</v>
      </c>
      <c r="B34" t="s">
        <v>1276</v>
      </c>
      <c r="C34" t="s">
        <v>845</v>
      </c>
      <c r="D34" t="s">
        <v>1165</v>
      </c>
      <c r="E34" t="s">
        <v>771</v>
      </c>
      <c r="F34" t="s">
        <v>772</v>
      </c>
      <c r="G34" t="s">
        <v>902</v>
      </c>
      <c r="H34" t="s">
        <v>846</v>
      </c>
      <c r="I34" t="s">
        <v>783</v>
      </c>
      <c r="J34" s="1" t="s">
        <v>768</v>
      </c>
      <c r="K34" s="1" t="s">
        <v>768</v>
      </c>
      <c r="L34" s="1" t="s">
        <v>768</v>
      </c>
      <c r="M34" s="1" t="s">
        <v>1173</v>
      </c>
      <c r="N34" s="1"/>
    </row>
    <row r="35" spans="1:14" x14ac:dyDescent="0.3">
      <c r="A35" t="s">
        <v>943</v>
      </c>
      <c r="B35" t="s">
        <v>1276</v>
      </c>
      <c r="C35" t="s">
        <v>795</v>
      </c>
      <c r="D35" t="s">
        <v>1168</v>
      </c>
      <c r="E35" t="s">
        <v>771</v>
      </c>
      <c r="F35" t="s">
        <v>782</v>
      </c>
      <c r="G35" t="s">
        <v>878</v>
      </c>
      <c r="H35" t="s">
        <v>848</v>
      </c>
      <c r="I35" t="s">
        <v>892</v>
      </c>
      <c r="J35" s="1" t="s">
        <v>793</v>
      </c>
      <c r="K35" s="1" t="s">
        <v>1174</v>
      </c>
      <c r="L35" s="1" t="s">
        <v>793</v>
      </c>
      <c r="M35" s="1" t="s">
        <v>1173</v>
      </c>
      <c r="N35" s="1"/>
    </row>
    <row r="36" spans="1:14" x14ac:dyDescent="0.3">
      <c r="A36" t="s">
        <v>944</v>
      </c>
      <c r="B36" t="s">
        <v>1276</v>
      </c>
      <c r="C36" t="s">
        <v>840</v>
      </c>
      <c r="D36" t="s">
        <v>1170</v>
      </c>
      <c r="E36" t="s">
        <v>771</v>
      </c>
      <c r="F36" t="s">
        <v>782</v>
      </c>
      <c r="G36" t="s">
        <v>894</v>
      </c>
      <c r="H36" t="s">
        <v>814</v>
      </c>
      <c r="I36" t="s">
        <v>783</v>
      </c>
      <c r="J36" s="1" t="s">
        <v>1173</v>
      </c>
      <c r="K36" s="1" t="s">
        <v>768</v>
      </c>
      <c r="L36" s="1" t="s">
        <v>768</v>
      </c>
      <c r="M36" s="1" t="s">
        <v>1173</v>
      </c>
      <c r="N36" s="1"/>
    </row>
    <row r="37" spans="1:14" x14ac:dyDescent="0.3">
      <c r="A37" t="s">
        <v>945</v>
      </c>
      <c r="B37" t="s">
        <v>1276</v>
      </c>
      <c r="C37" t="s">
        <v>850</v>
      </c>
      <c r="D37" t="s">
        <v>1168</v>
      </c>
      <c r="E37" t="s">
        <v>771</v>
      </c>
      <c r="F37" t="s">
        <v>778</v>
      </c>
      <c r="G37" t="s">
        <v>839</v>
      </c>
      <c r="H37" t="s">
        <v>851</v>
      </c>
      <c r="I37" t="s">
        <v>946</v>
      </c>
      <c r="J37" s="1" t="s">
        <v>1175</v>
      </c>
      <c r="K37" s="1" t="s">
        <v>1174</v>
      </c>
      <c r="L37" s="1" t="s">
        <v>1174</v>
      </c>
      <c r="M37" s="1" t="s">
        <v>768</v>
      </c>
      <c r="N37" s="1"/>
    </row>
    <row r="38" spans="1:14" x14ac:dyDescent="0.3">
      <c r="A38" t="s">
        <v>947</v>
      </c>
      <c r="B38" t="s">
        <v>1276</v>
      </c>
      <c r="C38" t="s">
        <v>853</v>
      </c>
      <c r="D38" t="s">
        <v>1167</v>
      </c>
      <c r="E38" t="s">
        <v>771</v>
      </c>
      <c r="F38" t="s">
        <v>778</v>
      </c>
      <c r="G38" t="s">
        <v>878</v>
      </c>
      <c r="H38" t="s">
        <v>948</v>
      </c>
      <c r="I38" t="s">
        <v>934</v>
      </c>
      <c r="J38" s="1" t="s">
        <v>792</v>
      </c>
      <c r="K38" s="1" t="s">
        <v>768</v>
      </c>
      <c r="L38" s="1" t="s">
        <v>768</v>
      </c>
      <c r="M38" s="1" t="s">
        <v>768</v>
      </c>
    </row>
    <row r="39" spans="1:14" x14ac:dyDescent="0.3">
      <c r="A39" t="s">
        <v>949</v>
      </c>
      <c r="B39" t="s">
        <v>1276</v>
      </c>
      <c r="C39" t="s">
        <v>950</v>
      </c>
      <c r="D39" t="s">
        <v>1168</v>
      </c>
      <c r="E39" t="s">
        <v>765</v>
      </c>
      <c r="F39" t="s">
        <v>778</v>
      </c>
      <c r="G39" t="s">
        <v>951</v>
      </c>
      <c r="H39" t="s">
        <v>773</v>
      </c>
      <c r="I39" t="s">
        <v>804</v>
      </c>
      <c r="J39" s="1" t="s">
        <v>793</v>
      </c>
      <c r="K39" s="1" t="s">
        <v>1173</v>
      </c>
      <c r="L39" s="1" t="s">
        <v>1175</v>
      </c>
      <c r="M39" s="1" t="s">
        <v>1173</v>
      </c>
    </row>
    <row r="42" spans="1:14" x14ac:dyDescent="0.3">
      <c r="C42" t="s">
        <v>1166</v>
      </c>
      <c r="D42">
        <f>COUNTIF($D$2:$D$39,C42)</f>
        <v>5</v>
      </c>
      <c r="E42" t="s">
        <v>771</v>
      </c>
      <c r="F42" s="5">
        <f>COUNTIF($E$2:$E$39,E42)</f>
        <v>28</v>
      </c>
      <c r="G42" t="s">
        <v>1180</v>
      </c>
      <c r="H42">
        <f>COUNTIF($G$2:$G$39, "*" &amp; G42 &amp; "*")</f>
        <v>17</v>
      </c>
    </row>
    <row r="43" spans="1:14" x14ac:dyDescent="0.3">
      <c r="C43" t="s">
        <v>1165</v>
      </c>
      <c r="D43">
        <f t="shared" ref="D43:D48" si="0">COUNTIF($D$2:$D$39,C43)</f>
        <v>5</v>
      </c>
      <c r="E43" t="s">
        <v>765</v>
      </c>
      <c r="F43" s="5">
        <f>COUNTIF($E$2:$E$39,E43)</f>
        <v>10</v>
      </c>
      <c r="G43" t="s">
        <v>1181</v>
      </c>
      <c r="H43">
        <f>COUNTIF($G$2:$G$39, "*" &amp; G43 &amp; "*")</f>
        <v>19</v>
      </c>
    </row>
    <row r="44" spans="1:14" x14ac:dyDescent="0.3">
      <c r="C44" t="s">
        <v>1171</v>
      </c>
      <c r="D44">
        <f t="shared" si="0"/>
        <v>1</v>
      </c>
      <c r="G44" t="s">
        <v>823</v>
      </c>
      <c r="H44">
        <f t="shared" ref="H44:H47" si="1">COUNTIF($G$2:$G$39, "*" &amp; G44 &amp; "*")</f>
        <v>18</v>
      </c>
    </row>
    <row r="45" spans="1:14" x14ac:dyDescent="0.3">
      <c r="C45" t="s">
        <v>1170</v>
      </c>
      <c r="D45">
        <f t="shared" si="0"/>
        <v>5</v>
      </c>
      <c r="E45" t="s">
        <v>778</v>
      </c>
      <c r="F45" s="5">
        <f>COUNTIF($F$2:$F$39,E45)</f>
        <v>8</v>
      </c>
      <c r="G45" t="s">
        <v>816</v>
      </c>
      <c r="H45">
        <f t="shared" si="1"/>
        <v>30</v>
      </c>
    </row>
    <row r="46" spans="1:14" x14ac:dyDescent="0.3">
      <c r="C46" t="s">
        <v>1169</v>
      </c>
      <c r="D46">
        <f t="shared" si="0"/>
        <v>5</v>
      </c>
      <c r="E46" t="s">
        <v>766</v>
      </c>
      <c r="F46" s="5">
        <f t="shared" ref="F46:F48" si="2">COUNTIF($F$2:$F$39,E46)</f>
        <v>8</v>
      </c>
      <c r="G46" t="s">
        <v>839</v>
      </c>
      <c r="H46">
        <f t="shared" si="1"/>
        <v>26</v>
      </c>
    </row>
    <row r="47" spans="1:14" x14ac:dyDescent="0.3">
      <c r="C47" t="s">
        <v>1167</v>
      </c>
      <c r="D47">
        <f t="shared" si="0"/>
        <v>7</v>
      </c>
      <c r="E47" t="s">
        <v>782</v>
      </c>
      <c r="F47" s="5">
        <f t="shared" si="2"/>
        <v>17</v>
      </c>
      <c r="G47" t="s">
        <v>1182</v>
      </c>
      <c r="H47">
        <f t="shared" si="1"/>
        <v>16</v>
      </c>
    </row>
    <row r="48" spans="1:14" x14ac:dyDescent="0.3">
      <c r="C48" t="s">
        <v>1168</v>
      </c>
      <c r="D48">
        <f t="shared" si="0"/>
        <v>10</v>
      </c>
      <c r="E48" t="s">
        <v>772</v>
      </c>
      <c r="F48" s="5">
        <f t="shared" si="2"/>
        <v>4</v>
      </c>
      <c r="H48">
        <f>SUM(H42:H47)</f>
        <v>126</v>
      </c>
    </row>
    <row r="50" spans="7:8" x14ac:dyDescent="0.3">
      <c r="G50" t="s">
        <v>773</v>
      </c>
      <c r="H50">
        <f>COUNTIF($H$2:$H$39, "*" &amp; G50 &amp; "*")</f>
        <v>12</v>
      </c>
    </row>
    <row r="51" spans="7:8" x14ac:dyDescent="0.3">
      <c r="G51" t="s">
        <v>820</v>
      </c>
      <c r="H51">
        <f t="shared" ref="H51:H55" si="3">COUNTIF($H$2:$H$39, "*" &amp; G51 &amp; "*")</f>
        <v>3</v>
      </c>
    </row>
    <row r="52" spans="7:8" x14ac:dyDescent="0.3">
      <c r="G52" t="s">
        <v>779</v>
      </c>
      <c r="H52">
        <f t="shared" si="3"/>
        <v>2</v>
      </c>
    </row>
    <row r="53" spans="7:8" x14ac:dyDescent="0.3">
      <c r="G53" t="s">
        <v>767</v>
      </c>
      <c r="H53">
        <f t="shared" si="3"/>
        <v>1</v>
      </c>
    </row>
    <row r="54" spans="7:8" x14ac:dyDescent="0.3">
      <c r="G54" t="s">
        <v>1178</v>
      </c>
      <c r="H54">
        <f>COUNTIF($H$2:$H$39, "*" &amp; G54 &amp; "*")</f>
        <v>3</v>
      </c>
    </row>
    <row r="55" spans="7:8" x14ac:dyDescent="0.3">
      <c r="G55" t="s">
        <v>851</v>
      </c>
      <c r="H55">
        <f t="shared" si="3"/>
        <v>4</v>
      </c>
    </row>
    <row r="56" spans="7:8" x14ac:dyDescent="0.3">
      <c r="G56" t="s">
        <v>1179</v>
      </c>
    </row>
    <row r="58" spans="7:8" x14ac:dyDescent="0.3">
      <c r="G58" t="s">
        <v>1177</v>
      </c>
    </row>
    <row r="59" spans="7:8" x14ac:dyDescent="0.3">
      <c r="G59" t="s">
        <v>1188</v>
      </c>
    </row>
    <row r="60" spans="7:8" x14ac:dyDescent="0.3">
      <c r="G60" t="s">
        <v>1185</v>
      </c>
    </row>
    <row r="61" spans="7:8" x14ac:dyDescent="0.3">
      <c r="G61" t="s">
        <v>1183</v>
      </c>
    </row>
    <row r="62" spans="7:8" x14ac:dyDescent="0.3">
      <c r="G62" t="s">
        <v>1191</v>
      </c>
    </row>
    <row r="63" spans="7:8" x14ac:dyDescent="0.3">
      <c r="G63" t="s">
        <v>1194</v>
      </c>
    </row>
    <row r="64" spans="7:8" x14ac:dyDescent="0.3">
      <c r="G64" t="s">
        <v>1195</v>
      </c>
    </row>
    <row r="65" spans="7:7" x14ac:dyDescent="0.3">
      <c r="G65" t="s">
        <v>1196</v>
      </c>
    </row>
    <row r="66" spans="7:7" x14ac:dyDescent="0.3">
      <c r="G66" t="s">
        <v>791</v>
      </c>
    </row>
    <row r="67" spans="7:7" x14ac:dyDescent="0.3">
      <c r="G67" t="s">
        <v>1192</v>
      </c>
    </row>
    <row r="68" spans="7:7" x14ac:dyDescent="0.3">
      <c r="G68" t="s">
        <v>810</v>
      </c>
    </row>
    <row r="69" spans="7:7" x14ac:dyDescent="0.3">
      <c r="G69" t="s">
        <v>833</v>
      </c>
    </row>
    <row r="70" spans="7:7" x14ac:dyDescent="0.3">
      <c r="G70" t="s">
        <v>828</v>
      </c>
    </row>
    <row r="71" spans="7:7" x14ac:dyDescent="0.3">
      <c r="G71" t="s">
        <v>1189</v>
      </c>
    </row>
    <row r="72" spans="7:7" x14ac:dyDescent="0.3">
      <c r="G72" t="s">
        <v>1184</v>
      </c>
    </row>
    <row r="73" spans="7:7" x14ac:dyDescent="0.3">
      <c r="G73" t="s">
        <v>788</v>
      </c>
    </row>
    <row r="74" spans="7:7" x14ac:dyDescent="0.3">
      <c r="G74" t="s">
        <v>1197</v>
      </c>
    </row>
    <row r="75" spans="7:7" x14ac:dyDescent="0.3">
      <c r="G75" t="s">
        <v>1190</v>
      </c>
    </row>
    <row r="76" spans="7:7" x14ac:dyDescent="0.3">
      <c r="G76" t="s">
        <v>832</v>
      </c>
    </row>
    <row r="77" spans="7:7" x14ac:dyDescent="0.3">
      <c r="G77" t="s">
        <v>1198</v>
      </c>
    </row>
    <row r="78" spans="7:7" x14ac:dyDescent="0.3">
      <c r="G78" t="s">
        <v>1187</v>
      </c>
    </row>
    <row r="79" spans="7:7" x14ac:dyDescent="0.3">
      <c r="G79" t="s">
        <v>1199</v>
      </c>
    </row>
    <row r="80" spans="7:7" x14ac:dyDescent="0.3">
      <c r="G80" t="s">
        <v>846</v>
      </c>
    </row>
    <row r="81" spans="7:7" x14ac:dyDescent="0.3">
      <c r="G81" t="s">
        <v>1186</v>
      </c>
    </row>
  </sheetData>
  <sortState xmlns:xlrd2="http://schemas.microsoft.com/office/spreadsheetml/2017/richdata2" ref="G59:G87">
    <sortCondition ref="G59:G8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65D6-C9CE-4255-986A-16912902AA12}">
  <dimension ref="A1:N70"/>
  <sheetViews>
    <sheetView topLeftCell="A8"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83" bestFit="1" customWidth="1"/>
    <col min="7" max="7" width="36.109375" bestFit="1" customWidth="1"/>
    <col min="8" max="8" width="35.109375" bestFit="1" customWidth="1"/>
    <col min="9" max="9" width="34.5546875" bestFit="1" customWidth="1"/>
    <col min="10" max="10" width="25.44140625" customWidth="1"/>
    <col min="11" max="12" width="255.77734375" bestFit="1" customWidth="1"/>
    <col min="13" max="13" width="35.88671875" bestFit="1" customWidth="1"/>
    <col min="14" max="14" width="255.77734375" bestFit="1" customWidth="1"/>
  </cols>
  <sheetData>
    <row r="1" spans="1:14" ht="28.8" x14ac:dyDescent="0.3">
      <c r="A1" t="s">
        <v>856</v>
      </c>
      <c r="B1" t="s">
        <v>857</v>
      </c>
      <c r="C1" t="s">
        <v>758</v>
      </c>
      <c r="D1" t="s">
        <v>759</v>
      </c>
      <c r="E1" t="s">
        <v>761</v>
      </c>
      <c r="F1" t="s">
        <v>531</v>
      </c>
      <c r="G1" t="s">
        <v>532</v>
      </c>
      <c r="H1" t="s">
        <v>533</v>
      </c>
      <c r="I1" t="s">
        <v>1056</v>
      </c>
      <c r="J1" t="s">
        <v>1057</v>
      </c>
      <c r="K1" s="2" t="s">
        <v>534</v>
      </c>
      <c r="L1" s="2" t="s">
        <v>535</v>
      </c>
      <c r="M1" t="s">
        <v>1058</v>
      </c>
      <c r="N1" t="s">
        <v>1059</v>
      </c>
    </row>
    <row r="2" spans="1:14" x14ac:dyDescent="0.3">
      <c r="A2" t="s">
        <v>1276</v>
      </c>
      <c r="B2" t="s">
        <v>764</v>
      </c>
      <c r="C2" t="s">
        <v>1165</v>
      </c>
      <c r="D2" t="s">
        <v>765</v>
      </c>
      <c r="E2" t="s">
        <v>766</v>
      </c>
      <c r="F2" t="s">
        <v>536</v>
      </c>
      <c r="G2" t="s">
        <v>537</v>
      </c>
      <c r="H2" t="s">
        <v>538</v>
      </c>
      <c r="I2" t="s">
        <v>367</v>
      </c>
      <c r="J2" t="s">
        <v>539</v>
      </c>
      <c r="K2" t="s">
        <v>540</v>
      </c>
      <c r="L2" t="s">
        <v>541</v>
      </c>
      <c r="M2" t="s">
        <v>542</v>
      </c>
      <c r="N2" t="s">
        <v>543</v>
      </c>
    </row>
    <row r="3" spans="1:14" x14ac:dyDescent="0.3">
      <c r="A3" t="s">
        <v>1276</v>
      </c>
      <c r="B3" t="s">
        <v>770</v>
      </c>
      <c r="C3" t="s">
        <v>1166</v>
      </c>
      <c r="D3" t="s">
        <v>771</v>
      </c>
      <c r="E3" t="s">
        <v>772</v>
      </c>
      <c r="F3">
        <v>3</v>
      </c>
      <c r="G3" t="s">
        <v>544</v>
      </c>
      <c r="H3" t="s">
        <v>537</v>
      </c>
      <c r="I3" t="s">
        <v>367</v>
      </c>
      <c r="J3" t="s">
        <v>545</v>
      </c>
      <c r="K3" t="s">
        <v>546</v>
      </c>
      <c r="L3" t="s">
        <v>547</v>
      </c>
      <c r="M3" t="s">
        <v>548</v>
      </c>
      <c r="N3" t="s">
        <v>549</v>
      </c>
    </row>
    <row r="4" spans="1:14" x14ac:dyDescent="0.3">
      <c r="A4" t="s">
        <v>1276</v>
      </c>
      <c r="B4" t="s">
        <v>775</v>
      </c>
      <c r="C4" t="s">
        <v>1165</v>
      </c>
      <c r="D4" t="s">
        <v>765</v>
      </c>
      <c r="E4" t="s">
        <v>766</v>
      </c>
      <c r="F4" t="s">
        <v>550</v>
      </c>
      <c r="G4" t="s">
        <v>551</v>
      </c>
      <c r="H4" t="s">
        <v>537</v>
      </c>
      <c r="I4" t="s">
        <v>367</v>
      </c>
      <c r="J4" t="s">
        <v>552</v>
      </c>
      <c r="K4" t="s">
        <v>553</v>
      </c>
      <c r="L4" t="s">
        <v>554</v>
      </c>
      <c r="M4" t="s">
        <v>548</v>
      </c>
      <c r="N4" t="s">
        <v>555</v>
      </c>
    </row>
    <row r="5" spans="1:14" x14ac:dyDescent="0.3">
      <c r="A5" t="s">
        <v>1276</v>
      </c>
      <c r="B5" t="s">
        <v>777</v>
      </c>
      <c r="C5" t="s">
        <v>1167</v>
      </c>
      <c r="D5" t="s">
        <v>765</v>
      </c>
      <c r="E5" t="s">
        <v>778</v>
      </c>
      <c r="F5">
        <v>2</v>
      </c>
      <c r="G5" t="s">
        <v>544</v>
      </c>
      <c r="H5" t="s">
        <v>538</v>
      </c>
      <c r="I5" t="s">
        <v>367</v>
      </c>
      <c r="J5" t="s">
        <v>556</v>
      </c>
      <c r="K5" t="s">
        <v>557</v>
      </c>
      <c r="L5" t="s">
        <v>558</v>
      </c>
      <c r="M5" t="s">
        <v>542</v>
      </c>
      <c r="N5" t="s">
        <v>559</v>
      </c>
    </row>
    <row r="6" spans="1:14" x14ac:dyDescent="0.3">
      <c r="A6" t="s">
        <v>1276</v>
      </c>
      <c r="B6" t="s">
        <v>781</v>
      </c>
      <c r="C6" t="s">
        <v>1168</v>
      </c>
      <c r="D6" t="s">
        <v>771</v>
      </c>
      <c r="E6" t="s">
        <v>782</v>
      </c>
      <c r="F6" t="s">
        <v>560</v>
      </c>
      <c r="G6" t="s">
        <v>551</v>
      </c>
      <c r="H6" t="s">
        <v>537</v>
      </c>
      <c r="I6" t="s">
        <v>367</v>
      </c>
      <c r="J6" t="s">
        <v>561</v>
      </c>
      <c r="K6" t="s">
        <v>562</v>
      </c>
      <c r="L6" t="s">
        <v>563</v>
      </c>
      <c r="M6" t="s">
        <v>548</v>
      </c>
      <c r="N6" t="s">
        <v>564</v>
      </c>
    </row>
    <row r="7" spans="1:14" x14ac:dyDescent="0.3">
      <c r="A7" t="s">
        <v>1276</v>
      </c>
      <c r="B7" t="s">
        <v>784</v>
      </c>
      <c r="C7" t="s">
        <v>1167</v>
      </c>
      <c r="D7" t="s">
        <v>771</v>
      </c>
      <c r="E7" t="s">
        <v>782</v>
      </c>
      <c r="F7" t="s">
        <v>132</v>
      </c>
      <c r="G7" t="s">
        <v>551</v>
      </c>
      <c r="H7" t="s">
        <v>544</v>
      </c>
      <c r="I7" t="s">
        <v>367</v>
      </c>
      <c r="J7" t="s">
        <v>565</v>
      </c>
      <c r="K7" t="s">
        <v>566</v>
      </c>
      <c r="L7" t="s">
        <v>567</v>
      </c>
      <c r="M7" t="s">
        <v>542</v>
      </c>
      <c r="N7" t="s">
        <v>568</v>
      </c>
    </row>
    <row r="8" spans="1:14" x14ac:dyDescent="0.3">
      <c r="A8" t="s">
        <v>1276</v>
      </c>
      <c r="B8" t="s">
        <v>787</v>
      </c>
      <c r="C8" t="s">
        <v>1165</v>
      </c>
      <c r="D8" t="s">
        <v>771</v>
      </c>
      <c r="E8" t="s">
        <v>782</v>
      </c>
      <c r="F8">
        <v>4</v>
      </c>
      <c r="G8" t="s">
        <v>551</v>
      </c>
      <c r="H8" t="s">
        <v>551</v>
      </c>
      <c r="I8" t="s">
        <v>367</v>
      </c>
      <c r="J8" t="s">
        <v>569</v>
      </c>
      <c r="K8" t="s">
        <v>570</v>
      </c>
      <c r="L8" t="s">
        <v>571</v>
      </c>
      <c r="M8" t="s">
        <v>542</v>
      </c>
      <c r="N8" t="s">
        <v>572</v>
      </c>
    </row>
    <row r="9" spans="1:14" x14ac:dyDescent="0.3">
      <c r="A9" t="s">
        <v>1276</v>
      </c>
      <c r="B9" t="s">
        <v>790</v>
      </c>
      <c r="C9" t="s">
        <v>1169</v>
      </c>
      <c r="D9" t="s">
        <v>771</v>
      </c>
      <c r="E9" t="s">
        <v>766</v>
      </c>
      <c r="F9" t="s">
        <v>573</v>
      </c>
      <c r="G9" t="s">
        <v>544</v>
      </c>
      <c r="H9" t="s">
        <v>551</v>
      </c>
      <c r="I9" t="s">
        <v>367</v>
      </c>
      <c r="J9" t="s">
        <v>1060</v>
      </c>
      <c r="K9" t="s">
        <v>574</v>
      </c>
      <c r="L9" t="s">
        <v>1061</v>
      </c>
      <c r="M9" t="s">
        <v>542</v>
      </c>
      <c r="N9" t="s">
        <v>575</v>
      </c>
    </row>
    <row r="10" spans="1:14" x14ac:dyDescent="0.3">
      <c r="A10" t="s">
        <v>1276</v>
      </c>
      <c r="B10" t="s">
        <v>795</v>
      </c>
      <c r="C10" t="s">
        <v>1168</v>
      </c>
      <c r="D10" t="s">
        <v>771</v>
      </c>
      <c r="E10" t="s">
        <v>782</v>
      </c>
      <c r="F10">
        <v>4</v>
      </c>
      <c r="G10" t="s">
        <v>544</v>
      </c>
      <c r="H10" t="s">
        <v>538</v>
      </c>
      <c r="I10" t="s">
        <v>382</v>
      </c>
      <c r="J10" t="s">
        <v>576</v>
      </c>
      <c r="K10" t="s">
        <v>577</v>
      </c>
      <c r="L10" t="s">
        <v>578</v>
      </c>
      <c r="M10" t="s">
        <v>548</v>
      </c>
      <c r="N10" t="s">
        <v>579</v>
      </c>
    </row>
    <row r="11" spans="1:14" x14ac:dyDescent="0.3">
      <c r="A11" t="s">
        <v>1276</v>
      </c>
      <c r="B11" t="s">
        <v>797</v>
      </c>
      <c r="C11" t="s">
        <v>1167</v>
      </c>
      <c r="D11" t="s">
        <v>771</v>
      </c>
      <c r="E11" t="s">
        <v>782</v>
      </c>
      <c r="F11">
        <v>1</v>
      </c>
      <c r="G11" t="s">
        <v>551</v>
      </c>
      <c r="H11" t="s">
        <v>544</v>
      </c>
      <c r="I11" t="s">
        <v>382</v>
      </c>
      <c r="J11" t="s">
        <v>580</v>
      </c>
      <c r="K11" t="s">
        <v>581</v>
      </c>
      <c r="L11" t="s">
        <v>582</v>
      </c>
      <c r="M11" t="s">
        <v>542</v>
      </c>
      <c r="N11" t="s">
        <v>583</v>
      </c>
    </row>
    <row r="12" spans="1:14" x14ac:dyDescent="0.3">
      <c r="A12" t="s">
        <v>1276</v>
      </c>
      <c r="B12" t="s">
        <v>800</v>
      </c>
      <c r="C12" t="s">
        <v>1166</v>
      </c>
      <c r="D12" t="s">
        <v>771</v>
      </c>
      <c r="E12" t="s">
        <v>782</v>
      </c>
      <c r="F12" t="s">
        <v>584</v>
      </c>
      <c r="G12" t="s">
        <v>551</v>
      </c>
      <c r="H12" t="s">
        <v>537</v>
      </c>
      <c r="I12" t="s">
        <v>367</v>
      </c>
      <c r="J12" t="s">
        <v>1062</v>
      </c>
      <c r="K12" t="s">
        <v>585</v>
      </c>
      <c r="L12" t="s">
        <v>1063</v>
      </c>
      <c r="M12" t="s">
        <v>542</v>
      </c>
      <c r="N12" t="s">
        <v>586</v>
      </c>
    </row>
    <row r="13" spans="1:14" x14ac:dyDescent="0.3">
      <c r="A13" t="s">
        <v>1276</v>
      </c>
      <c r="B13" t="s">
        <v>802</v>
      </c>
      <c r="C13" t="s">
        <v>1166</v>
      </c>
      <c r="D13" t="s">
        <v>771</v>
      </c>
      <c r="E13" t="s">
        <v>778</v>
      </c>
      <c r="F13">
        <v>1</v>
      </c>
      <c r="G13" t="s">
        <v>537</v>
      </c>
      <c r="H13" t="s">
        <v>544</v>
      </c>
      <c r="I13" t="s">
        <v>367</v>
      </c>
      <c r="J13" t="s">
        <v>587</v>
      </c>
      <c r="K13" t="s">
        <v>588</v>
      </c>
      <c r="L13" t="s">
        <v>92</v>
      </c>
      <c r="M13" t="s">
        <v>548</v>
      </c>
      <c r="N13" t="s">
        <v>589</v>
      </c>
    </row>
    <row r="14" spans="1:14" x14ac:dyDescent="0.3">
      <c r="A14" t="s">
        <v>1276</v>
      </c>
      <c r="B14" t="s">
        <v>805</v>
      </c>
      <c r="C14" t="s">
        <v>1169</v>
      </c>
      <c r="D14" t="s">
        <v>771</v>
      </c>
      <c r="E14" t="s">
        <v>782</v>
      </c>
      <c r="F14">
        <v>2</v>
      </c>
      <c r="G14" t="s">
        <v>544</v>
      </c>
      <c r="H14" t="s">
        <v>537</v>
      </c>
      <c r="I14" t="s">
        <v>367</v>
      </c>
      <c r="J14" t="s">
        <v>590</v>
      </c>
      <c r="K14" t="s">
        <v>591</v>
      </c>
      <c r="L14" t="s">
        <v>592</v>
      </c>
      <c r="M14" t="s">
        <v>542</v>
      </c>
      <c r="N14" t="s">
        <v>593</v>
      </c>
    </row>
    <row r="15" spans="1:14" x14ac:dyDescent="0.3">
      <c r="A15" t="s">
        <v>1276</v>
      </c>
      <c r="B15" t="s">
        <v>808</v>
      </c>
      <c r="C15" t="s">
        <v>1168</v>
      </c>
      <c r="D15" t="s">
        <v>765</v>
      </c>
      <c r="E15" t="s">
        <v>766</v>
      </c>
      <c r="F15" t="s">
        <v>594</v>
      </c>
      <c r="G15" t="s">
        <v>537</v>
      </c>
      <c r="H15" t="s">
        <v>538</v>
      </c>
      <c r="I15" t="s">
        <v>367</v>
      </c>
      <c r="J15" t="s">
        <v>595</v>
      </c>
      <c r="K15" t="s">
        <v>1064</v>
      </c>
      <c r="L15" t="s">
        <v>1065</v>
      </c>
      <c r="M15" t="s">
        <v>548</v>
      </c>
      <c r="N15" t="s">
        <v>1066</v>
      </c>
    </row>
    <row r="16" spans="1:14" x14ac:dyDescent="0.3">
      <c r="A16" t="s">
        <v>1276</v>
      </c>
      <c r="B16" t="s">
        <v>790</v>
      </c>
      <c r="C16" t="s">
        <v>1169</v>
      </c>
      <c r="D16" t="s">
        <v>771</v>
      </c>
      <c r="E16" t="s">
        <v>766</v>
      </c>
      <c r="F16">
        <v>4</v>
      </c>
      <c r="G16" t="s">
        <v>551</v>
      </c>
      <c r="H16" t="s">
        <v>538</v>
      </c>
      <c r="I16" t="s">
        <v>367</v>
      </c>
      <c r="J16" t="s">
        <v>596</v>
      </c>
      <c r="K16" t="s">
        <v>597</v>
      </c>
      <c r="L16" t="s">
        <v>598</v>
      </c>
      <c r="M16" t="s">
        <v>548</v>
      </c>
      <c r="N16" t="s">
        <v>599</v>
      </c>
    </row>
    <row r="17" spans="1:14" x14ac:dyDescent="0.3">
      <c r="A17" t="s">
        <v>1276</v>
      </c>
      <c r="B17" t="s">
        <v>812</v>
      </c>
      <c r="C17" t="s">
        <v>1166</v>
      </c>
      <c r="D17" t="s">
        <v>765</v>
      </c>
      <c r="E17" t="s">
        <v>766</v>
      </c>
      <c r="F17" t="s">
        <v>600</v>
      </c>
      <c r="G17" t="s">
        <v>544</v>
      </c>
      <c r="H17" t="s">
        <v>537</v>
      </c>
      <c r="I17" t="s">
        <v>367</v>
      </c>
      <c r="J17" t="s">
        <v>601</v>
      </c>
      <c r="K17" t="s">
        <v>602</v>
      </c>
      <c r="L17" t="s">
        <v>603</v>
      </c>
      <c r="M17" t="s">
        <v>542</v>
      </c>
      <c r="N17" t="s">
        <v>604</v>
      </c>
    </row>
    <row r="18" spans="1:14" x14ac:dyDescent="0.3">
      <c r="A18" t="s">
        <v>1276</v>
      </c>
      <c r="B18" t="s">
        <v>805</v>
      </c>
      <c r="C18" t="s">
        <v>1169</v>
      </c>
      <c r="D18" t="s">
        <v>771</v>
      </c>
      <c r="E18" t="s">
        <v>906</v>
      </c>
      <c r="F18">
        <v>2</v>
      </c>
      <c r="G18" t="s">
        <v>551</v>
      </c>
      <c r="H18" t="s">
        <v>538</v>
      </c>
      <c r="I18" t="s">
        <v>367</v>
      </c>
      <c r="J18" t="s">
        <v>1067</v>
      </c>
      <c r="K18" t="s">
        <v>605</v>
      </c>
      <c r="L18" t="s">
        <v>606</v>
      </c>
      <c r="M18" t="s">
        <v>548</v>
      </c>
      <c r="N18" t="s">
        <v>607</v>
      </c>
    </row>
    <row r="19" spans="1:14" x14ac:dyDescent="0.3">
      <c r="A19" t="s">
        <v>1276</v>
      </c>
      <c r="B19" t="s">
        <v>795</v>
      </c>
      <c r="C19" t="s">
        <v>1168</v>
      </c>
      <c r="D19" t="s">
        <v>771</v>
      </c>
      <c r="E19" t="s">
        <v>782</v>
      </c>
      <c r="F19" t="s">
        <v>132</v>
      </c>
      <c r="G19" t="s">
        <v>537</v>
      </c>
      <c r="H19" t="s">
        <v>551</v>
      </c>
      <c r="I19" t="s">
        <v>382</v>
      </c>
      <c r="J19" t="s">
        <v>1068</v>
      </c>
      <c r="K19" t="s">
        <v>1069</v>
      </c>
      <c r="L19" t="s">
        <v>1070</v>
      </c>
      <c r="M19" t="s">
        <v>542</v>
      </c>
      <c r="N19" t="s">
        <v>1071</v>
      </c>
    </row>
    <row r="20" spans="1:14" x14ac:dyDescent="0.3">
      <c r="A20" t="s">
        <v>1276</v>
      </c>
      <c r="B20" t="s">
        <v>819</v>
      </c>
      <c r="C20" t="s">
        <v>1169</v>
      </c>
      <c r="D20" t="s">
        <v>765</v>
      </c>
      <c r="E20" t="s">
        <v>778</v>
      </c>
      <c r="F20">
        <v>4</v>
      </c>
      <c r="G20" t="s">
        <v>544</v>
      </c>
      <c r="H20" t="s">
        <v>537</v>
      </c>
      <c r="I20" t="s">
        <v>394</v>
      </c>
      <c r="J20" t="s">
        <v>608</v>
      </c>
      <c r="K20" t="s">
        <v>609</v>
      </c>
      <c r="L20" t="s">
        <v>610</v>
      </c>
      <c r="M20" t="s">
        <v>548</v>
      </c>
      <c r="N20" t="s">
        <v>1072</v>
      </c>
    </row>
    <row r="21" spans="1:14" x14ac:dyDescent="0.3">
      <c r="A21" t="s">
        <v>1276</v>
      </c>
      <c r="B21" t="s">
        <v>822</v>
      </c>
      <c r="C21" t="s">
        <v>1167</v>
      </c>
      <c r="D21" t="s">
        <v>771</v>
      </c>
      <c r="E21" t="s">
        <v>772</v>
      </c>
      <c r="F21">
        <v>2</v>
      </c>
      <c r="G21" t="s">
        <v>544</v>
      </c>
      <c r="H21" t="s">
        <v>537</v>
      </c>
      <c r="I21" t="s">
        <v>367</v>
      </c>
      <c r="J21" t="s">
        <v>611</v>
      </c>
      <c r="K21" t="s">
        <v>1073</v>
      </c>
      <c r="L21" t="s">
        <v>1074</v>
      </c>
      <c r="M21" t="s">
        <v>542</v>
      </c>
      <c r="N21" t="s">
        <v>612</v>
      </c>
    </row>
    <row r="22" spans="1:14" x14ac:dyDescent="0.3">
      <c r="A22" t="s">
        <v>1276</v>
      </c>
      <c r="B22" t="s">
        <v>825</v>
      </c>
      <c r="C22" t="s">
        <v>1166</v>
      </c>
      <c r="D22" t="s">
        <v>771</v>
      </c>
      <c r="E22" t="s">
        <v>782</v>
      </c>
      <c r="F22" t="s">
        <v>613</v>
      </c>
      <c r="G22" t="s">
        <v>538</v>
      </c>
      <c r="H22" t="s">
        <v>551</v>
      </c>
      <c r="I22" t="s">
        <v>424</v>
      </c>
      <c r="J22" t="s">
        <v>614</v>
      </c>
      <c r="K22" t="s">
        <v>615</v>
      </c>
      <c r="L22" t="s">
        <v>616</v>
      </c>
      <c r="M22" t="s">
        <v>542</v>
      </c>
      <c r="N22" t="s">
        <v>617</v>
      </c>
    </row>
    <row r="23" spans="1:14" x14ac:dyDescent="0.3">
      <c r="A23" t="s">
        <v>1276</v>
      </c>
      <c r="B23" t="s">
        <v>827</v>
      </c>
      <c r="C23" t="s">
        <v>1170</v>
      </c>
      <c r="D23" t="s">
        <v>771</v>
      </c>
      <c r="E23" t="s">
        <v>778</v>
      </c>
      <c r="F23" t="s">
        <v>132</v>
      </c>
      <c r="G23" t="s">
        <v>537</v>
      </c>
      <c r="H23" t="s">
        <v>551</v>
      </c>
      <c r="I23" t="s">
        <v>382</v>
      </c>
      <c r="J23" t="s">
        <v>618</v>
      </c>
      <c r="K23" t="s">
        <v>619</v>
      </c>
      <c r="L23" t="s">
        <v>620</v>
      </c>
      <c r="M23" t="s">
        <v>542</v>
      </c>
      <c r="N23" t="s">
        <v>621</v>
      </c>
    </row>
    <row r="24" spans="1:14" x14ac:dyDescent="0.3">
      <c r="A24" t="s">
        <v>1276</v>
      </c>
      <c r="B24" t="s">
        <v>822</v>
      </c>
      <c r="C24" t="s">
        <v>1167</v>
      </c>
      <c r="D24" t="s">
        <v>771</v>
      </c>
      <c r="E24" t="s">
        <v>772</v>
      </c>
      <c r="F24">
        <v>2</v>
      </c>
      <c r="G24" t="s">
        <v>551</v>
      </c>
      <c r="H24" t="s">
        <v>537</v>
      </c>
      <c r="I24" t="s">
        <v>367</v>
      </c>
      <c r="J24" t="s">
        <v>622</v>
      </c>
      <c r="K24" t="s">
        <v>623</v>
      </c>
      <c r="L24" t="s">
        <v>624</v>
      </c>
      <c r="M24" t="s">
        <v>542</v>
      </c>
      <c r="N24" t="s">
        <v>625</v>
      </c>
    </row>
    <row r="25" spans="1:14" x14ac:dyDescent="0.3">
      <c r="A25" t="s">
        <v>1276</v>
      </c>
      <c r="B25" t="s">
        <v>795</v>
      </c>
      <c r="C25" t="s">
        <v>1168</v>
      </c>
      <c r="D25" t="s">
        <v>771</v>
      </c>
      <c r="E25" t="s">
        <v>782</v>
      </c>
      <c r="F25">
        <v>3</v>
      </c>
      <c r="G25" t="s">
        <v>551</v>
      </c>
      <c r="H25" t="s">
        <v>538</v>
      </c>
      <c r="I25" t="s">
        <v>367</v>
      </c>
      <c r="J25" t="s">
        <v>626</v>
      </c>
      <c r="K25" t="s">
        <v>627</v>
      </c>
      <c r="L25" t="s">
        <v>628</v>
      </c>
      <c r="M25" t="s">
        <v>542</v>
      </c>
      <c r="N25" t="s">
        <v>629</v>
      </c>
    </row>
    <row r="26" spans="1:14" x14ac:dyDescent="0.3">
      <c r="A26" t="s">
        <v>1276</v>
      </c>
      <c r="B26" t="s">
        <v>1172</v>
      </c>
      <c r="C26" t="s">
        <v>1171</v>
      </c>
      <c r="D26" t="s">
        <v>765</v>
      </c>
      <c r="E26" t="s">
        <v>782</v>
      </c>
      <c r="F26">
        <v>4</v>
      </c>
      <c r="G26" t="s">
        <v>538</v>
      </c>
      <c r="H26" t="s">
        <v>537</v>
      </c>
      <c r="I26" t="s">
        <v>367</v>
      </c>
      <c r="J26" t="s">
        <v>630</v>
      </c>
      <c r="K26" t="s">
        <v>631</v>
      </c>
      <c r="L26" t="s">
        <v>632</v>
      </c>
      <c r="M26" t="s">
        <v>542</v>
      </c>
      <c r="N26" t="s">
        <v>633</v>
      </c>
    </row>
    <row r="27" spans="1:14" x14ac:dyDescent="0.3">
      <c r="A27" t="s">
        <v>1276</v>
      </c>
      <c r="B27" t="s">
        <v>836</v>
      </c>
      <c r="C27" t="s">
        <v>1168</v>
      </c>
      <c r="D27" t="s">
        <v>771</v>
      </c>
      <c r="E27" t="s">
        <v>766</v>
      </c>
      <c r="F27" t="s">
        <v>132</v>
      </c>
      <c r="G27" t="s">
        <v>551</v>
      </c>
      <c r="H27" t="s">
        <v>537</v>
      </c>
      <c r="I27" t="s">
        <v>382</v>
      </c>
      <c r="J27" t="s">
        <v>634</v>
      </c>
      <c r="K27" t="s">
        <v>635</v>
      </c>
      <c r="L27" t="s">
        <v>636</v>
      </c>
      <c r="M27" t="s">
        <v>548</v>
      </c>
      <c r="N27" t="s">
        <v>637</v>
      </c>
    </row>
    <row r="28" spans="1:14" x14ac:dyDescent="0.3">
      <c r="A28" t="s">
        <v>1276</v>
      </c>
      <c r="B28" t="s">
        <v>838</v>
      </c>
      <c r="C28" t="s">
        <v>1165</v>
      </c>
      <c r="D28" t="s">
        <v>765</v>
      </c>
      <c r="E28" t="s">
        <v>766</v>
      </c>
      <c r="F28">
        <v>3</v>
      </c>
      <c r="G28" t="s">
        <v>544</v>
      </c>
      <c r="H28" t="s">
        <v>537</v>
      </c>
      <c r="I28" t="s">
        <v>367</v>
      </c>
      <c r="J28" t="s">
        <v>1075</v>
      </c>
      <c r="K28" t="s">
        <v>1076</v>
      </c>
      <c r="L28" t="s">
        <v>1077</v>
      </c>
      <c r="M28" t="s">
        <v>542</v>
      </c>
      <c r="N28" t="s">
        <v>1078</v>
      </c>
    </row>
    <row r="29" spans="1:14" x14ac:dyDescent="0.3">
      <c r="A29" t="s">
        <v>1276</v>
      </c>
      <c r="B29" t="s">
        <v>840</v>
      </c>
      <c r="C29" t="s">
        <v>1170</v>
      </c>
      <c r="D29" t="s">
        <v>771</v>
      </c>
      <c r="E29" t="s">
        <v>782</v>
      </c>
      <c r="F29">
        <v>3</v>
      </c>
      <c r="G29" t="s">
        <v>538</v>
      </c>
      <c r="H29" t="s">
        <v>544</v>
      </c>
      <c r="I29" t="s">
        <v>367</v>
      </c>
      <c r="J29" t="s">
        <v>638</v>
      </c>
      <c r="K29" t="s">
        <v>1079</v>
      </c>
      <c r="L29" t="s">
        <v>92</v>
      </c>
      <c r="M29" t="s">
        <v>542</v>
      </c>
      <c r="N29" t="s">
        <v>639</v>
      </c>
    </row>
    <row r="30" spans="1:14" x14ac:dyDescent="0.3">
      <c r="A30" t="s">
        <v>1276</v>
      </c>
      <c r="B30" t="s">
        <v>842</v>
      </c>
      <c r="C30" t="s">
        <v>1167</v>
      </c>
      <c r="D30" t="s">
        <v>765</v>
      </c>
      <c r="E30" t="s">
        <v>778</v>
      </c>
      <c r="F30" t="s">
        <v>640</v>
      </c>
      <c r="G30" t="s">
        <v>551</v>
      </c>
      <c r="H30" t="s">
        <v>537</v>
      </c>
      <c r="I30" t="s">
        <v>367</v>
      </c>
      <c r="J30" t="s">
        <v>641</v>
      </c>
      <c r="K30" t="s">
        <v>642</v>
      </c>
      <c r="L30" t="s">
        <v>643</v>
      </c>
      <c r="M30" t="s">
        <v>548</v>
      </c>
      <c r="N30" t="s">
        <v>644</v>
      </c>
    </row>
    <row r="31" spans="1:14" x14ac:dyDescent="0.3">
      <c r="A31" t="s">
        <v>1276</v>
      </c>
      <c r="B31" t="s">
        <v>840</v>
      </c>
      <c r="C31" t="s">
        <v>1170</v>
      </c>
      <c r="D31" t="s">
        <v>771</v>
      </c>
      <c r="E31" t="s">
        <v>782</v>
      </c>
      <c r="F31">
        <v>1</v>
      </c>
      <c r="G31" t="s">
        <v>551</v>
      </c>
      <c r="H31" t="s">
        <v>538</v>
      </c>
      <c r="I31" t="s">
        <v>424</v>
      </c>
      <c r="J31" t="s">
        <v>92</v>
      </c>
      <c r="K31" t="s">
        <v>645</v>
      </c>
      <c r="L31" t="s">
        <v>92</v>
      </c>
      <c r="M31" t="s">
        <v>646</v>
      </c>
      <c r="N31" t="s">
        <v>92</v>
      </c>
    </row>
    <row r="32" spans="1:14" x14ac:dyDescent="0.3">
      <c r="A32" t="s">
        <v>1276</v>
      </c>
      <c r="B32" t="s">
        <v>840</v>
      </c>
      <c r="C32" t="s">
        <v>1170</v>
      </c>
      <c r="D32" t="s">
        <v>771</v>
      </c>
      <c r="E32" t="s">
        <v>782</v>
      </c>
      <c r="F32" t="s">
        <v>647</v>
      </c>
      <c r="G32" t="s">
        <v>551</v>
      </c>
      <c r="H32" t="s">
        <v>537</v>
      </c>
      <c r="I32" t="s">
        <v>382</v>
      </c>
      <c r="J32" t="s">
        <v>648</v>
      </c>
      <c r="K32" t="s">
        <v>649</v>
      </c>
      <c r="L32" t="s">
        <v>650</v>
      </c>
      <c r="M32" t="s">
        <v>542</v>
      </c>
      <c r="N32" t="s">
        <v>651</v>
      </c>
    </row>
    <row r="33" spans="1:14" x14ac:dyDescent="0.3">
      <c r="A33" t="s">
        <v>1276</v>
      </c>
      <c r="B33" t="s">
        <v>795</v>
      </c>
      <c r="C33" t="s">
        <v>1168</v>
      </c>
      <c r="D33" t="s">
        <v>771</v>
      </c>
      <c r="E33" t="s">
        <v>782</v>
      </c>
      <c r="F33">
        <v>4</v>
      </c>
      <c r="G33" t="s">
        <v>538</v>
      </c>
      <c r="H33" t="s">
        <v>537</v>
      </c>
      <c r="I33" t="s">
        <v>367</v>
      </c>
      <c r="J33" t="s">
        <v>652</v>
      </c>
      <c r="K33" t="s">
        <v>653</v>
      </c>
      <c r="L33" t="s">
        <v>654</v>
      </c>
      <c r="M33" t="s">
        <v>548</v>
      </c>
      <c r="N33" t="s">
        <v>655</v>
      </c>
    </row>
    <row r="34" spans="1:14" x14ac:dyDescent="0.3">
      <c r="A34" t="s">
        <v>1276</v>
      </c>
      <c r="B34" t="s">
        <v>845</v>
      </c>
      <c r="C34" t="s">
        <v>1165</v>
      </c>
      <c r="D34" t="s">
        <v>771</v>
      </c>
      <c r="E34" t="s">
        <v>772</v>
      </c>
      <c r="F34" t="s">
        <v>656</v>
      </c>
      <c r="G34" t="s">
        <v>538</v>
      </c>
      <c r="H34" t="s">
        <v>551</v>
      </c>
      <c r="I34" t="s">
        <v>382</v>
      </c>
      <c r="J34" t="s">
        <v>657</v>
      </c>
      <c r="K34" t="s">
        <v>658</v>
      </c>
      <c r="L34" t="s">
        <v>659</v>
      </c>
      <c r="M34" t="s">
        <v>548</v>
      </c>
      <c r="N34" t="s">
        <v>660</v>
      </c>
    </row>
    <row r="35" spans="1:14" x14ac:dyDescent="0.3">
      <c r="A35" t="s">
        <v>1276</v>
      </c>
      <c r="B35" t="s">
        <v>795</v>
      </c>
      <c r="C35" t="s">
        <v>1168</v>
      </c>
      <c r="D35" t="s">
        <v>771</v>
      </c>
      <c r="E35" t="s">
        <v>782</v>
      </c>
      <c r="F35" t="s">
        <v>656</v>
      </c>
      <c r="G35" t="s">
        <v>551</v>
      </c>
      <c r="H35" t="s">
        <v>537</v>
      </c>
      <c r="I35" t="s">
        <v>367</v>
      </c>
      <c r="J35" t="s">
        <v>661</v>
      </c>
      <c r="K35" t="s">
        <v>662</v>
      </c>
      <c r="L35" t="s">
        <v>663</v>
      </c>
      <c r="M35" t="s">
        <v>646</v>
      </c>
      <c r="N35" t="s">
        <v>1080</v>
      </c>
    </row>
    <row r="36" spans="1:14" x14ac:dyDescent="0.3">
      <c r="A36" t="s">
        <v>1276</v>
      </c>
      <c r="B36" t="s">
        <v>840</v>
      </c>
      <c r="C36" t="s">
        <v>1170</v>
      </c>
      <c r="D36" t="s">
        <v>771</v>
      </c>
      <c r="E36" t="s">
        <v>782</v>
      </c>
      <c r="F36">
        <v>1</v>
      </c>
      <c r="G36" t="s">
        <v>537</v>
      </c>
      <c r="H36" t="s">
        <v>551</v>
      </c>
      <c r="I36" t="s">
        <v>394</v>
      </c>
      <c r="J36" t="s">
        <v>664</v>
      </c>
      <c r="K36" t="s">
        <v>665</v>
      </c>
      <c r="L36" t="s">
        <v>92</v>
      </c>
      <c r="M36" t="s">
        <v>542</v>
      </c>
      <c r="N36" t="s">
        <v>666</v>
      </c>
    </row>
    <row r="37" spans="1:14" x14ac:dyDescent="0.3">
      <c r="A37" t="s">
        <v>1276</v>
      </c>
      <c r="B37" t="s">
        <v>850</v>
      </c>
      <c r="C37" t="s">
        <v>1168</v>
      </c>
      <c r="D37" t="s">
        <v>771</v>
      </c>
      <c r="E37" t="s">
        <v>778</v>
      </c>
      <c r="F37">
        <v>4</v>
      </c>
      <c r="G37" t="s">
        <v>551</v>
      </c>
      <c r="H37" t="s">
        <v>544</v>
      </c>
      <c r="I37" t="s">
        <v>382</v>
      </c>
      <c r="J37" t="s">
        <v>622</v>
      </c>
      <c r="K37" t="s">
        <v>667</v>
      </c>
      <c r="L37" t="s">
        <v>668</v>
      </c>
      <c r="M37" t="s">
        <v>548</v>
      </c>
      <c r="N37" t="s">
        <v>669</v>
      </c>
    </row>
    <row r="38" spans="1:14" x14ac:dyDescent="0.3">
      <c r="A38" t="s">
        <v>1276</v>
      </c>
      <c r="B38" t="s">
        <v>853</v>
      </c>
      <c r="C38" t="s">
        <v>1167</v>
      </c>
      <c r="D38" t="s">
        <v>771</v>
      </c>
      <c r="E38" t="s">
        <v>778</v>
      </c>
      <c r="F38" t="s">
        <v>656</v>
      </c>
      <c r="G38" t="s">
        <v>538</v>
      </c>
      <c r="H38" t="s">
        <v>537</v>
      </c>
      <c r="I38" t="s">
        <v>367</v>
      </c>
      <c r="J38" t="s">
        <v>1081</v>
      </c>
      <c r="K38" t="s">
        <v>670</v>
      </c>
      <c r="L38" t="s">
        <v>671</v>
      </c>
      <c r="M38" t="s">
        <v>542</v>
      </c>
      <c r="N38" t="s">
        <v>1082</v>
      </c>
    </row>
    <row r="39" spans="1:14" x14ac:dyDescent="0.3">
      <c r="A39" t="s">
        <v>1276</v>
      </c>
      <c r="B39" t="s">
        <v>950</v>
      </c>
      <c r="C39" t="s">
        <v>1168</v>
      </c>
      <c r="D39" t="s">
        <v>765</v>
      </c>
      <c r="E39" t="s">
        <v>778</v>
      </c>
      <c r="F39">
        <v>3</v>
      </c>
      <c r="G39" t="s">
        <v>537</v>
      </c>
      <c r="H39" t="s">
        <v>551</v>
      </c>
      <c r="I39" t="s">
        <v>367</v>
      </c>
      <c r="J39" t="s">
        <v>1083</v>
      </c>
      <c r="K39" t="s">
        <v>1084</v>
      </c>
      <c r="L39" t="s">
        <v>1085</v>
      </c>
      <c r="M39" t="s">
        <v>548</v>
      </c>
      <c r="N39" t="s">
        <v>1086</v>
      </c>
    </row>
    <row r="42" spans="1:14" x14ac:dyDescent="0.3">
      <c r="F42" s="4" t="s">
        <v>1213</v>
      </c>
      <c r="G42" s="4" t="s">
        <v>1259</v>
      </c>
      <c r="H42" s="4" t="s">
        <v>1260</v>
      </c>
    </row>
    <row r="43" spans="1:14" x14ac:dyDescent="0.3">
      <c r="F43" s="4" t="s">
        <v>537</v>
      </c>
      <c r="G43">
        <f>COUNTIFS($G$2:$G$39,F43,$E$2:$E$39,$F$48)+COUNTIFS($G$2:$G$39,F43,$E$2:$E$39,$F$49)</f>
        <v>5</v>
      </c>
      <c r="H43">
        <f>COUNTIFS($H$2:$H$39,F43,$E$2:$E$39,$F$48)+COUNTIFS($H$2:$H$39,F43,$E$2:$E$39,$F$49)</f>
        <v>7</v>
      </c>
    </row>
    <row r="44" spans="1:14" x14ac:dyDescent="0.3">
      <c r="F44" s="4" t="s">
        <v>544</v>
      </c>
      <c r="G44">
        <f t="shared" ref="G44:G46" si="0">COUNTIFS($G$2:$G$39,F44,$E$2:$E$39,$F$48)+COUNTIFS($G$2:$G$39,F44,$E$2:$E$39,$F$49)</f>
        <v>5</v>
      </c>
      <c r="H44">
        <f>COUNTIFS($H$2:$H$39,F44,$E$2:$E$39,$F$48)+COUNTIFS($H$2:$H$39,F44,$E$2:$E$39,$F$49)</f>
        <v>2</v>
      </c>
    </row>
    <row r="45" spans="1:14" x14ac:dyDescent="0.3">
      <c r="F45" s="4" t="s">
        <v>551</v>
      </c>
      <c r="G45">
        <f t="shared" si="0"/>
        <v>5</v>
      </c>
      <c r="H45">
        <f t="shared" ref="H45:H46" si="1">COUNTIFS($H$2:$H$39,F45,$E$2:$E$39,$F$48)+COUNTIFS($H$2:$H$39,F45,$E$2:$E$39,$F$49)</f>
        <v>3</v>
      </c>
    </row>
    <row r="46" spans="1:14" x14ac:dyDescent="0.3">
      <c r="F46" s="4" t="s">
        <v>538</v>
      </c>
      <c r="G46">
        <f t="shared" si="0"/>
        <v>1</v>
      </c>
      <c r="H46">
        <f t="shared" si="1"/>
        <v>4</v>
      </c>
    </row>
    <row r="47" spans="1:14" x14ac:dyDescent="0.3">
      <c r="G47">
        <f>SUM(G43:G46)</f>
        <v>16</v>
      </c>
      <c r="H47">
        <f>SUM( H43:H46)</f>
        <v>16</v>
      </c>
    </row>
    <row r="48" spans="1:14" x14ac:dyDescent="0.3">
      <c r="F48" s="4" t="s">
        <v>778</v>
      </c>
    </row>
    <row r="49" spans="6:10" x14ac:dyDescent="0.3">
      <c r="F49" s="4" t="s">
        <v>766</v>
      </c>
    </row>
    <row r="51" spans="6:10" x14ac:dyDescent="0.3">
      <c r="F51" s="4" t="s">
        <v>1214</v>
      </c>
    </row>
    <row r="52" spans="6:10" x14ac:dyDescent="0.3">
      <c r="F52" s="4" t="s">
        <v>537</v>
      </c>
      <c r="G52">
        <f>COUNTIFS($G$2:$G$39,F52,$E$2:$E$39,$F$57)+COUNTIFS($G$2:$G$39,F52,$E$2:$E$39,$F$58)</f>
        <v>2</v>
      </c>
      <c r="H52">
        <f>COUNTIFS($H$2:$H$39,F52,$E$2:$E$39,$F$57)+COUNTIFS($H$2:$H$39,F52,$E$2:$E$39,$F$58)</f>
        <v>10</v>
      </c>
    </row>
    <row r="53" spans="6:10" x14ac:dyDescent="0.3">
      <c r="F53" s="4" t="s">
        <v>544</v>
      </c>
      <c r="G53">
        <f t="shared" ref="G53:G55" si="2">COUNTIFS($G$2:$G$39,F53,$E$2:$E$39,$F$57)+COUNTIFS($G$2:$G$39,F53,$E$2:$E$39,$F$58)</f>
        <v>4</v>
      </c>
      <c r="H53">
        <f t="shared" ref="H53:H55" si="3">COUNTIFS($H$2:$H$39,F53,$E$2:$E$39,$F$57)+COUNTIFS($H$2:$H$39,F53,$E$2:$E$39,$F$58)</f>
        <v>3</v>
      </c>
    </row>
    <row r="54" spans="6:10" x14ac:dyDescent="0.3">
      <c r="F54" s="4" t="s">
        <v>551</v>
      </c>
      <c r="G54">
        <f t="shared" si="2"/>
        <v>10</v>
      </c>
      <c r="H54">
        <f t="shared" si="3"/>
        <v>5</v>
      </c>
    </row>
    <row r="55" spans="6:10" x14ac:dyDescent="0.3">
      <c r="F55" s="4" t="s">
        <v>538</v>
      </c>
      <c r="G55">
        <f t="shared" si="2"/>
        <v>5</v>
      </c>
      <c r="H55">
        <f t="shared" si="3"/>
        <v>3</v>
      </c>
    </row>
    <row r="56" spans="6:10" x14ac:dyDescent="0.3">
      <c r="G56">
        <f>SUM(G52:G55)</f>
        <v>21</v>
      </c>
      <c r="H56">
        <f>SUM(H52:H55)</f>
        <v>21</v>
      </c>
    </row>
    <row r="57" spans="6:10" x14ac:dyDescent="0.3">
      <c r="F57" s="4" t="s">
        <v>782</v>
      </c>
    </row>
    <row r="58" spans="6:10" x14ac:dyDescent="0.3">
      <c r="F58" s="4" t="s">
        <v>772</v>
      </c>
    </row>
    <row r="60" spans="6:10" x14ac:dyDescent="0.3">
      <c r="F60" s="4" t="s">
        <v>1213</v>
      </c>
      <c r="G60" s="4" t="s">
        <v>1261</v>
      </c>
      <c r="H60" s="4" t="s">
        <v>1262</v>
      </c>
      <c r="I60" s="4" t="s">
        <v>1263</v>
      </c>
      <c r="J60" s="4" t="s">
        <v>1264</v>
      </c>
    </row>
    <row r="61" spans="6:10" x14ac:dyDescent="0.3">
      <c r="F61" s="4" t="s">
        <v>537</v>
      </c>
      <c r="G61" s="11">
        <f>G43/G47</f>
        <v>0.3125</v>
      </c>
      <c r="H61" s="11">
        <f>H43/H47</f>
        <v>0.4375</v>
      </c>
      <c r="I61" s="11">
        <v>9.5238095238095233E-2</v>
      </c>
      <c r="J61" s="11">
        <v>0.47619047619047616</v>
      </c>
    </row>
    <row r="62" spans="6:10" x14ac:dyDescent="0.3">
      <c r="F62" s="4" t="s">
        <v>544</v>
      </c>
      <c r="G62" s="11">
        <f>G44/G47</f>
        <v>0.3125</v>
      </c>
      <c r="H62" s="11">
        <f>H44/H47</f>
        <v>0.125</v>
      </c>
      <c r="I62" s="11">
        <v>0.19047619047619047</v>
      </c>
      <c r="J62" s="11">
        <v>0.14285714285714285</v>
      </c>
    </row>
    <row r="63" spans="6:10" x14ac:dyDescent="0.3">
      <c r="F63" s="4" t="s">
        <v>551</v>
      </c>
      <c r="G63" s="11">
        <f>G45/G47</f>
        <v>0.3125</v>
      </c>
      <c r="H63" s="11">
        <f>H45/H47</f>
        <v>0.1875</v>
      </c>
      <c r="I63" s="11">
        <v>0.47619047619047616</v>
      </c>
      <c r="J63" s="11">
        <v>0.23809523809523808</v>
      </c>
    </row>
    <row r="64" spans="6:10" x14ac:dyDescent="0.3">
      <c r="F64" s="4" t="s">
        <v>538</v>
      </c>
      <c r="G64" s="11">
        <f>G46/G47</f>
        <v>6.25E-2</v>
      </c>
      <c r="H64" s="11">
        <f>H46/H47</f>
        <v>0.25</v>
      </c>
      <c r="I64" s="11">
        <v>0.23809523809523808</v>
      </c>
      <c r="J64" s="11">
        <v>0.14285714285714285</v>
      </c>
    </row>
    <row r="65" spans="6:8" x14ac:dyDescent="0.3">
      <c r="G65" s="11"/>
      <c r="H65" s="11"/>
    </row>
    <row r="66" spans="6:8" x14ac:dyDescent="0.3">
      <c r="F66" s="4" t="s">
        <v>1214</v>
      </c>
      <c r="G66" s="11"/>
      <c r="H66" s="11"/>
    </row>
    <row r="67" spans="6:8" x14ac:dyDescent="0.3">
      <c r="F67" s="4" t="s">
        <v>537</v>
      </c>
      <c r="G67" s="11">
        <f>G52/G56</f>
        <v>9.5238095238095233E-2</v>
      </c>
      <c r="H67" s="11">
        <f>H52/H56</f>
        <v>0.47619047619047616</v>
      </c>
    </row>
    <row r="68" spans="6:8" x14ac:dyDescent="0.3">
      <c r="F68" s="4" t="s">
        <v>544</v>
      </c>
      <c r="G68" s="11">
        <f>G53/G56</f>
        <v>0.19047619047619047</v>
      </c>
      <c r="H68" s="11">
        <f>H53/H56</f>
        <v>0.14285714285714285</v>
      </c>
    </row>
    <row r="69" spans="6:8" x14ac:dyDescent="0.3">
      <c r="F69" s="4" t="s">
        <v>551</v>
      </c>
      <c r="G69" s="11">
        <f>G54/G56</f>
        <v>0.47619047619047616</v>
      </c>
      <c r="H69" s="11">
        <f>H54/H56</f>
        <v>0.23809523809523808</v>
      </c>
    </row>
    <row r="70" spans="6:8" x14ac:dyDescent="0.3">
      <c r="F70" s="4" t="s">
        <v>538</v>
      </c>
      <c r="G70" s="11">
        <f>G55/G56</f>
        <v>0.23809523809523808</v>
      </c>
      <c r="H70" s="11">
        <f>H55/H56</f>
        <v>0.14285714285714285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5A2F-956A-4488-B07B-A48FFC095CC8}">
  <dimension ref="A1:I89"/>
  <sheetViews>
    <sheetView topLeftCell="A5" workbookViewId="0">
      <selection activeCell="A2" sqref="A2:A39"/>
    </sheetView>
  </sheetViews>
  <sheetFormatPr defaultRowHeight="14.4" x14ac:dyDescent="0.3"/>
  <cols>
    <col min="1" max="1" width="16" bestFit="1" customWidth="1"/>
    <col min="2" max="2" width="29.21875" bestFit="1" customWidth="1"/>
    <col min="3" max="3" width="13.44140625" bestFit="1" customWidth="1"/>
    <col min="4" max="4" width="25.77734375" bestFit="1" customWidth="1"/>
    <col min="5" max="5" width="44.44140625" bestFit="1" customWidth="1"/>
    <col min="6" max="6" width="35.5546875" bestFit="1" customWidth="1"/>
    <col min="7" max="7" width="36.77734375" customWidth="1"/>
    <col min="8" max="8" width="42.109375" bestFit="1" customWidth="1"/>
    <col min="9" max="9" width="34.5546875" bestFit="1" customWidth="1"/>
  </cols>
  <sheetData>
    <row r="1" spans="1:9" ht="28.8" x14ac:dyDescent="0.3">
      <c r="A1" t="s">
        <v>856</v>
      </c>
      <c r="B1" t="s">
        <v>857</v>
      </c>
      <c r="C1" t="s">
        <v>758</v>
      </c>
      <c r="D1" t="s">
        <v>759</v>
      </c>
      <c r="E1" t="s">
        <v>761</v>
      </c>
      <c r="F1" s="2" t="s">
        <v>1007</v>
      </c>
      <c r="G1" s="2" t="s">
        <v>1017</v>
      </c>
      <c r="H1" s="2" t="s">
        <v>1254</v>
      </c>
      <c r="I1" t="s">
        <v>1056</v>
      </c>
    </row>
    <row r="2" spans="1:9" x14ac:dyDescent="0.3">
      <c r="A2" t="s">
        <v>1276</v>
      </c>
      <c r="B2" t="s">
        <v>764</v>
      </c>
      <c r="C2" t="s">
        <v>1165</v>
      </c>
      <c r="D2" t="s">
        <v>765</v>
      </c>
      <c r="E2" t="s">
        <v>766</v>
      </c>
      <c r="F2" t="s">
        <v>367</v>
      </c>
      <c r="G2" t="s">
        <v>367</v>
      </c>
      <c r="H2" t="s">
        <v>367</v>
      </c>
      <c r="I2" t="s">
        <v>367</v>
      </c>
    </row>
    <row r="3" spans="1:9" x14ac:dyDescent="0.3">
      <c r="A3" t="s">
        <v>1276</v>
      </c>
      <c r="B3" t="s">
        <v>775</v>
      </c>
      <c r="C3" t="s">
        <v>1165</v>
      </c>
      <c r="D3" t="s">
        <v>765</v>
      </c>
      <c r="E3" t="s">
        <v>766</v>
      </c>
      <c r="F3" t="s">
        <v>367</v>
      </c>
      <c r="H3" t="s">
        <v>367</v>
      </c>
      <c r="I3" t="s">
        <v>367</v>
      </c>
    </row>
    <row r="4" spans="1:9" x14ac:dyDescent="0.3">
      <c r="A4" t="s">
        <v>1276</v>
      </c>
      <c r="B4" t="s">
        <v>790</v>
      </c>
      <c r="C4" t="s">
        <v>1169</v>
      </c>
      <c r="D4" t="s">
        <v>771</v>
      </c>
      <c r="E4" t="s">
        <v>766</v>
      </c>
      <c r="G4" t="s">
        <v>382</v>
      </c>
      <c r="H4" t="s">
        <v>367</v>
      </c>
      <c r="I4" t="s">
        <v>367</v>
      </c>
    </row>
    <row r="5" spans="1:9" x14ac:dyDescent="0.3">
      <c r="A5" t="s">
        <v>1276</v>
      </c>
      <c r="B5" t="s">
        <v>808</v>
      </c>
      <c r="C5" t="s">
        <v>1168</v>
      </c>
      <c r="D5" t="s">
        <v>765</v>
      </c>
      <c r="E5" t="s">
        <v>766</v>
      </c>
      <c r="F5" t="s">
        <v>367</v>
      </c>
      <c r="G5" t="s">
        <v>367</v>
      </c>
      <c r="H5" t="s">
        <v>367</v>
      </c>
      <c r="I5" t="s">
        <v>367</v>
      </c>
    </row>
    <row r="6" spans="1:9" x14ac:dyDescent="0.3">
      <c r="A6" t="s">
        <v>1276</v>
      </c>
      <c r="B6" t="s">
        <v>790</v>
      </c>
      <c r="C6" t="s">
        <v>1169</v>
      </c>
      <c r="D6" t="s">
        <v>771</v>
      </c>
      <c r="E6" t="s">
        <v>766</v>
      </c>
      <c r="F6" t="s">
        <v>371</v>
      </c>
      <c r="G6" t="s">
        <v>382</v>
      </c>
      <c r="H6" t="s">
        <v>382</v>
      </c>
      <c r="I6" t="s">
        <v>367</v>
      </c>
    </row>
    <row r="7" spans="1:9" x14ac:dyDescent="0.3">
      <c r="A7" t="s">
        <v>1276</v>
      </c>
      <c r="B7" t="s">
        <v>812</v>
      </c>
      <c r="C7" t="s">
        <v>1166</v>
      </c>
      <c r="D7" t="s">
        <v>765</v>
      </c>
      <c r="E7" t="s">
        <v>766</v>
      </c>
      <c r="F7" t="s">
        <v>367</v>
      </c>
      <c r="G7" t="s">
        <v>367</v>
      </c>
      <c r="H7" t="s">
        <v>367</v>
      </c>
      <c r="I7" t="s">
        <v>367</v>
      </c>
    </row>
    <row r="8" spans="1:9" x14ac:dyDescent="0.3">
      <c r="A8" t="s">
        <v>1276</v>
      </c>
      <c r="B8" t="s">
        <v>836</v>
      </c>
      <c r="C8" t="s">
        <v>1168</v>
      </c>
      <c r="D8" t="s">
        <v>771</v>
      </c>
      <c r="E8" t="s">
        <v>766</v>
      </c>
      <c r="G8" t="s">
        <v>367</v>
      </c>
      <c r="H8" t="s">
        <v>367</v>
      </c>
      <c r="I8" t="s">
        <v>382</v>
      </c>
    </row>
    <row r="9" spans="1:9" x14ac:dyDescent="0.3">
      <c r="A9" t="s">
        <v>1276</v>
      </c>
      <c r="B9" t="s">
        <v>838</v>
      </c>
      <c r="C9" t="s">
        <v>1165</v>
      </c>
      <c r="D9" t="s">
        <v>765</v>
      </c>
      <c r="E9" t="s">
        <v>766</v>
      </c>
      <c r="F9" t="s">
        <v>367</v>
      </c>
      <c r="H9" t="s">
        <v>367</v>
      </c>
      <c r="I9" t="s">
        <v>367</v>
      </c>
    </row>
    <row r="10" spans="1:9" x14ac:dyDescent="0.3">
      <c r="A10" t="s">
        <v>1276</v>
      </c>
      <c r="B10" t="s">
        <v>777</v>
      </c>
      <c r="C10" t="s">
        <v>1167</v>
      </c>
      <c r="D10" t="s">
        <v>765</v>
      </c>
      <c r="E10" t="s">
        <v>778</v>
      </c>
      <c r="F10" t="s">
        <v>367</v>
      </c>
      <c r="I10" t="s">
        <v>367</v>
      </c>
    </row>
    <row r="11" spans="1:9" x14ac:dyDescent="0.3">
      <c r="A11" t="s">
        <v>1276</v>
      </c>
      <c r="B11" t="s">
        <v>802</v>
      </c>
      <c r="C11" t="s">
        <v>1166</v>
      </c>
      <c r="D11" t="s">
        <v>771</v>
      </c>
      <c r="E11" t="s">
        <v>778</v>
      </c>
      <c r="H11" t="s">
        <v>367</v>
      </c>
      <c r="I11" t="s">
        <v>367</v>
      </c>
    </row>
    <row r="12" spans="1:9" x14ac:dyDescent="0.3">
      <c r="A12" t="s">
        <v>1276</v>
      </c>
      <c r="B12" t="s">
        <v>819</v>
      </c>
      <c r="C12" t="s">
        <v>1169</v>
      </c>
      <c r="D12" t="s">
        <v>765</v>
      </c>
      <c r="E12" t="s">
        <v>778</v>
      </c>
      <c r="F12" t="s">
        <v>367</v>
      </c>
      <c r="G12" t="s">
        <v>394</v>
      </c>
      <c r="H12" t="s">
        <v>367</v>
      </c>
      <c r="I12" t="s">
        <v>394</v>
      </c>
    </row>
    <row r="13" spans="1:9" x14ac:dyDescent="0.3">
      <c r="A13" t="s">
        <v>1276</v>
      </c>
      <c r="B13" t="s">
        <v>827</v>
      </c>
      <c r="C13" t="s">
        <v>1170</v>
      </c>
      <c r="D13" t="s">
        <v>771</v>
      </c>
      <c r="E13" t="s">
        <v>778</v>
      </c>
      <c r="F13" t="s">
        <v>371</v>
      </c>
      <c r="G13" t="s">
        <v>382</v>
      </c>
      <c r="H13" t="s">
        <v>382</v>
      </c>
      <c r="I13" t="s">
        <v>382</v>
      </c>
    </row>
    <row r="14" spans="1:9" x14ac:dyDescent="0.3">
      <c r="A14" t="s">
        <v>1276</v>
      </c>
      <c r="B14" t="s">
        <v>842</v>
      </c>
      <c r="C14" t="s">
        <v>1167</v>
      </c>
      <c r="D14" t="s">
        <v>765</v>
      </c>
      <c r="E14" t="s">
        <v>778</v>
      </c>
      <c r="F14" t="s">
        <v>367</v>
      </c>
      <c r="G14" t="s">
        <v>367</v>
      </c>
      <c r="H14" t="s">
        <v>367</v>
      </c>
      <c r="I14" t="s">
        <v>367</v>
      </c>
    </row>
    <row r="15" spans="1:9" x14ac:dyDescent="0.3">
      <c r="A15" t="s">
        <v>1276</v>
      </c>
      <c r="B15" t="s">
        <v>850</v>
      </c>
      <c r="C15" t="s">
        <v>1168</v>
      </c>
      <c r="D15" t="s">
        <v>771</v>
      </c>
      <c r="E15" t="s">
        <v>778</v>
      </c>
      <c r="F15" t="s">
        <v>371</v>
      </c>
      <c r="G15" t="s">
        <v>382</v>
      </c>
      <c r="H15" t="s">
        <v>382</v>
      </c>
      <c r="I15" t="s">
        <v>382</v>
      </c>
    </row>
    <row r="16" spans="1:9" x14ac:dyDescent="0.3">
      <c r="A16" t="s">
        <v>1276</v>
      </c>
      <c r="B16" t="s">
        <v>853</v>
      </c>
      <c r="C16" t="s">
        <v>1167</v>
      </c>
      <c r="D16" t="s">
        <v>771</v>
      </c>
      <c r="E16" t="s">
        <v>778</v>
      </c>
      <c r="F16" t="s">
        <v>367</v>
      </c>
      <c r="G16" t="s">
        <v>367</v>
      </c>
      <c r="I16" t="s">
        <v>367</v>
      </c>
    </row>
    <row r="17" spans="1:9" x14ac:dyDescent="0.3">
      <c r="A17" t="s">
        <v>1276</v>
      </c>
      <c r="B17" t="s">
        <v>950</v>
      </c>
      <c r="C17" t="s">
        <v>1168</v>
      </c>
      <c r="D17" t="s">
        <v>765</v>
      </c>
      <c r="E17" t="s">
        <v>778</v>
      </c>
      <c r="F17" t="s">
        <v>367</v>
      </c>
      <c r="G17" t="s">
        <v>367</v>
      </c>
      <c r="I17" t="s">
        <v>367</v>
      </c>
    </row>
    <row r="18" spans="1:9" x14ac:dyDescent="0.3">
      <c r="A18" t="s">
        <v>1276</v>
      </c>
      <c r="B18" t="s">
        <v>781</v>
      </c>
      <c r="C18" t="s">
        <v>1168</v>
      </c>
      <c r="D18" t="s">
        <v>771</v>
      </c>
      <c r="E18" t="s">
        <v>782</v>
      </c>
      <c r="F18" t="s">
        <v>367</v>
      </c>
      <c r="G18" t="s">
        <v>367</v>
      </c>
      <c r="H18" t="s">
        <v>367</v>
      </c>
      <c r="I18" t="s">
        <v>367</v>
      </c>
    </row>
    <row r="19" spans="1:9" x14ac:dyDescent="0.3">
      <c r="A19" t="s">
        <v>1276</v>
      </c>
      <c r="B19" t="s">
        <v>784</v>
      </c>
      <c r="C19" t="s">
        <v>1167</v>
      </c>
      <c r="D19" t="s">
        <v>771</v>
      </c>
      <c r="E19" t="s">
        <v>782</v>
      </c>
      <c r="H19" t="s">
        <v>367</v>
      </c>
      <c r="I19" t="s">
        <v>367</v>
      </c>
    </row>
    <row r="20" spans="1:9" x14ac:dyDescent="0.3">
      <c r="A20" t="s">
        <v>1276</v>
      </c>
      <c r="B20" t="s">
        <v>787</v>
      </c>
      <c r="C20" t="s">
        <v>1165</v>
      </c>
      <c r="D20" t="s">
        <v>771</v>
      </c>
      <c r="E20" t="s">
        <v>782</v>
      </c>
      <c r="F20" t="s">
        <v>367</v>
      </c>
      <c r="G20" t="s">
        <v>367</v>
      </c>
      <c r="H20" t="s">
        <v>367</v>
      </c>
      <c r="I20" t="s">
        <v>367</v>
      </c>
    </row>
    <row r="21" spans="1:9" x14ac:dyDescent="0.3">
      <c r="A21" t="s">
        <v>1276</v>
      </c>
      <c r="B21" t="s">
        <v>795</v>
      </c>
      <c r="C21" t="s">
        <v>1168</v>
      </c>
      <c r="D21" t="s">
        <v>771</v>
      </c>
      <c r="E21" t="s">
        <v>782</v>
      </c>
      <c r="F21" t="s">
        <v>367</v>
      </c>
      <c r="G21" t="s">
        <v>367</v>
      </c>
      <c r="H21" t="s">
        <v>382</v>
      </c>
      <c r="I21" t="s">
        <v>382</v>
      </c>
    </row>
    <row r="22" spans="1:9" x14ac:dyDescent="0.3">
      <c r="A22" t="s">
        <v>1276</v>
      </c>
      <c r="B22" t="s">
        <v>797</v>
      </c>
      <c r="C22" t="s">
        <v>1167</v>
      </c>
      <c r="D22" t="s">
        <v>771</v>
      </c>
      <c r="E22" t="s">
        <v>782</v>
      </c>
      <c r="H22" t="s">
        <v>382</v>
      </c>
      <c r="I22" t="s">
        <v>382</v>
      </c>
    </row>
    <row r="23" spans="1:9" x14ac:dyDescent="0.3">
      <c r="A23" t="s">
        <v>1276</v>
      </c>
      <c r="B23" t="s">
        <v>800</v>
      </c>
      <c r="C23" t="s">
        <v>1166</v>
      </c>
      <c r="D23" t="s">
        <v>771</v>
      </c>
      <c r="E23" t="s">
        <v>782</v>
      </c>
      <c r="F23" t="s">
        <v>367</v>
      </c>
      <c r="G23" t="s">
        <v>367</v>
      </c>
      <c r="H23" t="s">
        <v>367</v>
      </c>
      <c r="I23" t="s">
        <v>367</v>
      </c>
    </row>
    <row r="24" spans="1:9" x14ac:dyDescent="0.3">
      <c r="A24" t="s">
        <v>1276</v>
      </c>
      <c r="B24" t="s">
        <v>805</v>
      </c>
      <c r="C24" t="s">
        <v>1169</v>
      </c>
      <c r="D24" t="s">
        <v>771</v>
      </c>
      <c r="E24" t="s">
        <v>782</v>
      </c>
      <c r="G24" t="s">
        <v>367</v>
      </c>
      <c r="H24" t="s">
        <v>367</v>
      </c>
      <c r="I24" t="s">
        <v>367</v>
      </c>
    </row>
    <row r="25" spans="1:9" x14ac:dyDescent="0.3">
      <c r="A25" t="s">
        <v>1276</v>
      </c>
      <c r="B25" t="s">
        <v>795</v>
      </c>
      <c r="C25" t="s">
        <v>1168</v>
      </c>
      <c r="D25" t="s">
        <v>771</v>
      </c>
      <c r="E25" t="s">
        <v>782</v>
      </c>
      <c r="F25" t="s">
        <v>367</v>
      </c>
      <c r="G25" t="s">
        <v>382</v>
      </c>
      <c r="H25" t="s">
        <v>382</v>
      </c>
      <c r="I25" t="s">
        <v>382</v>
      </c>
    </row>
    <row r="26" spans="1:9" x14ac:dyDescent="0.3">
      <c r="A26" t="s">
        <v>1276</v>
      </c>
      <c r="B26" t="s">
        <v>825</v>
      </c>
      <c r="C26" t="s">
        <v>1166</v>
      </c>
      <c r="D26" t="s">
        <v>771</v>
      </c>
      <c r="E26" t="s">
        <v>782</v>
      </c>
      <c r="F26" t="s">
        <v>367</v>
      </c>
      <c r="G26" t="s">
        <v>367</v>
      </c>
      <c r="H26" t="s">
        <v>367</v>
      </c>
      <c r="I26" t="s">
        <v>424</v>
      </c>
    </row>
    <row r="27" spans="1:9" x14ac:dyDescent="0.3">
      <c r="A27" t="s">
        <v>1276</v>
      </c>
      <c r="B27" t="s">
        <v>795</v>
      </c>
      <c r="C27" t="s">
        <v>1168</v>
      </c>
      <c r="D27" t="s">
        <v>771</v>
      </c>
      <c r="E27" t="s">
        <v>782</v>
      </c>
      <c r="G27" t="s">
        <v>367</v>
      </c>
      <c r="H27" t="s">
        <v>367</v>
      </c>
      <c r="I27" t="s">
        <v>367</v>
      </c>
    </row>
    <row r="28" spans="1:9" x14ac:dyDescent="0.3">
      <c r="A28" t="s">
        <v>1276</v>
      </c>
      <c r="B28" t="s">
        <v>1172</v>
      </c>
      <c r="C28" t="s">
        <v>1171</v>
      </c>
      <c r="D28" t="s">
        <v>765</v>
      </c>
      <c r="E28" t="s">
        <v>782</v>
      </c>
      <c r="F28" t="s">
        <v>367</v>
      </c>
      <c r="G28" t="s">
        <v>367</v>
      </c>
      <c r="I28" t="s">
        <v>367</v>
      </c>
    </row>
    <row r="29" spans="1:9" x14ac:dyDescent="0.3">
      <c r="A29" t="s">
        <v>1276</v>
      </c>
      <c r="B29" t="s">
        <v>840</v>
      </c>
      <c r="C29" t="s">
        <v>1170</v>
      </c>
      <c r="D29" t="s">
        <v>771</v>
      </c>
      <c r="E29" t="s">
        <v>782</v>
      </c>
      <c r="G29" t="s">
        <v>367</v>
      </c>
      <c r="H29" t="s">
        <v>382</v>
      </c>
      <c r="I29" t="s">
        <v>367</v>
      </c>
    </row>
    <row r="30" spans="1:9" x14ac:dyDescent="0.3">
      <c r="A30" t="s">
        <v>1276</v>
      </c>
      <c r="B30" t="s">
        <v>840</v>
      </c>
      <c r="C30" t="s">
        <v>1170</v>
      </c>
      <c r="D30" t="s">
        <v>771</v>
      </c>
      <c r="E30" t="s">
        <v>782</v>
      </c>
      <c r="H30" t="s">
        <v>367</v>
      </c>
      <c r="I30" t="s">
        <v>424</v>
      </c>
    </row>
    <row r="31" spans="1:9" x14ac:dyDescent="0.3">
      <c r="A31" t="s">
        <v>1276</v>
      </c>
      <c r="B31" t="s">
        <v>840</v>
      </c>
      <c r="C31" t="s">
        <v>1170</v>
      </c>
      <c r="D31" t="s">
        <v>771</v>
      </c>
      <c r="E31" t="s">
        <v>782</v>
      </c>
      <c r="G31" t="s">
        <v>382</v>
      </c>
      <c r="H31" t="s">
        <v>382</v>
      </c>
      <c r="I31" t="s">
        <v>382</v>
      </c>
    </row>
    <row r="32" spans="1:9" x14ac:dyDescent="0.3">
      <c r="A32" t="s">
        <v>1276</v>
      </c>
      <c r="B32" t="s">
        <v>795</v>
      </c>
      <c r="C32" t="s">
        <v>1168</v>
      </c>
      <c r="D32" t="s">
        <v>771</v>
      </c>
      <c r="E32" t="s">
        <v>782</v>
      </c>
      <c r="G32" t="s">
        <v>367</v>
      </c>
      <c r="H32" t="s">
        <v>367</v>
      </c>
      <c r="I32" t="s">
        <v>367</v>
      </c>
    </row>
    <row r="33" spans="1:9" x14ac:dyDescent="0.3">
      <c r="A33" t="s">
        <v>1276</v>
      </c>
      <c r="B33" t="s">
        <v>795</v>
      </c>
      <c r="C33" t="s">
        <v>1168</v>
      </c>
      <c r="D33" t="s">
        <v>771</v>
      </c>
      <c r="E33" t="s">
        <v>782</v>
      </c>
      <c r="F33" t="s">
        <v>367</v>
      </c>
      <c r="G33" t="s">
        <v>367</v>
      </c>
      <c r="H33" t="s">
        <v>367</v>
      </c>
      <c r="I33" t="s">
        <v>367</v>
      </c>
    </row>
    <row r="34" spans="1:9" x14ac:dyDescent="0.3">
      <c r="A34" t="s">
        <v>1276</v>
      </c>
      <c r="B34" t="s">
        <v>840</v>
      </c>
      <c r="C34" t="s">
        <v>1170</v>
      </c>
      <c r="D34" t="s">
        <v>771</v>
      </c>
      <c r="E34" t="s">
        <v>782</v>
      </c>
      <c r="H34" t="s">
        <v>424</v>
      </c>
      <c r="I34" t="s">
        <v>394</v>
      </c>
    </row>
    <row r="35" spans="1:9" x14ac:dyDescent="0.3">
      <c r="A35" t="s">
        <v>1276</v>
      </c>
      <c r="B35" t="s">
        <v>805</v>
      </c>
      <c r="C35" t="s">
        <v>1169</v>
      </c>
      <c r="D35" t="s">
        <v>771</v>
      </c>
      <c r="E35" t="s">
        <v>906</v>
      </c>
      <c r="F35" t="s">
        <v>367</v>
      </c>
      <c r="G35" t="s">
        <v>382</v>
      </c>
      <c r="H35" t="s">
        <v>367</v>
      </c>
      <c r="I35" t="s">
        <v>367</v>
      </c>
    </row>
    <row r="36" spans="1:9" x14ac:dyDescent="0.3">
      <c r="A36" t="s">
        <v>1276</v>
      </c>
      <c r="B36" t="s">
        <v>770</v>
      </c>
      <c r="C36" t="s">
        <v>1166</v>
      </c>
      <c r="D36" t="s">
        <v>771</v>
      </c>
      <c r="E36" t="s">
        <v>772</v>
      </c>
      <c r="F36" t="s">
        <v>367</v>
      </c>
      <c r="G36" t="s">
        <v>367</v>
      </c>
      <c r="H36" t="s">
        <v>367</v>
      </c>
      <c r="I36" t="s">
        <v>367</v>
      </c>
    </row>
    <row r="37" spans="1:9" x14ac:dyDescent="0.3">
      <c r="A37" t="s">
        <v>1276</v>
      </c>
      <c r="B37" t="s">
        <v>822</v>
      </c>
      <c r="C37" t="s">
        <v>1167</v>
      </c>
      <c r="D37" t="s">
        <v>771</v>
      </c>
      <c r="E37" t="s">
        <v>772</v>
      </c>
      <c r="G37" t="s">
        <v>367</v>
      </c>
      <c r="I37" t="s">
        <v>367</v>
      </c>
    </row>
    <row r="38" spans="1:9" x14ac:dyDescent="0.3">
      <c r="A38" t="s">
        <v>1276</v>
      </c>
      <c r="B38" t="s">
        <v>822</v>
      </c>
      <c r="C38" t="s">
        <v>1167</v>
      </c>
      <c r="D38" t="s">
        <v>771</v>
      </c>
      <c r="E38" t="s">
        <v>772</v>
      </c>
      <c r="G38" t="s">
        <v>367</v>
      </c>
      <c r="H38" t="s">
        <v>367</v>
      </c>
      <c r="I38" t="s">
        <v>367</v>
      </c>
    </row>
    <row r="39" spans="1:9" x14ac:dyDescent="0.3">
      <c r="A39" t="s">
        <v>1276</v>
      </c>
      <c r="B39" t="s">
        <v>845</v>
      </c>
      <c r="C39" t="s">
        <v>1165</v>
      </c>
      <c r="D39" t="s">
        <v>771</v>
      </c>
      <c r="E39" t="s">
        <v>772</v>
      </c>
      <c r="F39" t="s">
        <v>371</v>
      </c>
      <c r="G39" t="s">
        <v>382</v>
      </c>
      <c r="H39" t="s">
        <v>367</v>
      </c>
      <c r="I39" t="s">
        <v>382</v>
      </c>
    </row>
    <row r="42" spans="1:9" x14ac:dyDescent="0.3">
      <c r="E42" s="4" t="s">
        <v>1213</v>
      </c>
    </row>
    <row r="43" spans="1:9" x14ac:dyDescent="0.3">
      <c r="E43" s="4" t="s">
        <v>371</v>
      </c>
      <c r="F43">
        <f>COUNTIF(F2:F17,$E$43)</f>
        <v>3</v>
      </c>
      <c r="G43">
        <f t="shared" ref="G43:I43" si="0">COUNTIF(G2:G17,$E$43)</f>
        <v>4</v>
      </c>
      <c r="H43">
        <f t="shared" si="0"/>
        <v>3</v>
      </c>
      <c r="I43">
        <f t="shared" si="0"/>
        <v>3</v>
      </c>
    </row>
    <row r="44" spans="1:9" x14ac:dyDescent="0.3">
      <c r="E44" s="4" t="s">
        <v>367</v>
      </c>
      <c r="F44">
        <f>COUNTIF(F2:F17,$E$44)</f>
        <v>10</v>
      </c>
      <c r="G44">
        <f t="shared" ref="G44:I44" si="1">COUNTIF(G2:G17,$E$44)</f>
        <v>7</v>
      </c>
      <c r="H44">
        <f t="shared" si="1"/>
        <v>10</v>
      </c>
      <c r="I44">
        <f t="shared" si="1"/>
        <v>12</v>
      </c>
    </row>
    <row r="45" spans="1:9" x14ac:dyDescent="0.3">
      <c r="E45" s="4" t="s">
        <v>424</v>
      </c>
      <c r="F45">
        <f>COUNTIF(F2:F17,$E$45)</f>
        <v>0</v>
      </c>
      <c r="G45">
        <f t="shared" ref="G45:I45" si="2">COUNTIF(G2:G17,$E$45)</f>
        <v>0</v>
      </c>
      <c r="H45">
        <f t="shared" si="2"/>
        <v>0</v>
      </c>
      <c r="I45">
        <f t="shared" si="2"/>
        <v>0</v>
      </c>
    </row>
    <row r="46" spans="1:9" x14ac:dyDescent="0.3">
      <c r="E46" s="4" t="s">
        <v>1235</v>
      </c>
      <c r="F46">
        <f>COUNTIF(F2:F17,$E$46)</f>
        <v>0</v>
      </c>
      <c r="G46">
        <f t="shared" ref="G46:I46" si="3">COUNTIF(G2:G17,$E$46)</f>
        <v>1</v>
      </c>
      <c r="H46">
        <f t="shared" si="3"/>
        <v>0</v>
      </c>
      <c r="I46">
        <f t="shared" si="3"/>
        <v>1</v>
      </c>
    </row>
    <row r="47" spans="1:9" x14ac:dyDescent="0.3">
      <c r="E47" s="4"/>
      <c r="F47">
        <f>SUM(F43:F46)</f>
        <v>13</v>
      </c>
      <c r="G47">
        <f t="shared" ref="G47:I47" si="4">SUM(G43:G46)</f>
        <v>12</v>
      </c>
      <c r="H47">
        <f t="shared" si="4"/>
        <v>13</v>
      </c>
      <c r="I47">
        <f t="shared" si="4"/>
        <v>16</v>
      </c>
    </row>
    <row r="49" spans="5:9" x14ac:dyDescent="0.3">
      <c r="E49" s="4" t="s">
        <v>1213</v>
      </c>
      <c r="F49" t="s">
        <v>1256</v>
      </c>
      <c r="G49" t="s">
        <v>1255</v>
      </c>
      <c r="H49" t="s">
        <v>1257</v>
      </c>
      <c r="I49" t="s">
        <v>1258</v>
      </c>
    </row>
    <row r="50" spans="5:9" x14ac:dyDescent="0.3">
      <c r="E50" s="4" t="s">
        <v>371</v>
      </c>
      <c r="F50" s="11">
        <f>F43/F47</f>
        <v>0.23076923076923078</v>
      </c>
      <c r="G50" s="11">
        <f t="shared" ref="G50:I50" si="5">G43/G47</f>
        <v>0.33333333333333331</v>
      </c>
      <c r="H50" s="11">
        <f t="shared" si="5"/>
        <v>0.23076923076923078</v>
      </c>
      <c r="I50" s="11">
        <f t="shared" si="5"/>
        <v>0.1875</v>
      </c>
    </row>
    <row r="51" spans="5:9" x14ac:dyDescent="0.3">
      <c r="E51" s="4" t="s">
        <v>367</v>
      </c>
      <c r="F51" s="11">
        <f>F44/F47</f>
        <v>0.76923076923076927</v>
      </c>
      <c r="G51" s="11">
        <f t="shared" ref="G51:I51" si="6">G44/G47</f>
        <v>0.58333333333333337</v>
      </c>
      <c r="H51" s="11">
        <f t="shared" si="6"/>
        <v>0.76923076923076927</v>
      </c>
      <c r="I51" s="11">
        <f t="shared" si="6"/>
        <v>0.75</v>
      </c>
    </row>
    <row r="52" spans="5:9" x14ac:dyDescent="0.3">
      <c r="E52" s="4" t="s">
        <v>424</v>
      </c>
      <c r="F52" s="11">
        <f>F45/F47</f>
        <v>0</v>
      </c>
      <c r="G52" s="11">
        <f t="shared" ref="G52:I52" si="7">G45/G47</f>
        <v>0</v>
      </c>
      <c r="H52" s="11">
        <f t="shared" si="7"/>
        <v>0</v>
      </c>
      <c r="I52" s="11">
        <f t="shared" si="7"/>
        <v>0</v>
      </c>
    </row>
    <row r="53" spans="5:9" x14ac:dyDescent="0.3">
      <c r="E53" s="4" t="s">
        <v>1235</v>
      </c>
      <c r="F53" s="11">
        <f>F46/F47</f>
        <v>0</v>
      </c>
      <c r="G53" s="11">
        <f t="shared" ref="G53:I53" si="8">G46/G47</f>
        <v>8.3333333333333329E-2</v>
      </c>
      <c r="H53" s="11">
        <f t="shared" si="8"/>
        <v>0</v>
      </c>
      <c r="I53" s="11">
        <f t="shared" si="8"/>
        <v>6.25E-2</v>
      </c>
    </row>
    <row r="54" spans="5:9" x14ac:dyDescent="0.3">
      <c r="E54" s="4"/>
    </row>
    <row r="56" spans="5:9" x14ac:dyDescent="0.3">
      <c r="E56" s="4" t="s">
        <v>1214</v>
      </c>
    </row>
    <row r="57" spans="5:9" x14ac:dyDescent="0.3">
      <c r="E57" s="4" t="s">
        <v>371</v>
      </c>
      <c r="F57">
        <f>COUNTIF(F18:F39,$E$57)</f>
        <v>1</v>
      </c>
      <c r="G57">
        <f t="shared" ref="G57:I57" si="9">COUNTIF(G18:G39,$E$57)</f>
        <v>4</v>
      </c>
      <c r="H57">
        <f t="shared" si="9"/>
        <v>5</v>
      </c>
      <c r="I57">
        <f t="shared" si="9"/>
        <v>5</v>
      </c>
    </row>
    <row r="58" spans="5:9" x14ac:dyDescent="0.3">
      <c r="E58" s="4" t="s">
        <v>367</v>
      </c>
      <c r="F58">
        <f>COUNTIF(F18:F39,$E$58)</f>
        <v>10</v>
      </c>
      <c r="G58">
        <f t="shared" ref="G58:I58" si="10">COUNTIF(G18:G39,$E$58)</f>
        <v>14</v>
      </c>
      <c r="H58">
        <f t="shared" si="10"/>
        <v>14</v>
      </c>
      <c r="I58">
        <f t="shared" si="10"/>
        <v>14</v>
      </c>
    </row>
    <row r="59" spans="5:9" x14ac:dyDescent="0.3">
      <c r="E59" s="4" t="s">
        <v>424</v>
      </c>
      <c r="F59">
        <f>COUNTIF(F18:F39,$E$59)</f>
        <v>0</v>
      </c>
      <c r="G59">
        <f t="shared" ref="G59:I59" si="11">COUNTIF(G18:G39,$E$59)</f>
        <v>0</v>
      </c>
      <c r="H59">
        <f t="shared" si="11"/>
        <v>1</v>
      </c>
      <c r="I59">
        <f t="shared" si="11"/>
        <v>2</v>
      </c>
    </row>
    <row r="60" spans="5:9" x14ac:dyDescent="0.3">
      <c r="E60" s="4" t="s">
        <v>1235</v>
      </c>
      <c r="F60">
        <f>COUNTIF(F18:F39,$E$60)</f>
        <v>0</v>
      </c>
      <c r="G60">
        <f t="shared" ref="G60:I60" si="12">COUNTIF(G18:G39,$E$60)</f>
        <v>0</v>
      </c>
      <c r="H60">
        <f t="shared" si="12"/>
        <v>0</v>
      </c>
      <c r="I60">
        <f t="shared" si="12"/>
        <v>1</v>
      </c>
    </row>
    <row r="61" spans="5:9" x14ac:dyDescent="0.3">
      <c r="F61">
        <f>SUM(F57:F60)</f>
        <v>11</v>
      </c>
      <c r="G61">
        <f t="shared" ref="G61:I61" si="13">SUM(G57:G60)</f>
        <v>18</v>
      </c>
      <c r="H61">
        <f t="shared" si="13"/>
        <v>20</v>
      </c>
      <c r="I61">
        <f t="shared" si="13"/>
        <v>22</v>
      </c>
    </row>
    <row r="63" spans="5:9" x14ac:dyDescent="0.3">
      <c r="E63" s="4" t="s">
        <v>1214</v>
      </c>
      <c r="F63" t="s">
        <v>1256</v>
      </c>
      <c r="G63" t="s">
        <v>1255</v>
      </c>
      <c r="H63" t="s">
        <v>1257</v>
      </c>
      <c r="I63" t="s">
        <v>1258</v>
      </c>
    </row>
    <row r="64" spans="5:9" x14ac:dyDescent="0.3">
      <c r="E64" s="4" t="s">
        <v>371</v>
      </c>
      <c r="F64" s="11">
        <f>F57/F61</f>
        <v>9.0909090909090912E-2</v>
      </c>
      <c r="G64" s="11">
        <f t="shared" ref="G64:I64" si="14">G57/G61</f>
        <v>0.22222222222222221</v>
      </c>
      <c r="H64" s="11">
        <f t="shared" si="14"/>
        <v>0.25</v>
      </c>
      <c r="I64" s="11">
        <f t="shared" si="14"/>
        <v>0.22727272727272727</v>
      </c>
    </row>
    <row r="65" spans="5:9" x14ac:dyDescent="0.3">
      <c r="E65" s="4" t="s">
        <v>367</v>
      </c>
      <c r="F65" s="11">
        <f>F58/F61</f>
        <v>0.90909090909090906</v>
      </c>
      <c r="G65" s="11">
        <f t="shared" ref="G65:I65" si="15">G58/G61</f>
        <v>0.77777777777777779</v>
      </c>
      <c r="H65" s="11">
        <f t="shared" si="15"/>
        <v>0.7</v>
      </c>
      <c r="I65" s="11">
        <f t="shared" si="15"/>
        <v>0.63636363636363635</v>
      </c>
    </row>
    <row r="66" spans="5:9" x14ac:dyDescent="0.3">
      <c r="E66" s="4" t="s">
        <v>424</v>
      </c>
      <c r="F66" s="11">
        <f>F59/F61</f>
        <v>0</v>
      </c>
      <c r="G66" s="11">
        <f t="shared" ref="G66:I66" si="16">G59/G61</f>
        <v>0</v>
      </c>
      <c r="H66" s="11">
        <f t="shared" si="16"/>
        <v>0.05</v>
      </c>
      <c r="I66" s="11">
        <f t="shared" si="16"/>
        <v>9.0909090909090912E-2</v>
      </c>
    </row>
    <row r="67" spans="5:9" x14ac:dyDescent="0.3">
      <c r="E67" s="4" t="s">
        <v>1235</v>
      </c>
      <c r="F67" s="11">
        <f>F60/F61</f>
        <v>0</v>
      </c>
      <c r="G67" s="11">
        <f t="shared" ref="G67:I67" si="17">G60/G61</f>
        <v>0</v>
      </c>
      <c r="H67" s="11">
        <f t="shared" si="17"/>
        <v>0</v>
      </c>
      <c r="I67" s="11">
        <f t="shared" si="17"/>
        <v>4.5454545454545456E-2</v>
      </c>
    </row>
    <row r="86" spans="6:6" x14ac:dyDescent="0.3">
      <c r="F86" t="s">
        <v>1256</v>
      </c>
    </row>
    <row r="87" spans="6:6" x14ac:dyDescent="0.3">
      <c r="F87" t="s">
        <v>1255</v>
      </c>
    </row>
    <row r="88" spans="6:6" x14ac:dyDescent="0.3">
      <c r="F88" t="s">
        <v>1257</v>
      </c>
    </row>
    <row r="89" spans="6:6" x14ac:dyDescent="0.3">
      <c r="F89" t="s">
        <v>1258</v>
      </c>
    </row>
  </sheetData>
  <autoFilter ref="A1:I35" xr:uid="{7EEC5A2F-956A-4488-B07B-A48FFC095CC8}">
    <sortState xmlns:xlrd2="http://schemas.microsoft.com/office/spreadsheetml/2017/richdata2" ref="A2:I35">
      <sortCondition ref="E2:E35"/>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14A5-89E0-43DE-B6F6-7AFA77217F8B}">
  <dimension ref="A1:O84"/>
  <sheetViews>
    <sheetView topLeftCell="A4"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19.109375" customWidth="1"/>
    <col min="7" max="7" width="22.109375" customWidth="1"/>
    <col min="8" max="8" width="207.44140625" bestFit="1" customWidth="1"/>
    <col min="9" max="9" width="149.6640625" bestFit="1" customWidth="1"/>
    <col min="10" max="10" width="176.6640625" bestFit="1" customWidth="1"/>
    <col min="11" max="11" width="47.77734375" customWidth="1"/>
    <col min="12" max="12" width="51.109375" customWidth="1"/>
    <col min="13" max="13" width="20.77734375" customWidth="1"/>
    <col min="14" max="14" width="30.77734375" customWidth="1"/>
  </cols>
  <sheetData>
    <row r="1" spans="1:13" x14ac:dyDescent="0.3">
      <c r="A1" t="s">
        <v>856</v>
      </c>
      <c r="B1" t="s">
        <v>857</v>
      </c>
      <c r="C1" t="s">
        <v>758</v>
      </c>
      <c r="D1" t="s">
        <v>759</v>
      </c>
      <c r="E1" t="s">
        <v>761</v>
      </c>
      <c r="F1" t="s">
        <v>672</v>
      </c>
      <c r="G1" t="s">
        <v>673</v>
      </c>
      <c r="H1" t="s">
        <v>1087</v>
      </c>
      <c r="I1" t="s">
        <v>1088</v>
      </c>
      <c r="J1" t="s">
        <v>1089</v>
      </c>
      <c r="K1" t="s">
        <v>674</v>
      </c>
      <c r="L1" t="s">
        <v>675</v>
      </c>
      <c r="M1" t="s">
        <v>676</v>
      </c>
    </row>
    <row r="2" spans="1:13" x14ac:dyDescent="0.3">
      <c r="A2" t="s">
        <v>1276</v>
      </c>
      <c r="B2" t="s">
        <v>764</v>
      </c>
      <c r="C2" t="s">
        <v>1165</v>
      </c>
      <c r="D2" t="s">
        <v>765</v>
      </c>
      <c r="E2" t="s">
        <v>766</v>
      </c>
      <c r="F2" t="s">
        <v>9</v>
      </c>
      <c r="G2" t="s">
        <v>678</v>
      </c>
      <c r="H2" t="s">
        <v>92</v>
      </c>
      <c r="I2" t="s">
        <v>679</v>
      </c>
      <c r="J2" t="s">
        <v>680</v>
      </c>
      <c r="K2" t="s">
        <v>681</v>
      </c>
      <c r="L2" t="s">
        <v>1092</v>
      </c>
      <c r="M2" t="s">
        <v>1093</v>
      </c>
    </row>
    <row r="3" spans="1:13" x14ac:dyDescent="0.3">
      <c r="A3" t="s">
        <v>1276</v>
      </c>
      <c r="B3" t="s">
        <v>770</v>
      </c>
      <c r="C3" t="s">
        <v>1166</v>
      </c>
      <c r="D3" t="s">
        <v>771</v>
      </c>
      <c r="E3" t="s">
        <v>772</v>
      </c>
      <c r="F3" t="s">
        <v>9</v>
      </c>
      <c r="G3" t="s">
        <v>544</v>
      </c>
      <c r="H3" t="s">
        <v>683</v>
      </c>
      <c r="I3" t="s">
        <v>13</v>
      </c>
      <c r="L3" t="s">
        <v>684</v>
      </c>
      <c r="M3" t="s">
        <v>685</v>
      </c>
    </row>
    <row r="4" spans="1:13" x14ac:dyDescent="0.3">
      <c r="A4" t="s">
        <v>1276</v>
      </c>
      <c r="B4" t="s">
        <v>775</v>
      </c>
      <c r="C4" t="s">
        <v>1165</v>
      </c>
      <c r="D4" t="s">
        <v>765</v>
      </c>
      <c r="E4" t="s">
        <v>766</v>
      </c>
      <c r="F4" t="s">
        <v>9</v>
      </c>
      <c r="G4" t="s">
        <v>132</v>
      </c>
      <c r="H4" t="s">
        <v>687</v>
      </c>
      <c r="I4" t="s">
        <v>688</v>
      </c>
      <c r="J4" t="s">
        <v>689</v>
      </c>
      <c r="K4" t="s">
        <v>690</v>
      </c>
      <c r="L4" t="s">
        <v>1094</v>
      </c>
      <c r="M4" t="s">
        <v>691</v>
      </c>
    </row>
    <row r="5" spans="1:13" x14ac:dyDescent="0.3">
      <c r="A5" t="s">
        <v>1276</v>
      </c>
      <c r="B5" t="s">
        <v>777</v>
      </c>
      <c r="C5" t="s">
        <v>1167</v>
      </c>
      <c r="D5" t="s">
        <v>765</v>
      </c>
      <c r="E5" t="s">
        <v>778</v>
      </c>
      <c r="F5" t="s">
        <v>9</v>
      </c>
      <c r="G5" t="s">
        <v>678</v>
      </c>
      <c r="I5" t="s">
        <v>693</v>
      </c>
      <c r="J5" t="s">
        <v>694</v>
      </c>
      <c r="K5" t="s">
        <v>695</v>
      </c>
      <c r="L5" t="s">
        <v>1095</v>
      </c>
      <c r="M5" t="s">
        <v>696</v>
      </c>
    </row>
    <row r="6" spans="1:13" x14ac:dyDescent="0.3">
      <c r="A6" t="s">
        <v>1276</v>
      </c>
      <c r="B6" t="s">
        <v>781</v>
      </c>
      <c r="C6" t="s">
        <v>1168</v>
      </c>
      <c r="D6" t="s">
        <v>771</v>
      </c>
      <c r="E6" t="s">
        <v>782</v>
      </c>
      <c r="F6" t="s">
        <v>9</v>
      </c>
      <c r="G6" t="s">
        <v>678</v>
      </c>
      <c r="I6" t="s">
        <v>20</v>
      </c>
      <c r="L6" t="s">
        <v>1096</v>
      </c>
      <c r="M6" t="s">
        <v>698</v>
      </c>
    </row>
    <row r="7" spans="1:13" x14ac:dyDescent="0.3">
      <c r="A7" t="s">
        <v>1276</v>
      </c>
      <c r="B7" t="s">
        <v>784</v>
      </c>
      <c r="C7" t="s">
        <v>1167</v>
      </c>
      <c r="D7" t="s">
        <v>771</v>
      </c>
      <c r="E7" t="s">
        <v>782</v>
      </c>
      <c r="F7" t="s">
        <v>20</v>
      </c>
      <c r="G7" t="s">
        <v>678</v>
      </c>
      <c r="I7" t="s">
        <v>20</v>
      </c>
      <c r="L7" t="s">
        <v>1097</v>
      </c>
      <c r="M7" t="s">
        <v>1098</v>
      </c>
    </row>
    <row r="8" spans="1:13" x14ac:dyDescent="0.3">
      <c r="A8" t="s">
        <v>1276</v>
      </c>
      <c r="B8" t="s">
        <v>787</v>
      </c>
      <c r="C8" t="s">
        <v>1165</v>
      </c>
      <c r="D8" t="s">
        <v>771</v>
      </c>
      <c r="E8" t="s">
        <v>782</v>
      </c>
      <c r="F8" t="s">
        <v>20</v>
      </c>
      <c r="G8" t="s">
        <v>678</v>
      </c>
      <c r="I8" t="s">
        <v>700</v>
      </c>
      <c r="J8" t="s">
        <v>701</v>
      </c>
      <c r="K8" t="s">
        <v>702</v>
      </c>
      <c r="L8" t="s">
        <v>1099</v>
      </c>
      <c r="M8" t="s">
        <v>698</v>
      </c>
    </row>
    <row r="9" spans="1:13" x14ac:dyDescent="0.3">
      <c r="A9" t="s">
        <v>1276</v>
      </c>
      <c r="B9" t="s">
        <v>790</v>
      </c>
      <c r="C9" t="s">
        <v>1169</v>
      </c>
      <c r="D9" t="s">
        <v>771</v>
      </c>
      <c r="E9" t="s">
        <v>766</v>
      </c>
      <c r="F9" t="s">
        <v>9</v>
      </c>
      <c r="G9" t="s">
        <v>678</v>
      </c>
      <c r="H9" t="s">
        <v>20</v>
      </c>
      <c r="I9" t="s">
        <v>704</v>
      </c>
      <c r="J9" t="s">
        <v>705</v>
      </c>
      <c r="K9" t="s">
        <v>20</v>
      </c>
      <c r="L9" t="s">
        <v>1100</v>
      </c>
      <c r="M9" t="s">
        <v>684</v>
      </c>
    </row>
    <row r="10" spans="1:13" x14ac:dyDescent="0.3">
      <c r="A10" t="s">
        <v>1276</v>
      </c>
      <c r="B10" t="s">
        <v>795</v>
      </c>
      <c r="C10" t="s">
        <v>1168</v>
      </c>
      <c r="D10" t="s">
        <v>771</v>
      </c>
      <c r="E10" t="s">
        <v>782</v>
      </c>
      <c r="F10" t="s">
        <v>9</v>
      </c>
      <c r="G10" t="s">
        <v>678</v>
      </c>
      <c r="I10" t="s">
        <v>707</v>
      </c>
      <c r="J10" t="s">
        <v>708</v>
      </c>
      <c r="K10" t="s">
        <v>709</v>
      </c>
      <c r="L10" t="s">
        <v>1101</v>
      </c>
      <c r="M10" t="s">
        <v>1102</v>
      </c>
    </row>
    <row r="11" spans="1:13" x14ac:dyDescent="0.3">
      <c r="A11" t="s">
        <v>1276</v>
      </c>
      <c r="B11" t="s">
        <v>797</v>
      </c>
      <c r="C11" t="s">
        <v>1167</v>
      </c>
      <c r="D11" t="s">
        <v>771</v>
      </c>
      <c r="E11" t="s">
        <v>782</v>
      </c>
      <c r="F11" t="s">
        <v>20</v>
      </c>
      <c r="G11" t="s">
        <v>678</v>
      </c>
      <c r="I11" t="s">
        <v>711</v>
      </c>
      <c r="J11" t="s">
        <v>712</v>
      </c>
      <c r="K11" t="s">
        <v>13</v>
      </c>
      <c r="L11" t="s">
        <v>1096</v>
      </c>
      <c r="M11" t="s">
        <v>713</v>
      </c>
    </row>
    <row r="12" spans="1:13" x14ac:dyDescent="0.3">
      <c r="A12" t="s">
        <v>1276</v>
      </c>
      <c r="B12" t="s">
        <v>800</v>
      </c>
      <c r="C12" t="s">
        <v>1166</v>
      </c>
      <c r="D12" t="s">
        <v>771</v>
      </c>
      <c r="E12" t="s">
        <v>782</v>
      </c>
      <c r="F12" t="s">
        <v>9</v>
      </c>
      <c r="G12" t="s">
        <v>678</v>
      </c>
      <c r="I12" t="s">
        <v>714</v>
      </c>
      <c r="J12" t="s">
        <v>715</v>
      </c>
      <c r="K12" t="s">
        <v>20</v>
      </c>
      <c r="L12" t="s">
        <v>1103</v>
      </c>
      <c r="M12" t="s">
        <v>716</v>
      </c>
    </row>
    <row r="13" spans="1:13" x14ac:dyDescent="0.3">
      <c r="A13" t="s">
        <v>1276</v>
      </c>
      <c r="B13" t="s">
        <v>802</v>
      </c>
      <c r="C13" t="s">
        <v>1166</v>
      </c>
      <c r="D13" t="s">
        <v>771</v>
      </c>
      <c r="E13" t="s">
        <v>778</v>
      </c>
      <c r="F13" t="s">
        <v>20</v>
      </c>
      <c r="G13" t="s">
        <v>678</v>
      </c>
      <c r="I13" t="s">
        <v>718</v>
      </c>
      <c r="J13" t="s">
        <v>718</v>
      </c>
      <c r="K13" t="s">
        <v>25</v>
      </c>
      <c r="L13" t="s">
        <v>1104</v>
      </c>
      <c r="M13" t="s">
        <v>698</v>
      </c>
    </row>
    <row r="14" spans="1:13" x14ac:dyDescent="0.3">
      <c r="A14" t="s">
        <v>1276</v>
      </c>
      <c r="B14" t="s">
        <v>805</v>
      </c>
      <c r="C14" t="s">
        <v>1169</v>
      </c>
      <c r="D14" t="s">
        <v>771</v>
      </c>
      <c r="E14" t="s">
        <v>782</v>
      </c>
      <c r="F14" t="s">
        <v>9</v>
      </c>
      <c r="G14" t="s">
        <v>1105</v>
      </c>
      <c r="H14" t="s">
        <v>100</v>
      </c>
      <c r="I14" t="s">
        <v>719</v>
      </c>
      <c r="L14" t="s">
        <v>1090</v>
      </c>
      <c r="M14" t="s">
        <v>1106</v>
      </c>
    </row>
    <row r="15" spans="1:13" x14ac:dyDescent="0.3">
      <c r="A15" t="s">
        <v>1276</v>
      </c>
      <c r="B15" t="s">
        <v>808</v>
      </c>
      <c r="C15" t="s">
        <v>1168</v>
      </c>
      <c r="D15" t="s">
        <v>765</v>
      </c>
      <c r="E15" t="s">
        <v>766</v>
      </c>
      <c r="F15" t="s">
        <v>9</v>
      </c>
      <c r="G15" t="s">
        <v>678</v>
      </c>
      <c r="I15" t="s">
        <v>721</v>
      </c>
      <c r="L15" t="s">
        <v>1107</v>
      </c>
      <c r="M15" t="s">
        <v>698</v>
      </c>
    </row>
    <row r="16" spans="1:13" x14ac:dyDescent="0.3">
      <c r="A16" t="s">
        <v>1276</v>
      </c>
      <c r="B16" t="s">
        <v>790</v>
      </c>
      <c r="C16" t="s">
        <v>1169</v>
      </c>
      <c r="D16" t="s">
        <v>771</v>
      </c>
      <c r="E16" t="s">
        <v>766</v>
      </c>
      <c r="F16" t="s">
        <v>9</v>
      </c>
      <c r="G16" t="s">
        <v>1108</v>
      </c>
      <c r="H16" t="s">
        <v>722</v>
      </c>
      <c r="I16" t="s">
        <v>723</v>
      </c>
      <c r="J16" t="s">
        <v>724</v>
      </c>
      <c r="K16" t="s">
        <v>725</v>
      </c>
      <c r="L16" t="s">
        <v>1109</v>
      </c>
      <c r="M16" t="s">
        <v>1110</v>
      </c>
    </row>
    <row r="17" spans="1:13" x14ac:dyDescent="0.3">
      <c r="A17" t="s">
        <v>1276</v>
      </c>
      <c r="B17" t="s">
        <v>812</v>
      </c>
      <c r="C17" t="s">
        <v>1166</v>
      </c>
      <c r="D17" t="s">
        <v>765</v>
      </c>
      <c r="E17" t="s">
        <v>766</v>
      </c>
      <c r="F17" t="s">
        <v>9</v>
      </c>
      <c r="G17" t="s">
        <v>1111</v>
      </c>
      <c r="H17" t="s">
        <v>727</v>
      </c>
      <c r="I17" t="s">
        <v>728</v>
      </c>
      <c r="J17" t="s">
        <v>729</v>
      </c>
      <c r="K17" t="s">
        <v>20</v>
      </c>
      <c r="L17" t="s">
        <v>1112</v>
      </c>
      <c r="M17" t="s">
        <v>1113</v>
      </c>
    </row>
    <row r="18" spans="1:13" x14ac:dyDescent="0.3">
      <c r="A18" t="s">
        <v>1276</v>
      </c>
      <c r="B18" t="s">
        <v>805</v>
      </c>
      <c r="C18" t="s">
        <v>1169</v>
      </c>
      <c r="D18" t="s">
        <v>771</v>
      </c>
      <c r="E18" t="s">
        <v>906</v>
      </c>
      <c r="F18" t="s">
        <v>9</v>
      </c>
      <c r="G18" t="s">
        <v>678</v>
      </c>
      <c r="I18" t="s">
        <v>1114</v>
      </c>
      <c r="J18" t="s">
        <v>731</v>
      </c>
      <c r="K18" t="s">
        <v>1115</v>
      </c>
      <c r="L18" t="s">
        <v>1116</v>
      </c>
      <c r="M18" t="s">
        <v>1117</v>
      </c>
    </row>
    <row r="19" spans="1:13" x14ac:dyDescent="0.3">
      <c r="A19" t="s">
        <v>1276</v>
      </c>
      <c r="B19" t="s">
        <v>795</v>
      </c>
      <c r="C19" t="s">
        <v>1168</v>
      </c>
      <c r="D19" t="s">
        <v>771</v>
      </c>
      <c r="E19" t="s">
        <v>782</v>
      </c>
      <c r="F19" t="s">
        <v>9</v>
      </c>
      <c r="G19" t="s">
        <v>678</v>
      </c>
      <c r="I19" t="s">
        <v>20</v>
      </c>
      <c r="L19" t="s">
        <v>1118</v>
      </c>
      <c r="M19" t="s">
        <v>684</v>
      </c>
    </row>
    <row r="20" spans="1:13" x14ac:dyDescent="0.3">
      <c r="A20" t="s">
        <v>1276</v>
      </c>
      <c r="B20" t="s">
        <v>819</v>
      </c>
      <c r="C20" t="s">
        <v>1169</v>
      </c>
      <c r="D20" t="s">
        <v>765</v>
      </c>
      <c r="E20" t="s">
        <v>778</v>
      </c>
      <c r="F20" t="s">
        <v>9</v>
      </c>
      <c r="G20" t="s">
        <v>678</v>
      </c>
      <c r="I20" t="s">
        <v>20</v>
      </c>
      <c r="L20" t="s">
        <v>684</v>
      </c>
      <c r="M20" t="s">
        <v>716</v>
      </c>
    </row>
    <row r="21" spans="1:13" x14ac:dyDescent="0.3">
      <c r="A21" t="s">
        <v>1276</v>
      </c>
      <c r="B21" t="s">
        <v>822</v>
      </c>
      <c r="C21" t="s">
        <v>1167</v>
      </c>
      <c r="D21" t="s">
        <v>771</v>
      </c>
      <c r="E21" t="s">
        <v>772</v>
      </c>
      <c r="F21" t="s">
        <v>9</v>
      </c>
      <c r="G21" t="s">
        <v>678</v>
      </c>
      <c r="I21" t="s">
        <v>74</v>
      </c>
      <c r="L21" t="s">
        <v>1107</v>
      </c>
      <c r="M21" t="s">
        <v>113</v>
      </c>
    </row>
    <row r="22" spans="1:13" x14ac:dyDescent="0.3">
      <c r="A22" t="s">
        <v>1276</v>
      </c>
      <c r="B22" t="s">
        <v>825</v>
      </c>
      <c r="C22" t="s">
        <v>1166</v>
      </c>
      <c r="D22" t="s">
        <v>771</v>
      </c>
      <c r="E22" t="s">
        <v>782</v>
      </c>
      <c r="F22" t="s">
        <v>9</v>
      </c>
      <c r="G22" t="s">
        <v>678</v>
      </c>
      <c r="I22" t="s">
        <v>20</v>
      </c>
      <c r="L22" t="s">
        <v>1104</v>
      </c>
      <c r="M22" t="s">
        <v>1119</v>
      </c>
    </row>
    <row r="23" spans="1:13" x14ac:dyDescent="0.3">
      <c r="A23" t="s">
        <v>1276</v>
      </c>
      <c r="B23" t="s">
        <v>827</v>
      </c>
      <c r="C23" t="s">
        <v>1170</v>
      </c>
      <c r="D23" t="s">
        <v>771</v>
      </c>
      <c r="E23" t="s">
        <v>778</v>
      </c>
      <c r="F23" t="s">
        <v>9</v>
      </c>
      <c r="G23" t="s">
        <v>678</v>
      </c>
      <c r="I23" t="s">
        <v>733</v>
      </c>
      <c r="L23" t="s">
        <v>698</v>
      </c>
      <c r="M23" t="s">
        <v>698</v>
      </c>
    </row>
    <row r="24" spans="1:13" x14ac:dyDescent="0.3">
      <c r="A24" t="s">
        <v>1276</v>
      </c>
      <c r="B24" t="s">
        <v>822</v>
      </c>
      <c r="C24" t="s">
        <v>1167</v>
      </c>
      <c r="D24" t="s">
        <v>771</v>
      </c>
      <c r="E24" t="s">
        <v>772</v>
      </c>
      <c r="F24" t="s">
        <v>9</v>
      </c>
      <c r="G24" t="s">
        <v>678</v>
      </c>
      <c r="I24" t="s">
        <v>20</v>
      </c>
      <c r="L24" t="s">
        <v>1112</v>
      </c>
      <c r="M24" t="s">
        <v>1120</v>
      </c>
    </row>
    <row r="25" spans="1:13" x14ac:dyDescent="0.3">
      <c r="A25" t="s">
        <v>1276</v>
      </c>
      <c r="B25" t="s">
        <v>795</v>
      </c>
      <c r="C25" t="s">
        <v>1168</v>
      </c>
      <c r="D25" t="s">
        <v>771</v>
      </c>
      <c r="E25" t="s">
        <v>782</v>
      </c>
      <c r="F25" t="s">
        <v>20</v>
      </c>
      <c r="G25" t="s">
        <v>678</v>
      </c>
      <c r="I25" t="s">
        <v>20</v>
      </c>
      <c r="L25" t="s">
        <v>716</v>
      </c>
      <c r="M25" t="s">
        <v>698</v>
      </c>
    </row>
    <row r="26" spans="1:13" x14ac:dyDescent="0.3">
      <c r="A26" t="s">
        <v>1276</v>
      </c>
      <c r="B26" t="s">
        <v>1172</v>
      </c>
      <c r="C26" t="s">
        <v>1171</v>
      </c>
      <c r="D26" t="s">
        <v>765</v>
      </c>
      <c r="E26" t="s">
        <v>782</v>
      </c>
      <c r="F26" t="s">
        <v>20</v>
      </c>
      <c r="G26" t="s">
        <v>678</v>
      </c>
      <c r="I26" t="s">
        <v>20</v>
      </c>
      <c r="L26" t="s">
        <v>1121</v>
      </c>
      <c r="M26" t="s">
        <v>698</v>
      </c>
    </row>
    <row r="27" spans="1:13" x14ac:dyDescent="0.3">
      <c r="A27" t="s">
        <v>1276</v>
      </c>
      <c r="B27" t="s">
        <v>836</v>
      </c>
      <c r="C27" t="s">
        <v>1168</v>
      </c>
      <c r="D27" t="s">
        <v>771</v>
      </c>
      <c r="E27" t="s">
        <v>766</v>
      </c>
      <c r="F27" t="s">
        <v>20</v>
      </c>
      <c r="G27" t="s">
        <v>1105</v>
      </c>
      <c r="H27" t="s">
        <v>737</v>
      </c>
      <c r="I27" t="s">
        <v>738</v>
      </c>
      <c r="J27" t="s">
        <v>739</v>
      </c>
      <c r="K27" t="s">
        <v>740</v>
      </c>
      <c r="L27" t="s">
        <v>1112</v>
      </c>
      <c r="M27" t="s">
        <v>1109</v>
      </c>
    </row>
    <row r="28" spans="1:13" x14ac:dyDescent="0.3">
      <c r="A28" t="s">
        <v>1276</v>
      </c>
      <c r="B28" t="s">
        <v>838</v>
      </c>
      <c r="C28" t="s">
        <v>1165</v>
      </c>
      <c r="D28" t="s">
        <v>765</v>
      </c>
      <c r="E28" t="s">
        <v>766</v>
      </c>
      <c r="F28" t="s">
        <v>9</v>
      </c>
      <c r="G28" t="s">
        <v>1111</v>
      </c>
      <c r="H28" t="s">
        <v>1122</v>
      </c>
      <c r="I28" t="s">
        <v>1123</v>
      </c>
      <c r="J28" t="s">
        <v>1124</v>
      </c>
      <c r="K28" t="s">
        <v>20</v>
      </c>
      <c r="L28" t="s">
        <v>1125</v>
      </c>
      <c r="M28" t="s">
        <v>1091</v>
      </c>
    </row>
    <row r="29" spans="1:13" x14ac:dyDescent="0.3">
      <c r="A29" t="s">
        <v>1276</v>
      </c>
      <c r="B29" t="s">
        <v>840</v>
      </c>
      <c r="C29" t="s">
        <v>1170</v>
      </c>
      <c r="D29" t="s">
        <v>771</v>
      </c>
      <c r="E29" t="s">
        <v>782</v>
      </c>
      <c r="F29" t="s">
        <v>20</v>
      </c>
      <c r="G29" t="s">
        <v>538</v>
      </c>
      <c r="I29" t="s">
        <v>25</v>
      </c>
      <c r="L29" t="s">
        <v>1117</v>
      </c>
      <c r="M29" t="s">
        <v>1104</v>
      </c>
    </row>
    <row r="30" spans="1:13" x14ac:dyDescent="0.3">
      <c r="A30" t="s">
        <v>1276</v>
      </c>
      <c r="B30" t="s">
        <v>842</v>
      </c>
      <c r="C30" t="s">
        <v>1167</v>
      </c>
      <c r="D30" t="s">
        <v>765</v>
      </c>
      <c r="E30" t="s">
        <v>778</v>
      </c>
      <c r="F30" t="s">
        <v>9</v>
      </c>
      <c r="G30" t="s">
        <v>1126</v>
      </c>
      <c r="H30" t="s">
        <v>742</v>
      </c>
      <c r="I30" t="s">
        <v>743</v>
      </c>
      <c r="J30" t="s">
        <v>744</v>
      </c>
      <c r="K30" t="s">
        <v>745</v>
      </c>
      <c r="L30" t="s">
        <v>1096</v>
      </c>
      <c r="M30" t="s">
        <v>1127</v>
      </c>
    </row>
    <row r="31" spans="1:13" x14ac:dyDescent="0.3">
      <c r="A31" t="s">
        <v>1276</v>
      </c>
      <c r="B31" t="s">
        <v>840</v>
      </c>
      <c r="C31" t="s">
        <v>1170</v>
      </c>
      <c r="D31" t="s">
        <v>771</v>
      </c>
      <c r="E31" t="s">
        <v>782</v>
      </c>
      <c r="F31" t="s">
        <v>20</v>
      </c>
      <c r="G31" t="s">
        <v>678</v>
      </c>
      <c r="I31" t="s">
        <v>25</v>
      </c>
      <c r="L31" t="s">
        <v>684</v>
      </c>
      <c r="M31" t="s">
        <v>684</v>
      </c>
    </row>
    <row r="32" spans="1:13" x14ac:dyDescent="0.3">
      <c r="A32" t="s">
        <v>1276</v>
      </c>
      <c r="B32" t="s">
        <v>840</v>
      </c>
      <c r="C32" t="s">
        <v>1170</v>
      </c>
      <c r="D32" t="s">
        <v>771</v>
      </c>
      <c r="E32" t="s">
        <v>782</v>
      </c>
      <c r="F32" t="s">
        <v>9</v>
      </c>
      <c r="G32" t="s">
        <v>1105</v>
      </c>
      <c r="H32" t="s">
        <v>747</v>
      </c>
      <c r="I32" t="s">
        <v>25</v>
      </c>
      <c r="L32" t="s">
        <v>1112</v>
      </c>
      <c r="M32" t="s">
        <v>698</v>
      </c>
    </row>
    <row r="33" spans="1:15" x14ac:dyDescent="0.3">
      <c r="A33" t="s">
        <v>1276</v>
      </c>
      <c r="B33" t="s">
        <v>795</v>
      </c>
      <c r="C33" t="s">
        <v>1168</v>
      </c>
      <c r="D33" t="s">
        <v>771</v>
      </c>
      <c r="E33" t="s">
        <v>782</v>
      </c>
      <c r="F33" t="s">
        <v>20</v>
      </c>
      <c r="G33" t="s">
        <v>678</v>
      </c>
      <c r="I33" t="s">
        <v>20</v>
      </c>
      <c r="L33" t="s">
        <v>1107</v>
      </c>
      <c r="M33" t="s">
        <v>1128</v>
      </c>
    </row>
    <row r="34" spans="1:15" x14ac:dyDescent="0.3">
      <c r="A34" t="s">
        <v>1276</v>
      </c>
      <c r="B34" t="s">
        <v>845</v>
      </c>
      <c r="C34" t="s">
        <v>1165</v>
      </c>
      <c r="D34" t="s">
        <v>771</v>
      </c>
      <c r="E34" t="s">
        <v>772</v>
      </c>
      <c r="F34" t="s">
        <v>9</v>
      </c>
      <c r="G34" t="s">
        <v>678</v>
      </c>
      <c r="I34" t="s">
        <v>113</v>
      </c>
      <c r="L34" t="s">
        <v>1129</v>
      </c>
      <c r="M34" t="s">
        <v>698</v>
      </c>
    </row>
    <row r="35" spans="1:15" x14ac:dyDescent="0.3">
      <c r="A35" t="s">
        <v>1276</v>
      </c>
      <c r="B35" t="s">
        <v>795</v>
      </c>
      <c r="C35" t="s">
        <v>1168</v>
      </c>
      <c r="D35" t="s">
        <v>771</v>
      </c>
      <c r="E35" t="s">
        <v>782</v>
      </c>
      <c r="F35" t="s">
        <v>20</v>
      </c>
      <c r="G35" t="s">
        <v>678</v>
      </c>
      <c r="I35" t="s">
        <v>92</v>
      </c>
      <c r="J35" t="s">
        <v>92</v>
      </c>
      <c r="K35" t="s">
        <v>92</v>
      </c>
      <c r="L35" t="s">
        <v>1107</v>
      </c>
      <c r="M35" t="s">
        <v>1130</v>
      </c>
    </row>
    <row r="36" spans="1:15" x14ac:dyDescent="0.3">
      <c r="A36" t="s">
        <v>1276</v>
      </c>
      <c r="B36" t="s">
        <v>840</v>
      </c>
      <c r="C36" t="s">
        <v>1170</v>
      </c>
      <c r="D36" t="s">
        <v>771</v>
      </c>
      <c r="E36" t="s">
        <v>782</v>
      </c>
      <c r="F36" t="s">
        <v>9</v>
      </c>
      <c r="G36" t="s">
        <v>678</v>
      </c>
      <c r="I36" t="s">
        <v>20</v>
      </c>
      <c r="L36" t="s">
        <v>1100</v>
      </c>
      <c r="M36" t="s">
        <v>1100</v>
      </c>
    </row>
    <row r="37" spans="1:15" x14ac:dyDescent="0.3">
      <c r="A37" t="s">
        <v>1276</v>
      </c>
      <c r="B37" t="s">
        <v>850</v>
      </c>
      <c r="C37" t="s">
        <v>1168</v>
      </c>
      <c r="D37" t="s">
        <v>771</v>
      </c>
      <c r="E37" t="s">
        <v>778</v>
      </c>
      <c r="F37" t="s">
        <v>20</v>
      </c>
      <c r="G37" t="s">
        <v>678</v>
      </c>
      <c r="I37" t="s">
        <v>752</v>
      </c>
      <c r="L37" t="s">
        <v>1119</v>
      </c>
      <c r="M37" t="s">
        <v>753</v>
      </c>
    </row>
    <row r="38" spans="1:15" x14ac:dyDescent="0.3">
      <c r="A38" t="s">
        <v>1276</v>
      </c>
      <c r="B38" t="s">
        <v>853</v>
      </c>
      <c r="C38" t="s">
        <v>1167</v>
      </c>
      <c r="D38" t="s">
        <v>771</v>
      </c>
      <c r="E38" t="s">
        <v>778</v>
      </c>
      <c r="F38" t="s">
        <v>9</v>
      </c>
      <c r="G38" t="s">
        <v>678</v>
      </c>
      <c r="I38" t="s">
        <v>1131</v>
      </c>
      <c r="J38" t="s">
        <v>754</v>
      </c>
      <c r="K38" t="s">
        <v>755</v>
      </c>
      <c r="L38" t="s">
        <v>1132</v>
      </c>
      <c r="M38" t="s">
        <v>756</v>
      </c>
    </row>
    <row r="39" spans="1:15" x14ac:dyDescent="0.3">
      <c r="A39" t="s">
        <v>1276</v>
      </c>
      <c r="B39" t="s">
        <v>950</v>
      </c>
      <c r="C39" t="s">
        <v>1168</v>
      </c>
      <c r="D39" t="s">
        <v>765</v>
      </c>
      <c r="E39" t="s">
        <v>778</v>
      </c>
      <c r="F39" t="s">
        <v>9</v>
      </c>
      <c r="G39" t="s">
        <v>678</v>
      </c>
      <c r="H39" t="s">
        <v>1133</v>
      </c>
      <c r="I39" t="s">
        <v>13</v>
      </c>
      <c r="L39" t="s">
        <v>1134</v>
      </c>
      <c r="M39" t="s">
        <v>1134</v>
      </c>
    </row>
    <row r="41" spans="1:15" x14ac:dyDescent="0.3">
      <c r="E41" s="4" t="s">
        <v>9</v>
      </c>
      <c r="F41" s="5">
        <f>COUNTIF($F$2:$F$39,E41)</f>
        <v>26</v>
      </c>
      <c r="L41" t="s">
        <v>1274</v>
      </c>
      <c r="N41" t="s">
        <v>1275</v>
      </c>
    </row>
    <row r="42" spans="1:15" x14ac:dyDescent="0.3">
      <c r="E42" s="4" t="s">
        <v>20</v>
      </c>
      <c r="F42" s="5">
        <f>COUNTIF($F$2:$F$39,E42)</f>
        <v>12</v>
      </c>
      <c r="K42" s="4" t="s">
        <v>1224</v>
      </c>
      <c r="L42" s="5">
        <v>5</v>
      </c>
      <c r="M42" s="11">
        <v>4.5454545454545456E-2</v>
      </c>
      <c r="N42" s="5">
        <v>5</v>
      </c>
      <c r="O42" s="11">
        <v>7.6923076923076927E-2</v>
      </c>
    </row>
    <row r="43" spans="1:15" x14ac:dyDescent="0.3">
      <c r="F43">
        <f>SUM(F41:F42)</f>
        <v>38</v>
      </c>
      <c r="K43" s="4" t="s">
        <v>696</v>
      </c>
      <c r="L43" s="5">
        <v>7</v>
      </c>
      <c r="M43" s="11">
        <v>6.363636363636363E-2</v>
      </c>
      <c r="N43" s="5">
        <v>6</v>
      </c>
      <c r="O43" s="11">
        <v>9.2307692307692313E-2</v>
      </c>
    </row>
    <row r="44" spans="1:15" x14ac:dyDescent="0.3">
      <c r="K44" s="4" t="s">
        <v>698</v>
      </c>
      <c r="L44" s="5">
        <v>7</v>
      </c>
      <c r="M44" s="11">
        <v>6.363636363636363E-2</v>
      </c>
      <c r="N44" s="5">
        <v>17</v>
      </c>
      <c r="O44" s="11">
        <v>0.26153846153846155</v>
      </c>
    </row>
    <row r="45" spans="1:15" x14ac:dyDescent="0.3">
      <c r="E45" s="4" t="s">
        <v>9</v>
      </c>
      <c r="F45" s="11">
        <f>F41/F43</f>
        <v>0.68421052631578949</v>
      </c>
      <c r="K45" s="4" t="s">
        <v>753</v>
      </c>
      <c r="L45" s="5">
        <v>9</v>
      </c>
      <c r="M45" s="11">
        <v>8.1818181818181818E-2</v>
      </c>
      <c r="N45" s="5">
        <v>8</v>
      </c>
      <c r="O45" s="11">
        <v>0.12307692307692308</v>
      </c>
    </row>
    <row r="46" spans="1:15" x14ac:dyDescent="0.3">
      <c r="E46" s="4" t="s">
        <v>20</v>
      </c>
      <c r="F46" s="11">
        <f>F42/F43</f>
        <v>0.31578947368421051</v>
      </c>
      <c r="K46" s="4" t="s">
        <v>716</v>
      </c>
      <c r="L46" s="5">
        <v>16</v>
      </c>
      <c r="M46" s="11">
        <v>0.14545454545454545</v>
      </c>
      <c r="N46" s="5">
        <v>9</v>
      </c>
      <c r="O46" s="11">
        <v>0.13846153846153847</v>
      </c>
    </row>
    <row r="47" spans="1:15" x14ac:dyDescent="0.3">
      <c r="K47" s="4" t="s">
        <v>1265</v>
      </c>
      <c r="L47" s="5">
        <v>16</v>
      </c>
      <c r="M47" s="11">
        <v>0.14545454545454545</v>
      </c>
      <c r="N47" s="5">
        <v>2</v>
      </c>
      <c r="O47" s="11">
        <v>3.0769230769230771E-2</v>
      </c>
    </row>
    <row r="48" spans="1:15" x14ac:dyDescent="0.3">
      <c r="F48" s="4" t="s">
        <v>537</v>
      </c>
      <c r="G48" s="5">
        <f>COUNTIF($G$2:$G$39, "*" &amp; F48 &amp; "*")</f>
        <v>3</v>
      </c>
      <c r="H48" s="8">
        <f>G48/$G$53</f>
        <v>6.6666666666666666E-2</v>
      </c>
      <c r="K48" s="4" t="s">
        <v>685</v>
      </c>
      <c r="L48" s="5">
        <v>23</v>
      </c>
      <c r="M48" s="11">
        <v>0.20909090909090908</v>
      </c>
      <c r="N48" s="5">
        <v>9</v>
      </c>
      <c r="O48" s="11">
        <v>0.13846153846153847</v>
      </c>
    </row>
    <row r="49" spans="6:15" x14ac:dyDescent="0.3">
      <c r="F49" s="4" t="s">
        <v>544</v>
      </c>
      <c r="G49" s="5">
        <f t="shared" ref="G49:G52" si="0">COUNTIF($G$2:$G$39, "*" &amp; F49 &amp; "*")</f>
        <v>8</v>
      </c>
      <c r="H49" s="8">
        <f t="shared" ref="H49:H52" si="1">G49/$G$53</f>
        <v>0.17777777777777778</v>
      </c>
      <c r="K49" s="4" t="s">
        <v>684</v>
      </c>
      <c r="L49" s="5">
        <v>27</v>
      </c>
      <c r="M49" s="11">
        <v>0.24545454545454545</v>
      </c>
      <c r="N49" s="5">
        <v>9</v>
      </c>
      <c r="O49" s="11">
        <v>0.13846153846153847</v>
      </c>
    </row>
    <row r="50" spans="6:15" x14ac:dyDescent="0.3">
      <c r="F50" s="4" t="s">
        <v>551</v>
      </c>
      <c r="G50" s="5">
        <f t="shared" si="0"/>
        <v>4</v>
      </c>
      <c r="H50" s="8">
        <f t="shared" si="1"/>
        <v>8.8888888888888892E-2</v>
      </c>
      <c r="L50" s="5">
        <f>SUM(L42:L49)</f>
        <v>110</v>
      </c>
      <c r="N50" s="5">
        <f>SUM(N42:N49)</f>
        <v>65</v>
      </c>
    </row>
    <row r="51" spans="6:15" x14ac:dyDescent="0.3">
      <c r="F51" s="4" t="s">
        <v>538</v>
      </c>
      <c r="G51" s="5">
        <f t="shared" si="0"/>
        <v>2</v>
      </c>
      <c r="H51" s="8">
        <f t="shared" si="1"/>
        <v>4.4444444444444446E-2</v>
      </c>
      <c r="L51" t="s">
        <v>1266</v>
      </c>
      <c r="N51" t="s">
        <v>1267</v>
      </c>
    </row>
    <row r="52" spans="6:15" x14ac:dyDescent="0.3">
      <c r="F52" s="4" t="s">
        <v>678</v>
      </c>
      <c r="G52" s="5">
        <f t="shared" si="0"/>
        <v>28</v>
      </c>
      <c r="H52" s="8">
        <f t="shared" si="1"/>
        <v>0.62222222222222223</v>
      </c>
    </row>
    <row r="53" spans="6:15" x14ac:dyDescent="0.3">
      <c r="G53" s="5">
        <f>SUM(G48:G52)</f>
        <v>45</v>
      </c>
      <c r="K53" s="4" t="s">
        <v>1224</v>
      </c>
      <c r="L53" t="s">
        <v>1134</v>
      </c>
      <c r="N53" t="s">
        <v>1272</v>
      </c>
    </row>
    <row r="54" spans="6:15" x14ac:dyDescent="0.3">
      <c r="L54" t="s">
        <v>1268</v>
      </c>
      <c r="N54" t="s">
        <v>691</v>
      </c>
    </row>
    <row r="55" spans="6:15" x14ac:dyDescent="0.3">
      <c r="L55" t="s">
        <v>1269</v>
      </c>
      <c r="N55" t="s">
        <v>1273</v>
      </c>
    </row>
    <row r="56" spans="6:15" x14ac:dyDescent="0.3">
      <c r="L56" t="s">
        <v>1270</v>
      </c>
      <c r="N56" t="s">
        <v>756</v>
      </c>
    </row>
    <row r="57" spans="6:15" x14ac:dyDescent="0.3">
      <c r="L57" t="s">
        <v>1271</v>
      </c>
      <c r="N57" t="s">
        <v>1134</v>
      </c>
    </row>
    <row r="76" spans="11:15" x14ac:dyDescent="0.3">
      <c r="L76" t="s">
        <v>1274</v>
      </c>
      <c r="M76" t="s">
        <v>1275</v>
      </c>
    </row>
    <row r="77" spans="11:15" x14ac:dyDescent="0.3">
      <c r="K77" s="4" t="s">
        <v>1224</v>
      </c>
      <c r="L77" s="8">
        <v>4.5454545454545456E-2</v>
      </c>
      <c r="M77" s="8">
        <v>7.6923076923076927E-2</v>
      </c>
      <c r="O77" s="11"/>
    </row>
    <row r="78" spans="11:15" x14ac:dyDescent="0.3">
      <c r="K78" s="4" t="s">
        <v>696</v>
      </c>
      <c r="L78" s="8">
        <v>6.363636363636363E-2</v>
      </c>
      <c r="M78" s="8">
        <v>9.2307692307692313E-2</v>
      </c>
      <c r="O78" s="11"/>
    </row>
    <row r="79" spans="11:15" x14ac:dyDescent="0.3">
      <c r="K79" s="4" t="s">
        <v>698</v>
      </c>
      <c r="L79" s="8">
        <v>6.363636363636363E-2</v>
      </c>
      <c r="M79" s="8">
        <v>0.26153846153846155</v>
      </c>
      <c r="O79" s="11"/>
    </row>
    <row r="80" spans="11:15" x14ac:dyDescent="0.3">
      <c r="K80" s="4" t="s">
        <v>753</v>
      </c>
      <c r="L80" s="8">
        <v>8.1818181818181818E-2</v>
      </c>
      <c r="M80" s="8">
        <v>0.12307692307692308</v>
      </c>
      <c r="O80" s="11"/>
    </row>
    <row r="81" spans="11:15" x14ac:dyDescent="0.3">
      <c r="K81" s="4" t="s">
        <v>716</v>
      </c>
      <c r="L81" s="8">
        <v>0.14545454545454545</v>
      </c>
      <c r="M81" s="8">
        <v>0.13846153846153847</v>
      </c>
      <c r="O81" s="11"/>
    </row>
    <row r="82" spans="11:15" x14ac:dyDescent="0.3">
      <c r="K82" s="4" t="s">
        <v>1265</v>
      </c>
      <c r="L82" s="8">
        <v>0.14545454545454545</v>
      </c>
      <c r="M82" s="8">
        <v>3.0769230769230771E-2</v>
      </c>
      <c r="O82" s="11"/>
    </row>
    <row r="83" spans="11:15" x14ac:dyDescent="0.3">
      <c r="K83" s="4" t="s">
        <v>685</v>
      </c>
      <c r="L83" s="8">
        <v>0.20909090909090908</v>
      </c>
      <c r="M83" s="8">
        <v>0.13846153846153847</v>
      </c>
      <c r="O83" s="11"/>
    </row>
    <row r="84" spans="11:15" x14ac:dyDescent="0.3">
      <c r="K84" s="4" t="s">
        <v>684</v>
      </c>
      <c r="L84" s="8">
        <v>0.24545454545454545</v>
      </c>
      <c r="M84" s="8">
        <v>0.13846153846153847</v>
      </c>
      <c r="O84" s="11"/>
    </row>
  </sheetData>
  <sortState xmlns:xlrd2="http://schemas.microsoft.com/office/spreadsheetml/2017/richdata2" ref="K77:M84">
    <sortCondition ref="L77:L84"/>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9BD1-5817-4A57-90B4-251122937A2A}">
  <dimension ref="A1:N44"/>
  <sheetViews>
    <sheetView topLeftCell="A7" workbookViewId="0">
      <selection activeCell="A2" sqref="A2:A39"/>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243.77734375" bestFit="1" customWidth="1"/>
    <col min="7" max="8" width="255.77734375" bestFit="1" customWidth="1"/>
    <col min="9" max="9" width="162.44140625" customWidth="1"/>
    <col min="10" max="10" width="16.5546875" customWidth="1"/>
    <col min="11" max="12" width="255.77734375" bestFit="1" customWidth="1"/>
  </cols>
  <sheetData>
    <row r="1" spans="1:14" x14ac:dyDescent="0.3">
      <c r="A1" t="s">
        <v>856</v>
      </c>
      <c r="B1" t="s">
        <v>857</v>
      </c>
      <c r="C1" t="s">
        <v>758</v>
      </c>
      <c r="D1" t="s">
        <v>759</v>
      </c>
      <c r="E1" t="s">
        <v>761</v>
      </c>
      <c r="F1" t="s">
        <v>1135</v>
      </c>
      <c r="G1" t="s">
        <v>1136</v>
      </c>
      <c r="H1" t="s">
        <v>0</v>
      </c>
      <c r="I1" t="s">
        <v>1</v>
      </c>
      <c r="J1" t="s">
        <v>3</v>
      </c>
      <c r="K1" t="s">
        <v>2</v>
      </c>
      <c r="L1" t="s">
        <v>677</v>
      </c>
      <c r="N1" t="s">
        <v>1137</v>
      </c>
    </row>
    <row r="2" spans="1:14" x14ac:dyDescent="0.3">
      <c r="A2" t="s">
        <v>1276</v>
      </c>
      <c r="B2" t="s">
        <v>764</v>
      </c>
      <c r="C2" t="s">
        <v>1165</v>
      </c>
      <c r="D2" t="s">
        <v>765</v>
      </c>
      <c r="E2" t="s">
        <v>766</v>
      </c>
      <c r="F2" t="s">
        <v>4</v>
      </c>
      <c r="G2" t="s">
        <v>5</v>
      </c>
      <c r="H2" t="s">
        <v>6</v>
      </c>
      <c r="I2" t="s">
        <v>7</v>
      </c>
      <c r="J2" t="s">
        <v>9</v>
      </c>
      <c r="K2" t="s">
        <v>8</v>
      </c>
      <c r="L2" t="s">
        <v>682</v>
      </c>
    </row>
    <row r="3" spans="1:14" x14ac:dyDescent="0.3">
      <c r="A3" t="s">
        <v>1276</v>
      </c>
      <c r="B3" t="s">
        <v>770</v>
      </c>
      <c r="C3" t="s">
        <v>1166</v>
      </c>
      <c r="D3" t="s">
        <v>771</v>
      </c>
      <c r="E3" t="s">
        <v>772</v>
      </c>
      <c r="F3" t="s">
        <v>10</v>
      </c>
      <c r="G3" t="s">
        <v>11</v>
      </c>
      <c r="H3" t="s">
        <v>12</v>
      </c>
      <c r="I3" t="s">
        <v>13</v>
      </c>
      <c r="J3" t="s">
        <v>14</v>
      </c>
      <c r="K3" t="s">
        <v>13</v>
      </c>
      <c r="L3" t="s">
        <v>686</v>
      </c>
    </row>
    <row r="4" spans="1:14" x14ac:dyDescent="0.3">
      <c r="A4" t="s">
        <v>1276</v>
      </c>
      <c r="B4" t="s">
        <v>775</v>
      </c>
      <c r="C4" t="s">
        <v>1165</v>
      </c>
      <c r="D4" t="s">
        <v>765</v>
      </c>
      <c r="E4" t="s">
        <v>766</v>
      </c>
      <c r="F4" t="s">
        <v>15</v>
      </c>
      <c r="G4" t="s">
        <v>16</v>
      </c>
      <c r="H4" t="s">
        <v>17</v>
      </c>
      <c r="I4" t="s">
        <v>1138</v>
      </c>
      <c r="J4" t="s">
        <v>14</v>
      </c>
      <c r="K4" t="s">
        <v>1139</v>
      </c>
      <c r="L4" t="s">
        <v>692</v>
      </c>
    </row>
    <row r="5" spans="1:14" x14ac:dyDescent="0.3">
      <c r="A5" t="s">
        <v>1276</v>
      </c>
      <c r="B5" t="s">
        <v>777</v>
      </c>
      <c r="C5" t="s">
        <v>1167</v>
      </c>
      <c r="D5" t="s">
        <v>765</v>
      </c>
      <c r="E5" t="s">
        <v>778</v>
      </c>
      <c r="F5" t="s">
        <v>18</v>
      </c>
      <c r="G5" t="s">
        <v>19</v>
      </c>
      <c r="H5" t="s">
        <v>20</v>
      </c>
      <c r="I5" t="s">
        <v>21</v>
      </c>
      <c r="J5" t="s">
        <v>9</v>
      </c>
      <c r="K5" t="s">
        <v>20</v>
      </c>
      <c r="L5" t="s">
        <v>697</v>
      </c>
    </row>
    <row r="6" spans="1:14" x14ac:dyDescent="0.3">
      <c r="A6" t="s">
        <v>1276</v>
      </c>
      <c r="B6" t="s">
        <v>781</v>
      </c>
      <c r="C6" t="s">
        <v>1168</v>
      </c>
      <c r="D6" t="s">
        <v>771</v>
      </c>
      <c r="E6" t="s">
        <v>782</v>
      </c>
      <c r="F6" t="s">
        <v>20</v>
      </c>
      <c r="G6" t="s">
        <v>22</v>
      </c>
      <c r="H6" t="s">
        <v>20</v>
      </c>
      <c r="I6" t="s">
        <v>23</v>
      </c>
      <c r="J6" t="s">
        <v>9</v>
      </c>
      <c r="K6" t="s">
        <v>24</v>
      </c>
      <c r="L6" t="s">
        <v>699</v>
      </c>
    </row>
    <row r="7" spans="1:14" x14ac:dyDescent="0.3">
      <c r="A7" t="s">
        <v>1276</v>
      </c>
      <c r="B7" t="s">
        <v>784</v>
      </c>
      <c r="C7" t="s">
        <v>1167</v>
      </c>
      <c r="D7" t="s">
        <v>771</v>
      </c>
      <c r="E7" t="s">
        <v>782</v>
      </c>
      <c r="F7" t="s">
        <v>25</v>
      </c>
      <c r="G7" t="s">
        <v>26</v>
      </c>
      <c r="H7" t="s">
        <v>27</v>
      </c>
      <c r="I7" t="s">
        <v>20</v>
      </c>
      <c r="J7" t="s">
        <v>14</v>
      </c>
      <c r="K7" t="s">
        <v>28</v>
      </c>
      <c r="L7" t="s">
        <v>1140</v>
      </c>
    </row>
    <row r="8" spans="1:14" x14ac:dyDescent="0.3">
      <c r="A8" t="s">
        <v>1276</v>
      </c>
      <c r="B8" t="s">
        <v>787</v>
      </c>
      <c r="C8" t="s">
        <v>1165</v>
      </c>
      <c r="D8" t="s">
        <v>771</v>
      </c>
      <c r="E8" t="s">
        <v>782</v>
      </c>
      <c r="F8" t="s">
        <v>29</v>
      </c>
      <c r="G8" t="s">
        <v>30</v>
      </c>
      <c r="H8" t="s">
        <v>31</v>
      </c>
      <c r="I8" t="s">
        <v>32</v>
      </c>
      <c r="J8" t="s">
        <v>9</v>
      </c>
      <c r="K8" t="s">
        <v>33</v>
      </c>
      <c r="L8" t="s">
        <v>703</v>
      </c>
    </row>
    <row r="9" spans="1:14" x14ac:dyDescent="0.3">
      <c r="A9" t="s">
        <v>1276</v>
      </c>
      <c r="B9" t="s">
        <v>790</v>
      </c>
      <c r="C9" t="s">
        <v>1169</v>
      </c>
      <c r="D9" t="s">
        <v>771</v>
      </c>
      <c r="E9" t="s">
        <v>766</v>
      </c>
      <c r="F9" t="s">
        <v>34</v>
      </c>
      <c r="G9" t="s">
        <v>1141</v>
      </c>
      <c r="H9" t="s">
        <v>1142</v>
      </c>
      <c r="I9" t="s">
        <v>1143</v>
      </c>
      <c r="J9" t="s">
        <v>9</v>
      </c>
      <c r="K9" t="s">
        <v>20</v>
      </c>
      <c r="L9" t="s">
        <v>706</v>
      </c>
    </row>
    <row r="10" spans="1:14" x14ac:dyDescent="0.3">
      <c r="A10" t="s">
        <v>1276</v>
      </c>
      <c r="B10" t="s">
        <v>795</v>
      </c>
      <c r="C10" t="s">
        <v>1168</v>
      </c>
      <c r="D10" t="s">
        <v>771</v>
      </c>
      <c r="E10" t="s">
        <v>782</v>
      </c>
      <c r="F10" t="s">
        <v>35</v>
      </c>
      <c r="G10" t="s">
        <v>36</v>
      </c>
      <c r="H10" t="s">
        <v>20</v>
      </c>
      <c r="I10" t="s">
        <v>37</v>
      </c>
      <c r="J10" t="s">
        <v>14</v>
      </c>
      <c r="K10" t="s">
        <v>38</v>
      </c>
      <c r="L10" t="s">
        <v>710</v>
      </c>
    </row>
    <row r="11" spans="1:14" x14ac:dyDescent="0.3">
      <c r="A11" t="s">
        <v>1276</v>
      </c>
      <c r="B11" t="s">
        <v>797</v>
      </c>
      <c r="C11" t="s">
        <v>1167</v>
      </c>
      <c r="D11" t="s">
        <v>771</v>
      </c>
      <c r="E11" t="s">
        <v>782</v>
      </c>
      <c r="F11" t="s">
        <v>39</v>
      </c>
      <c r="G11" t="s">
        <v>40</v>
      </c>
      <c r="H11" t="s">
        <v>41</v>
      </c>
      <c r="I11" t="s">
        <v>42</v>
      </c>
      <c r="J11" t="s">
        <v>9</v>
      </c>
      <c r="K11" t="s">
        <v>13</v>
      </c>
      <c r="L11" t="s">
        <v>713</v>
      </c>
    </row>
    <row r="12" spans="1:14" x14ac:dyDescent="0.3">
      <c r="A12" t="s">
        <v>1276</v>
      </c>
      <c r="B12" t="s">
        <v>800</v>
      </c>
      <c r="C12" t="s">
        <v>1166</v>
      </c>
      <c r="D12" t="s">
        <v>771</v>
      </c>
      <c r="E12" t="s">
        <v>782</v>
      </c>
      <c r="F12" t="s">
        <v>43</v>
      </c>
      <c r="G12" t="s">
        <v>44</v>
      </c>
      <c r="H12" t="s">
        <v>45</v>
      </c>
      <c r="I12" t="s">
        <v>46</v>
      </c>
      <c r="J12" t="s">
        <v>14</v>
      </c>
      <c r="K12" t="s">
        <v>1144</v>
      </c>
      <c r="L12" t="s">
        <v>717</v>
      </c>
    </row>
    <row r="13" spans="1:14" x14ac:dyDescent="0.3">
      <c r="A13" t="s">
        <v>1276</v>
      </c>
      <c r="B13" t="s">
        <v>802</v>
      </c>
      <c r="C13" t="s">
        <v>1166</v>
      </c>
      <c r="D13" t="s">
        <v>771</v>
      </c>
      <c r="E13" t="s">
        <v>778</v>
      </c>
      <c r="F13" t="s">
        <v>47</v>
      </c>
      <c r="G13" t="s">
        <v>48</v>
      </c>
      <c r="H13" t="s">
        <v>25</v>
      </c>
      <c r="I13" t="s">
        <v>49</v>
      </c>
      <c r="J13" t="s">
        <v>9</v>
      </c>
      <c r="K13" t="s">
        <v>25</v>
      </c>
      <c r="L13" t="s">
        <v>92</v>
      </c>
    </row>
    <row r="14" spans="1:14" x14ac:dyDescent="0.3">
      <c r="A14" t="s">
        <v>1276</v>
      </c>
      <c r="B14" t="s">
        <v>805</v>
      </c>
      <c r="C14" t="s">
        <v>1169</v>
      </c>
      <c r="D14" t="s">
        <v>771</v>
      </c>
      <c r="E14" t="s">
        <v>782</v>
      </c>
      <c r="F14" t="s">
        <v>1145</v>
      </c>
      <c r="G14" t="s">
        <v>50</v>
      </c>
      <c r="H14" t="s">
        <v>51</v>
      </c>
      <c r="I14" t="s">
        <v>52</v>
      </c>
      <c r="J14" t="s">
        <v>9</v>
      </c>
      <c r="K14" t="s">
        <v>53</v>
      </c>
      <c r="L14" t="s">
        <v>720</v>
      </c>
    </row>
    <row r="15" spans="1:14" x14ac:dyDescent="0.3">
      <c r="A15" t="s">
        <v>1276</v>
      </c>
      <c r="B15" t="s">
        <v>808</v>
      </c>
      <c r="C15" t="s">
        <v>1168</v>
      </c>
      <c r="D15" t="s">
        <v>765</v>
      </c>
      <c r="E15" t="s">
        <v>766</v>
      </c>
      <c r="F15" t="s">
        <v>25</v>
      </c>
      <c r="G15" t="s">
        <v>54</v>
      </c>
      <c r="H15" t="s">
        <v>25</v>
      </c>
      <c r="I15" t="s">
        <v>55</v>
      </c>
      <c r="J15" t="s">
        <v>9</v>
      </c>
      <c r="K15" t="s">
        <v>56</v>
      </c>
      <c r="L15" t="s">
        <v>686</v>
      </c>
    </row>
    <row r="16" spans="1:14" x14ac:dyDescent="0.3">
      <c r="A16" t="s">
        <v>1276</v>
      </c>
      <c r="B16" t="s">
        <v>790</v>
      </c>
      <c r="C16" t="s">
        <v>1169</v>
      </c>
      <c r="D16" t="s">
        <v>771</v>
      </c>
      <c r="E16" t="s">
        <v>766</v>
      </c>
      <c r="F16" t="s">
        <v>57</v>
      </c>
      <c r="G16" t="s">
        <v>58</v>
      </c>
      <c r="H16" t="s">
        <v>59</v>
      </c>
      <c r="I16" t="s">
        <v>60</v>
      </c>
      <c r="J16" t="s">
        <v>14</v>
      </c>
      <c r="K16" t="s">
        <v>61</v>
      </c>
      <c r="L16" t="s">
        <v>726</v>
      </c>
    </row>
    <row r="17" spans="1:12" x14ac:dyDescent="0.3">
      <c r="A17" t="s">
        <v>1276</v>
      </c>
      <c r="B17" t="s">
        <v>812</v>
      </c>
      <c r="C17" t="s">
        <v>1166</v>
      </c>
      <c r="D17" t="s">
        <v>765</v>
      </c>
      <c r="E17" t="s">
        <v>766</v>
      </c>
      <c r="F17" t="s">
        <v>62</v>
      </c>
      <c r="G17" t="s">
        <v>63</v>
      </c>
      <c r="H17" t="s">
        <v>64</v>
      </c>
      <c r="I17" t="s">
        <v>65</v>
      </c>
      <c r="J17" t="s">
        <v>9</v>
      </c>
      <c r="K17" t="s">
        <v>13</v>
      </c>
      <c r="L17" t="s">
        <v>730</v>
      </c>
    </row>
    <row r="18" spans="1:12" x14ac:dyDescent="0.3">
      <c r="A18" t="s">
        <v>1276</v>
      </c>
      <c r="B18" t="s">
        <v>805</v>
      </c>
      <c r="C18" t="s">
        <v>1169</v>
      </c>
      <c r="D18" t="s">
        <v>771</v>
      </c>
      <c r="E18" t="s">
        <v>906</v>
      </c>
      <c r="F18" t="s">
        <v>66</v>
      </c>
      <c r="G18" t="s">
        <v>1146</v>
      </c>
      <c r="H18" t="s">
        <v>67</v>
      </c>
      <c r="I18" t="s">
        <v>68</v>
      </c>
      <c r="J18" t="s">
        <v>9</v>
      </c>
      <c r="K18" t="s">
        <v>69</v>
      </c>
      <c r="L18" t="s">
        <v>1147</v>
      </c>
    </row>
    <row r="19" spans="1:12" x14ac:dyDescent="0.3">
      <c r="A19" t="s">
        <v>1276</v>
      </c>
      <c r="B19" t="s">
        <v>795</v>
      </c>
      <c r="C19" t="s">
        <v>1168</v>
      </c>
      <c r="D19" t="s">
        <v>771</v>
      </c>
      <c r="E19" t="s">
        <v>782</v>
      </c>
      <c r="F19" t="s">
        <v>70</v>
      </c>
      <c r="G19" t="s">
        <v>1148</v>
      </c>
      <c r="H19" t="s">
        <v>20</v>
      </c>
      <c r="I19" t="s">
        <v>20</v>
      </c>
      <c r="J19" t="s">
        <v>9</v>
      </c>
      <c r="K19" t="s">
        <v>1149</v>
      </c>
      <c r="L19" t="s">
        <v>1150</v>
      </c>
    </row>
    <row r="20" spans="1:12" x14ac:dyDescent="0.3">
      <c r="A20" t="s">
        <v>1276</v>
      </c>
      <c r="B20" t="s">
        <v>819</v>
      </c>
      <c r="C20" t="s">
        <v>1169</v>
      </c>
      <c r="D20" t="s">
        <v>765</v>
      </c>
      <c r="E20" t="s">
        <v>778</v>
      </c>
      <c r="F20" t="s">
        <v>20</v>
      </c>
      <c r="G20" t="s">
        <v>1151</v>
      </c>
      <c r="H20" t="s">
        <v>20</v>
      </c>
      <c r="I20" t="s">
        <v>20</v>
      </c>
      <c r="J20" t="s">
        <v>14</v>
      </c>
      <c r="K20" t="s">
        <v>1152</v>
      </c>
      <c r="L20" t="s">
        <v>247</v>
      </c>
    </row>
    <row r="21" spans="1:12" x14ac:dyDescent="0.3">
      <c r="A21" t="s">
        <v>1276</v>
      </c>
      <c r="B21" t="s">
        <v>822</v>
      </c>
      <c r="C21" t="s">
        <v>1167</v>
      </c>
      <c r="D21" t="s">
        <v>771</v>
      </c>
      <c r="E21" t="s">
        <v>772</v>
      </c>
      <c r="F21" t="s">
        <v>20</v>
      </c>
      <c r="G21" t="s">
        <v>71</v>
      </c>
      <c r="H21" t="s">
        <v>25</v>
      </c>
      <c r="I21" t="s">
        <v>25</v>
      </c>
      <c r="J21" t="s">
        <v>9</v>
      </c>
      <c r="K21" t="s">
        <v>72</v>
      </c>
      <c r="L21" t="s">
        <v>732</v>
      </c>
    </row>
    <row r="22" spans="1:12" x14ac:dyDescent="0.3">
      <c r="A22" t="s">
        <v>1276</v>
      </c>
      <c r="B22" t="s">
        <v>825</v>
      </c>
      <c r="C22" t="s">
        <v>1166</v>
      </c>
      <c r="D22" t="s">
        <v>771</v>
      </c>
      <c r="E22" t="s">
        <v>782</v>
      </c>
      <c r="F22" t="s">
        <v>20</v>
      </c>
      <c r="G22" t="s">
        <v>73</v>
      </c>
      <c r="H22" t="s">
        <v>74</v>
      </c>
      <c r="I22" t="s">
        <v>75</v>
      </c>
      <c r="J22" t="s">
        <v>9</v>
      </c>
      <c r="K22" t="s">
        <v>76</v>
      </c>
      <c r="L22" t="s">
        <v>92</v>
      </c>
    </row>
    <row r="23" spans="1:12" x14ac:dyDescent="0.3">
      <c r="A23" t="s">
        <v>1276</v>
      </c>
      <c r="B23" t="s">
        <v>827</v>
      </c>
      <c r="C23" t="s">
        <v>1170</v>
      </c>
      <c r="D23" t="s">
        <v>771</v>
      </c>
      <c r="E23" t="s">
        <v>778</v>
      </c>
      <c r="F23" t="s">
        <v>77</v>
      </c>
      <c r="G23" t="s">
        <v>78</v>
      </c>
      <c r="H23" t="s">
        <v>79</v>
      </c>
      <c r="I23" t="s">
        <v>74</v>
      </c>
      <c r="J23" t="s">
        <v>9</v>
      </c>
      <c r="K23" t="s">
        <v>74</v>
      </c>
      <c r="L23" t="s">
        <v>734</v>
      </c>
    </row>
    <row r="24" spans="1:12" x14ac:dyDescent="0.3">
      <c r="A24" t="s">
        <v>1276</v>
      </c>
      <c r="B24" t="s">
        <v>822</v>
      </c>
      <c r="C24" t="s">
        <v>1167</v>
      </c>
      <c r="D24" t="s">
        <v>771</v>
      </c>
      <c r="E24" t="s">
        <v>772</v>
      </c>
      <c r="F24" t="s">
        <v>20</v>
      </c>
      <c r="G24" t="s">
        <v>80</v>
      </c>
      <c r="H24" t="s">
        <v>20</v>
      </c>
      <c r="I24" t="s">
        <v>81</v>
      </c>
      <c r="J24" t="s">
        <v>14</v>
      </c>
      <c r="K24" t="s">
        <v>20</v>
      </c>
      <c r="L24" t="s">
        <v>735</v>
      </c>
    </row>
    <row r="25" spans="1:12" x14ac:dyDescent="0.3">
      <c r="A25" t="s">
        <v>1276</v>
      </c>
      <c r="B25" t="s">
        <v>795</v>
      </c>
      <c r="C25" t="s">
        <v>1168</v>
      </c>
      <c r="D25" t="s">
        <v>771</v>
      </c>
      <c r="E25" t="s">
        <v>782</v>
      </c>
      <c r="F25" t="s">
        <v>82</v>
      </c>
      <c r="G25" t="s">
        <v>83</v>
      </c>
      <c r="H25" t="s">
        <v>20</v>
      </c>
      <c r="I25" t="s">
        <v>20</v>
      </c>
      <c r="J25" t="s">
        <v>14</v>
      </c>
      <c r="K25" t="s">
        <v>20</v>
      </c>
      <c r="L25" t="s">
        <v>736</v>
      </c>
    </row>
    <row r="26" spans="1:12" x14ac:dyDescent="0.3">
      <c r="A26" t="s">
        <v>1276</v>
      </c>
      <c r="B26" t="s">
        <v>1172</v>
      </c>
      <c r="C26" t="s">
        <v>1171</v>
      </c>
      <c r="D26" t="s">
        <v>765</v>
      </c>
      <c r="E26" t="s">
        <v>782</v>
      </c>
      <c r="F26" t="s">
        <v>84</v>
      </c>
      <c r="G26" t="s">
        <v>20</v>
      </c>
      <c r="H26" t="s">
        <v>20</v>
      </c>
      <c r="I26" t="s">
        <v>85</v>
      </c>
      <c r="J26" t="s">
        <v>9</v>
      </c>
      <c r="K26" t="s">
        <v>20</v>
      </c>
      <c r="L26" t="s">
        <v>632</v>
      </c>
    </row>
    <row r="27" spans="1:12" x14ac:dyDescent="0.3">
      <c r="A27" t="s">
        <v>1276</v>
      </c>
      <c r="B27" t="s">
        <v>836</v>
      </c>
      <c r="C27" t="s">
        <v>1168</v>
      </c>
      <c r="D27" t="s">
        <v>771</v>
      </c>
      <c r="E27" t="s">
        <v>766</v>
      </c>
      <c r="F27" t="s">
        <v>86</v>
      </c>
      <c r="G27" t="s">
        <v>87</v>
      </c>
      <c r="H27" t="s">
        <v>20</v>
      </c>
      <c r="I27" t="s">
        <v>88</v>
      </c>
      <c r="J27" t="s">
        <v>14</v>
      </c>
      <c r="K27" t="s">
        <v>89</v>
      </c>
      <c r="L27" t="s">
        <v>741</v>
      </c>
    </row>
    <row r="28" spans="1:12" x14ac:dyDescent="0.3">
      <c r="A28" t="s">
        <v>1276</v>
      </c>
      <c r="B28" t="s">
        <v>838</v>
      </c>
      <c r="C28" t="s">
        <v>1165</v>
      </c>
      <c r="D28" t="s">
        <v>765</v>
      </c>
      <c r="E28" t="s">
        <v>766</v>
      </c>
      <c r="F28" t="s">
        <v>1153</v>
      </c>
      <c r="G28" t="s">
        <v>1154</v>
      </c>
      <c r="H28" t="s">
        <v>1155</v>
      </c>
      <c r="I28" t="s">
        <v>90</v>
      </c>
      <c r="J28" t="s">
        <v>9</v>
      </c>
      <c r="K28" t="s">
        <v>1156</v>
      </c>
      <c r="L28" t="s">
        <v>1157</v>
      </c>
    </row>
    <row r="29" spans="1:12" x14ac:dyDescent="0.3">
      <c r="A29" t="s">
        <v>1276</v>
      </c>
      <c r="B29" t="s">
        <v>840</v>
      </c>
      <c r="C29" t="s">
        <v>1170</v>
      </c>
      <c r="D29" t="s">
        <v>771</v>
      </c>
      <c r="E29" t="s">
        <v>782</v>
      </c>
      <c r="F29" t="s">
        <v>91</v>
      </c>
      <c r="G29" t="s">
        <v>92</v>
      </c>
      <c r="H29" t="s">
        <v>93</v>
      </c>
      <c r="I29" t="s">
        <v>94</v>
      </c>
      <c r="J29" t="s">
        <v>9</v>
      </c>
      <c r="K29" t="s">
        <v>95</v>
      </c>
      <c r="L29" t="s">
        <v>92</v>
      </c>
    </row>
    <row r="30" spans="1:12" x14ac:dyDescent="0.3">
      <c r="A30" t="s">
        <v>1276</v>
      </c>
      <c r="B30" t="s">
        <v>842</v>
      </c>
      <c r="C30" t="s">
        <v>1167</v>
      </c>
      <c r="D30" t="s">
        <v>765</v>
      </c>
      <c r="E30" t="s">
        <v>778</v>
      </c>
      <c r="F30" t="s">
        <v>96</v>
      </c>
      <c r="G30" t="s">
        <v>97</v>
      </c>
      <c r="H30" t="s">
        <v>98</v>
      </c>
      <c r="I30" t="s">
        <v>99</v>
      </c>
      <c r="J30" t="s">
        <v>9</v>
      </c>
      <c r="K30" t="s">
        <v>100</v>
      </c>
      <c r="L30" t="s">
        <v>746</v>
      </c>
    </row>
    <row r="31" spans="1:12" x14ac:dyDescent="0.3">
      <c r="A31" t="s">
        <v>1276</v>
      </c>
      <c r="B31" t="s">
        <v>840</v>
      </c>
      <c r="C31" t="s">
        <v>1170</v>
      </c>
      <c r="D31" t="s">
        <v>771</v>
      </c>
      <c r="E31" t="s">
        <v>782</v>
      </c>
      <c r="F31" t="s">
        <v>92</v>
      </c>
      <c r="G31" t="s">
        <v>101</v>
      </c>
      <c r="H31" t="s">
        <v>20</v>
      </c>
      <c r="I31" t="s">
        <v>20</v>
      </c>
      <c r="J31" t="s">
        <v>14</v>
      </c>
      <c r="K31" t="s">
        <v>92</v>
      </c>
      <c r="L31" t="s">
        <v>92</v>
      </c>
    </row>
    <row r="32" spans="1:12" x14ac:dyDescent="0.3">
      <c r="A32" t="s">
        <v>1276</v>
      </c>
      <c r="B32" t="s">
        <v>840</v>
      </c>
      <c r="C32" t="s">
        <v>1170</v>
      </c>
      <c r="D32" t="s">
        <v>771</v>
      </c>
      <c r="E32" t="s">
        <v>782</v>
      </c>
      <c r="F32" t="s">
        <v>102</v>
      </c>
      <c r="G32" t="s">
        <v>103</v>
      </c>
      <c r="H32" t="s">
        <v>104</v>
      </c>
      <c r="I32" t="s">
        <v>105</v>
      </c>
      <c r="J32" t="s">
        <v>14</v>
      </c>
      <c r="K32" t="s">
        <v>20</v>
      </c>
      <c r="L32" t="s">
        <v>748</v>
      </c>
    </row>
    <row r="33" spans="1:12" x14ac:dyDescent="0.3">
      <c r="A33" t="s">
        <v>1276</v>
      </c>
      <c r="B33" t="s">
        <v>795</v>
      </c>
      <c r="C33" t="s">
        <v>1168</v>
      </c>
      <c r="D33" t="s">
        <v>771</v>
      </c>
      <c r="E33" t="s">
        <v>782</v>
      </c>
      <c r="F33" t="s">
        <v>106</v>
      </c>
      <c r="G33" t="s">
        <v>107</v>
      </c>
      <c r="H33" t="s">
        <v>108</v>
      </c>
      <c r="I33" t="s">
        <v>20</v>
      </c>
      <c r="J33" t="s">
        <v>14</v>
      </c>
      <c r="K33" t="s">
        <v>20</v>
      </c>
      <c r="L33" t="s">
        <v>749</v>
      </c>
    </row>
    <row r="34" spans="1:12" x14ac:dyDescent="0.3">
      <c r="A34" t="s">
        <v>1276</v>
      </c>
      <c r="B34" t="s">
        <v>845</v>
      </c>
      <c r="C34" t="s">
        <v>1165</v>
      </c>
      <c r="D34" t="s">
        <v>771</v>
      </c>
      <c r="E34" t="s">
        <v>772</v>
      </c>
      <c r="F34" t="s">
        <v>109</v>
      </c>
      <c r="G34" t="s">
        <v>110</v>
      </c>
      <c r="H34" t="s">
        <v>111</v>
      </c>
      <c r="I34" t="s">
        <v>112</v>
      </c>
      <c r="J34" t="s">
        <v>9</v>
      </c>
      <c r="K34" t="s">
        <v>113</v>
      </c>
      <c r="L34" t="s">
        <v>750</v>
      </c>
    </row>
    <row r="35" spans="1:12" x14ac:dyDescent="0.3">
      <c r="A35" t="s">
        <v>1276</v>
      </c>
      <c r="B35" t="s">
        <v>795</v>
      </c>
      <c r="C35" t="s">
        <v>1168</v>
      </c>
      <c r="D35" t="s">
        <v>771</v>
      </c>
      <c r="E35" t="s">
        <v>782</v>
      </c>
      <c r="F35" t="s">
        <v>1158</v>
      </c>
      <c r="G35" t="s">
        <v>114</v>
      </c>
      <c r="H35" t="s">
        <v>115</v>
      </c>
      <c r="I35" t="s">
        <v>116</v>
      </c>
      <c r="J35" t="s">
        <v>9</v>
      </c>
      <c r="K35" t="s">
        <v>25</v>
      </c>
      <c r="L35" t="s">
        <v>751</v>
      </c>
    </row>
    <row r="36" spans="1:12" x14ac:dyDescent="0.3">
      <c r="A36" t="s">
        <v>1276</v>
      </c>
      <c r="B36" t="s">
        <v>840</v>
      </c>
      <c r="C36" t="s">
        <v>1170</v>
      </c>
      <c r="D36" t="s">
        <v>771</v>
      </c>
      <c r="E36" t="s">
        <v>782</v>
      </c>
      <c r="F36" t="s">
        <v>117</v>
      </c>
      <c r="G36" t="s">
        <v>118</v>
      </c>
      <c r="H36" t="s">
        <v>20</v>
      </c>
      <c r="I36" t="s">
        <v>20</v>
      </c>
      <c r="J36" t="s">
        <v>14</v>
      </c>
      <c r="K36" t="s">
        <v>20</v>
      </c>
      <c r="L36" t="s">
        <v>92</v>
      </c>
    </row>
    <row r="37" spans="1:12" x14ac:dyDescent="0.3">
      <c r="A37" t="s">
        <v>1276</v>
      </c>
      <c r="B37" t="s">
        <v>850</v>
      </c>
      <c r="C37" t="s">
        <v>1168</v>
      </c>
      <c r="D37" t="s">
        <v>771</v>
      </c>
      <c r="E37" t="s">
        <v>778</v>
      </c>
      <c r="F37" t="s">
        <v>119</v>
      </c>
      <c r="G37" t="s">
        <v>120</v>
      </c>
      <c r="H37" t="s">
        <v>121</v>
      </c>
      <c r="I37" t="s">
        <v>122</v>
      </c>
      <c r="J37" t="s">
        <v>9</v>
      </c>
      <c r="K37" t="s">
        <v>123</v>
      </c>
      <c r="L37" t="s">
        <v>1159</v>
      </c>
    </row>
    <row r="38" spans="1:12" x14ac:dyDescent="0.3">
      <c r="A38" t="s">
        <v>1276</v>
      </c>
      <c r="B38" t="s">
        <v>853</v>
      </c>
      <c r="C38" t="s">
        <v>1167</v>
      </c>
      <c r="D38" t="s">
        <v>771</v>
      </c>
      <c r="E38" t="s">
        <v>778</v>
      </c>
      <c r="F38" t="s">
        <v>124</v>
      </c>
      <c r="G38" t="s">
        <v>125</v>
      </c>
      <c r="H38" t="s">
        <v>126</v>
      </c>
      <c r="I38" t="s">
        <v>127</v>
      </c>
      <c r="J38" t="s">
        <v>9</v>
      </c>
      <c r="K38" t="s">
        <v>1160</v>
      </c>
      <c r="L38" t="s">
        <v>757</v>
      </c>
    </row>
    <row r="39" spans="1:12" x14ac:dyDescent="0.3">
      <c r="A39" t="s">
        <v>1276</v>
      </c>
      <c r="B39" t="s">
        <v>950</v>
      </c>
      <c r="C39" t="s">
        <v>1168</v>
      </c>
      <c r="D39" t="s">
        <v>765</v>
      </c>
      <c r="E39" t="s">
        <v>778</v>
      </c>
      <c r="F39" t="s">
        <v>1161</v>
      </c>
      <c r="G39" t="s">
        <v>1162</v>
      </c>
      <c r="H39" t="s">
        <v>13</v>
      </c>
      <c r="I39" t="s">
        <v>1163</v>
      </c>
      <c r="J39" t="s">
        <v>9</v>
      </c>
      <c r="K39" t="s">
        <v>1164</v>
      </c>
      <c r="L39" t="s">
        <v>1085</v>
      </c>
    </row>
    <row r="42" spans="1:12" x14ac:dyDescent="0.3">
      <c r="I42" s="4" t="s">
        <v>9</v>
      </c>
      <c r="J42">
        <f>COUNTIF($J$2:$J$39,I42)</f>
        <v>24</v>
      </c>
    </row>
    <row r="43" spans="1:12" x14ac:dyDescent="0.3">
      <c r="I43" s="4" t="s">
        <v>20</v>
      </c>
      <c r="J43">
        <f t="shared" ref="J43:J44" si="0">COUNTIF($J$2:$J$39,I43)</f>
        <v>0</v>
      </c>
    </row>
    <row r="44" spans="1:12" x14ac:dyDescent="0.3">
      <c r="I44" s="4" t="s">
        <v>14</v>
      </c>
      <c r="J44">
        <f t="shared" si="0"/>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E7F9-53B4-40D8-849D-0D276E3E50A7}">
  <dimension ref="A1:N87"/>
  <sheetViews>
    <sheetView topLeftCell="A19" workbookViewId="0">
      <selection activeCell="B2" sqref="B2:B39"/>
    </sheetView>
  </sheetViews>
  <sheetFormatPr defaultRowHeight="14.4" x14ac:dyDescent="0.3"/>
  <cols>
    <col min="1" max="1" width="24.44140625" bestFit="1" customWidth="1"/>
    <col min="2" max="2" width="13.77734375"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855</v>
      </c>
      <c r="B1" t="s">
        <v>856</v>
      </c>
      <c r="C1" t="s">
        <v>857</v>
      </c>
      <c r="D1" t="s">
        <v>758</v>
      </c>
      <c r="E1" t="s">
        <v>759</v>
      </c>
      <c r="F1" t="s">
        <v>761</v>
      </c>
      <c r="G1" t="s">
        <v>760</v>
      </c>
      <c r="H1" t="s">
        <v>858</v>
      </c>
      <c r="I1" t="s">
        <v>859</v>
      </c>
      <c r="J1" t="s">
        <v>762</v>
      </c>
      <c r="K1" t="s">
        <v>860</v>
      </c>
      <c r="L1" t="s">
        <v>861</v>
      </c>
      <c r="M1" t="s">
        <v>862</v>
      </c>
    </row>
    <row r="2" spans="1:14" x14ac:dyDescent="0.3">
      <c r="A2" t="s">
        <v>865</v>
      </c>
      <c r="B2" t="s">
        <v>1276</v>
      </c>
      <c r="C2" t="s">
        <v>764</v>
      </c>
      <c r="D2" t="s">
        <v>1165</v>
      </c>
      <c r="E2" t="s">
        <v>765</v>
      </c>
      <c r="F2" t="s">
        <v>766</v>
      </c>
      <c r="G2" t="s">
        <v>866</v>
      </c>
      <c r="H2" t="s">
        <v>767</v>
      </c>
      <c r="I2" t="s">
        <v>867</v>
      </c>
      <c r="J2" s="1" t="s">
        <v>1173</v>
      </c>
      <c r="K2" s="1" t="s">
        <v>768</v>
      </c>
      <c r="L2" s="1" t="s">
        <v>768</v>
      </c>
      <c r="M2" s="1" t="s">
        <v>768</v>
      </c>
      <c r="N2" s="1"/>
    </row>
    <row r="3" spans="1:14" x14ac:dyDescent="0.3">
      <c r="A3" t="s">
        <v>868</v>
      </c>
      <c r="B3" t="s">
        <v>1276</v>
      </c>
      <c r="C3" t="s">
        <v>770</v>
      </c>
      <c r="D3" t="s">
        <v>1166</v>
      </c>
      <c r="E3" t="s">
        <v>771</v>
      </c>
      <c r="F3" t="s">
        <v>772</v>
      </c>
      <c r="G3" t="s">
        <v>869</v>
      </c>
      <c r="H3" t="s">
        <v>773</v>
      </c>
      <c r="I3" t="s">
        <v>870</v>
      </c>
      <c r="J3" s="1" t="s">
        <v>1174</v>
      </c>
      <c r="K3" s="1" t="s">
        <v>1173</v>
      </c>
      <c r="L3" s="1" t="s">
        <v>1173</v>
      </c>
      <c r="M3" s="1" t="s">
        <v>1174</v>
      </c>
      <c r="N3" s="1"/>
    </row>
    <row r="4" spans="1:14" x14ac:dyDescent="0.3">
      <c r="A4" t="s">
        <v>871</v>
      </c>
      <c r="B4" t="s">
        <v>1276</v>
      </c>
      <c r="C4" t="s">
        <v>775</v>
      </c>
      <c r="D4" t="s">
        <v>1165</v>
      </c>
      <c r="E4" t="s">
        <v>765</v>
      </c>
      <c r="F4" t="s">
        <v>766</v>
      </c>
      <c r="G4" t="s">
        <v>872</v>
      </c>
      <c r="H4" t="s">
        <v>1193</v>
      </c>
      <c r="I4" t="s">
        <v>873</v>
      </c>
      <c r="J4" s="1" t="s">
        <v>1175</v>
      </c>
      <c r="K4" s="1" t="s">
        <v>1175</v>
      </c>
      <c r="L4" s="1" t="s">
        <v>768</v>
      </c>
      <c r="M4" s="1" t="s">
        <v>768</v>
      </c>
      <c r="N4" s="1"/>
    </row>
    <row r="5" spans="1:14" x14ac:dyDescent="0.3">
      <c r="A5" t="s">
        <v>874</v>
      </c>
      <c r="B5" t="s">
        <v>1276</v>
      </c>
      <c r="C5" t="s">
        <v>777</v>
      </c>
      <c r="D5" t="s">
        <v>1167</v>
      </c>
      <c r="E5" t="s">
        <v>765</v>
      </c>
      <c r="F5" t="s">
        <v>778</v>
      </c>
      <c r="G5" t="s">
        <v>875</v>
      </c>
      <c r="H5" t="s">
        <v>779</v>
      </c>
      <c r="I5" t="s">
        <v>876</v>
      </c>
      <c r="J5" s="1" t="s">
        <v>768</v>
      </c>
      <c r="K5" s="1" t="s">
        <v>768</v>
      </c>
      <c r="L5" s="1" t="s">
        <v>768</v>
      </c>
      <c r="M5" s="1" t="s">
        <v>768</v>
      </c>
      <c r="N5" s="1"/>
    </row>
    <row r="6" spans="1:14" x14ac:dyDescent="0.3">
      <c r="A6" t="s">
        <v>877</v>
      </c>
      <c r="B6" t="s">
        <v>1276</v>
      </c>
      <c r="C6" t="s">
        <v>781</v>
      </c>
      <c r="D6" t="s">
        <v>1168</v>
      </c>
      <c r="E6" t="s">
        <v>771</v>
      </c>
      <c r="F6" t="s">
        <v>782</v>
      </c>
      <c r="G6" t="s">
        <v>878</v>
      </c>
      <c r="H6" t="s">
        <v>773</v>
      </c>
      <c r="I6" t="s">
        <v>783</v>
      </c>
      <c r="J6" s="1" t="s">
        <v>1174</v>
      </c>
      <c r="K6" s="1" t="s">
        <v>768</v>
      </c>
      <c r="L6" s="1" t="s">
        <v>768</v>
      </c>
      <c r="M6" s="1" t="s">
        <v>1174</v>
      </c>
      <c r="N6" s="1"/>
    </row>
    <row r="7" spans="1:14" x14ac:dyDescent="0.3">
      <c r="A7" t="s">
        <v>879</v>
      </c>
      <c r="B7" t="s">
        <v>1276</v>
      </c>
      <c r="C7" t="s">
        <v>784</v>
      </c>
      <c r="D7" t="s">
        <v>1167</v>
      </c>
      <c r="E7" t="s">
        <v>771</v>
      </c>
      <c r="F7" t="s">
        <v>782</v>
      </c>
      <c r="G7" t="s">
        <v>878</v>
      </c>
      <c r="H7" t="s">
        <v>785</v>
      </c>
      <c r="I7" t="s">
        <v>864</v>
      </c>
      <c r="J7" s="1" t="s">
        <v>768</v>
      </c>
      <c r="K7" s="1" t="s">
        <v>768</v>
      </c>
      <c r="L7" s="1" t="s">
        <v>768</v>
      </c>
      <c r="M7" s="1" t="s">
        <v>1173</v>
      </c>
      <c r="N7" s="1"/>
    </row>
    <row r="8" spans="1:14" x14ac:dyDescent="0.3">
      <c r="A8" t="s">
        <v>880</v>
      </c>
      <c r="B8" t="s">
        <v>1276</v>
      </c>
      <c r="C8" t="s">
        <v>787</v>
      </c>
      <c r="D8" t="s">
        <v>1165</v>
      </c>
      <c r="E8" t="s">
        <v>771</v>
      </c>
      <c r="F8" t="s">
        <v>782</v>
      </c>
      <c r="G8" t="s">
        <v>881</v>
      </c>
      <c r="H8" t="s">
        <v>788</v>
      </c>
      <c r="I8" t="s">
        <v>882</v>
      </c>
      <c r="J8" s="1" t="s">
        <v>768</v>
      </c>
      <c r="K8" s="1" t="s">
        <v>768</v>
      </c>
      <c r="L8" s="1" t="s">
        <v>768</v>
      </c>
      <c r="M8" s="1" t="s">
        <v>768</v>
      </c>
      <c r="N8" s="1"/>
    </row>
    <row r="9" spans="1:14" x14ac:dyDescent="0.3">
      <c r="A9" t="s">
        <v>883</v>
      </c>
      <c r="B9" t="s">
        <v>1276</v>
      </c>
      <c r="C9" t="s">
        <v>790</v>
      </c>
      <c r="D9" t="s">
        <v>1169</v>
      </c>
      <c r="E9" t="s">
        <v>771</v>
      </c>
      <c r="F9" t="s">
        <v>766</v>
      </c>
      <c r="G9" t="s">
        <v>872</v>
      </c>
      <c r="H9" t="s">
        <v>791</v>
      </c>
      <c r="I9" t="s">
        <v>884</v>
      </c>
      <c r="J9" s="1" t="s">
        <v>792</v>
      </c>
      <c r="K9" s="1" t="s">
        <v>1174</v>
      </c>
      <c r="L9" s="1" t="s">
        <v>793</v>
      </c>
      <c r="M9" s="1" t="s">
        <v>768</v>
      </c>
      <c r="N9" s="1"/>
    </row>
    <row r="10" spans="1:14" x14ac:dyDescent="0.3">
      <c r="A10" t="s">
        <v>885</v>
      </c>
      <c r="B10" t="s">
        <v>1276</v>
      </c>
      <c r="C10" t="s">
        <v>795</v>
      </c>
      <c r="D10" t="s">
        <v>1168</v>
      </c>
      <c r="E10" t="s">
        <v>771</v>
      </c>
      <c r="F10" t="s">
        <v>782</v>
      </c>
      <c r="G10" t="s">
        <v>863</v>
      </c>
      <c r="H10" t="s">
        <v>886</v>
      </c>
      <c r="I10" t="s">
        <v>887</v>
      </c>
      <c r="J10" s="1" t="s">
        <v>1174</v>
      </c>
      <c r="K10" s="1" t="s">
        <v>768</v>
      </c>
      <c r="L10" s="1" t="s">
        <v>1174</v>
      </c>
      <c r="M10" s="1" t="s">
        <v>1173</v>
      </c>
      <c r="N10" s="1"/>
    </row>
    <row r="11" spans="1:14" x14ac:dyDescent="0.3">
      <c r="A11" t="s">
        <v>888</v>
      </c>
      <c r="B11" t="s">
        <v>1276</v>
      </c>
      <c r="C11" t="s">
        <v>797</v>
      </c>
      <c r="D11" t="s">
        <v>1167</v>
      </c>
      <c r="E11" t="s">
        <v>771</v>
      </c>
      <c r="F11" t="s">
        <v>782</v>
      </c>
      <c r="G11" t="s">
        <v>889</v>
      </c>
      <c r="H11" t="s">
        <v>798</v>
      </c>
      <c r="I11" t="s">
        <v>890</v>
      </c>
      <c r="J11" s="1" t="s">
        <v>1175</v>
      </c>
      <c r="K11" s="1" t="s">
        <v>1175</v>
      </c>
      <c r="L11" s="1" t="s">
        <v>792</v>
      </c>
      <c r="M11" s="1" t="s">
        <v>1173</v>
      </c>
      <c r="N11" s="1"/>
    </row>
    <row r="12" spans="1:14" x14ac:dyDescent="0.3">
      <c r="A12" t="s">
        <v>891</v>
      </c>
      <c r="B12" t="s">
        <v>1276</v>
      </c>
      <c r="C12" t="s">
        <v>800</v>
      </c>
      <c r="D12" t="s">
        <v>1166</v>
      </c>
      <c r="E12" t="s">
        <v>771</v>
      </c>
      <c r="F12" t="s">
        <v>782</v>
      </c>
      <c r="G12" t="s">
        <v>863</v>
      </c>
      <c r="H12" t="s">
        <v>798</v>
      </c>
      <c r="I12" t="s">
        <v>892</v>
      </c>
      <c r="J12" s="1" t="s">
        <v>1175</v>
      </c>
      <c r="K12" s="1" t="s">
        <v>768</v>
      </c>
      <c r="L12" s="1" t="s">
        <v>1175</v>
      </c>
      <c r="M12" s="1" t="s">
        <v>768</v>
      </c>
      <c r="N12" s="1"/>
    </row>
    <row r="13" spans="1:14" x14ac:dyDescent="0.3">
      <c r="A13" t="s">
        <v>893</v>
      </c>
      <c r="B13" t="s">
        <v>1276</v>
      </c>
      <c r="C13" t="s">
        <v>802</v>
      </c>
      <c r="D13" t="s">
        <v>1166</v>
      </c>
      <c r="E13" t="s">
        <v>771</v>
      </c>
      <c r="F13" t="s">
        <v>778</v>
      </c>
      <c r="G13" t="s">
        <v>894</v>
      </c>
      <c r="H13" t="s">
        <v>803</v>
      </c>
      <c r="I13" t="s">
        <v>804</v>
      </c>
      <c r="J13" s="1" t="s">
        <v>1173</v>
      </c>
      <c r="K13" s="1" t="s">
        <v>1173</v>
      </c>
      <c r="L13" s="1" t="s">
        <v>768</v>
      </c>
      <c r="M13" s="1" t="s">
        <v>1173</v>
      </c>
      <c r="N13" s="1"/>
    </row>
    <row r="14" spans="1:14" x14ac:dyDescent="0.3">
      <c r="A14" t="s">
        <v>895</v>
      </c>
      <c r="B14" t="s">
        <v>1276</v>
      </c>
      <c r="C14" t="s">
        <v>805</v>
      </c>
      <c r="D14" t="s">
        <v>1169</v>
      </c>
      <c r="E14" t="s">
        <v>771</v>
      </c>
      <c r="F14" t="s">
        <v>782</v>
      </c>
      <c r="G14" t="s">
        <v>878</v>
      </c>
      <c r="H14" t="s">
        <v>806</v>
      </c>
      <c r="I14" t="s">
        <v>864</v>
      </c>
      <c r="J14" s="1" t="s">
        <v>793</v>
      </c>
      <c r="K14" s="1" t="s">
        <v>768</v>
      </c>
      <c r="L14" s="1" t="s">
        <v>793</v>
      </c>
      <c r="M14" s="1" t="s">
        <v>768</v>
      </c>
      <c r="N14" s="1"/>
    </row>
    <row r="15" spans="1:14" x14ac:dyDescent="0.3">
      <c r="A15" t="s">
        <v>896</v>
      </c>
      <c r="B15" t="s">
        <v>1276</v>
      </c>
      <c r="C15" t="s">
        <v>808</v>
      </c>
      <c r="D15" t="s">
        <v>1168</v>
      </c>
      <c r="E15" t="s">
        <v>765</v>
      </c>
      <c r="F15" t="s">
        <v>766</v>
      </c>
      <c r="G15" t="s">
        <v>878</v>
      </c>
      <c r="H15" t="s">
        <v>773</v>
      </c>
      <c r="I15" t="s">
        <v>897</v>
      </c>
      <c r="J15" s="1" t="s">
        <v>1174</v>
      </c>
      <c r="K15" s="1" t="s">
        <v>768</v>
      </c>
      <c r="L15" s="1" t="s">
        <v>768</v>
      </c>
      <c r="M15" s="1" t="s">
        <v>768</v>
      </c>
      <c r="N15" s="1"/>
    </row>
    <row r="16" spans="1:14" x14ac:dyDescent="0.3">
      <c r="A16" t="s">
        <v>898</v>
      </c>
      <c r="B16" t="s">
        <v>1276</v>
      </c>
      <c r="C16" t="s">
        <v>790</v>
      </c>
      <c r="D16" t="s">
        <v>1169</v>
      </c>
      <c r="E16" t="s">
        <v>771</v>
      </c>
      <c r="F16" t="s">
        <v>766</v>
      </c>
      <c r="G16" t="s">
        <v>899</v>
      </c>
      <c r="H16" t="s">
        <v>810</v>
      </c>
      <c r="I16" t="s">
        <v>900</v>
      </c>
      <c r="J16" s="1" t="s">
        <v>1175</v>
      </c>
      <c r="K16" s="1" t="s">
        <v>1173</v>
      </c>
      <c r="L16" s="1" t="s">
        <v>1174</v>
      </c>
      <c r="M16" s="1" t="s">
        <v>1175</v>
      </c>
      <c r="N16" s="1"/>
    </row>
    <row r="17" spans="1:14" x14ac:dyDescent="0.3">
      <c r="A17" t="s">
        <v>901</v>
      </c>
      <c r="B17" t="s">
        <v>1276</v>
      </c>
      <c r="C17" t="s">
        <v>812</v>
      </c>
      <c r="D17" t="s">
        <v>1166</v>
      </c>
      <c r="E17" t="s">
        <v>765</v>
      </c>
      <c r="F17" t="s">
        <v>766</v>
      </c>
      <c r="G17" t="s">
        <v>902</v>
      </c>
      <c r="H17" t="s">
        <v>773</v>
      </c>
      <c r="I17" t="s">
        <v>903</v>
      </c>
      <c r="J17" s="1" t="s">
        <v>1175</v>
      </c>
      <c r="K17" s="1" t="s">
        <v>768</v>
      </c>
      <c r="L17" s="1" t="s">
        <v>793</v>
      </c>
      <c r="M17" s="1" t="s">
        <v>1173</v>
      </c>
      <c r="N17" s="1"/>
    </row>
    <row r="18" spans="1:14" x14ac:dyDescent="0.3">
      <c r="A18" t="s">
        <v>904</v>
      </c>
      <c r="B18" t="s">
        <v>1276</v>
      </c>
      <c r="C18" t="s">
        <v>805</v>
      </c>
      <c r="D18" t="s">
        <v>1169</v>
      </c>
      <c r="E18" t="s">
        <v>771</v>
      </c>
      <c r="F18" t="s">
        <v>782</v>
      </c>
      <c r="G18" t="s">
        <v>905</v>
      </c>
      <c r="H18" t="s">
        <v>814</v>
      </c>
      <c r="I18" t="s">
        <v>882</v>
      </c>
      <c r="J18" s="1" t="s">
        <v>768</v>
      </c>
      <c r="K18" s="1" t="s">
        <v>768</v>
      </c>
      <c r="L18" s="1" t="s">
        <v>768</v>
      </c>
      <c r="M18" s="1" t="s">
        <v>1173</v>
      </c>
      <c r="N18" s="1"/>
    </row>
    <row r="19" spans="1:14" x14ac:dyDescent="0.3">
      <c r="A19" t="s">
        <v>907</v>
      </c>
      <c r="B19" t="s">
        <v>1276</v>
      </c>
      <c r="C19" t="s">
        <v>795</v>
      </c>
      <c r="D19" t="s">
        <v>1168</v>
      </c>
      <c r="E19" t="s">
        <v>771</v>
      </c>
      <c r="F19" t="s">
        <v>782</v>
      </c>
      <c r="G19" t="s">
        <v>816</v>
      </c>
      <c r="H19" t="s">
        <v>817</v>
      </c>
      <c r="I19" t="s">
        <v>882</v>
      </c>
      <c r="J19" s="1" t="s">
        <v>1173</v>
      </c>
      <c r="K19" s="1" t="s">
        <v>768</v>
      </c>
      <c r="L19" s="1" t="s">
        <v>1173</v>
      </c>
      <c r="M19" s="1" t="s">
        <v>1173</v>
      </c>
      <c r="N19" s="1"/>
    </row>
    <row r="20" spans="1:14" x14ac:dyDescent="0.3">
      <c r="A20" t="s">
        <v>908</v>
      </c>
      <c r="B20" t="s">
        <v>1276</v>
      </c>
      <c r="C20" t="s">
        <v>819</v>
      </c>
      <c r="D20" t="s">
        <v>1169</v>
      </c>
      <c r="E20" t="s">
        <v>765</v>
      </c>
      <c r="F20" t="s">
        <v>778</v>
      </c>
      <c r="G20" t="s">
        <v>909</v>
      </c>
      <c r="H20" t="s">
        <v>820</v>
      </c>
      <c r="I20" t="s">
        <v>910</v>
      </c>
      <c r="J20" s="1" t="s">
        <v>1175</v>
      </c>
      <c r="K20" s="1" t="s">
        <v>1173</v>
      </c>
      <c r="L20" s="1" t="s">
        <v>1175</v>
      </c>
      <c r="M20" s="1" t="s">
        <v>768</v>
      </c>
      <c r="N20" s="1"/>
    </row>
    <row r="21" spans="1:14" x14ac:dyDescent="0.3">
      <c r="A21" t="s">
        <v>911</v>
      </c>
      <c r="B21" t="s">
        <v>1276</v>
      </c>
      <c r="C21" t="s">
        <v>822</v>
      </c>
      <c r="D21" t="s">
        <v>1167</v>
      </c>
      <c r="E21" t="s">
        <v>771</v>
      </c>
      <c r="F21" t="s">
        <v>772</v>
      </c>
      <c r="G21" t="s">
        <v>823</v>
      </c>
      <c r="H21" t="s">
        <v>912</v>
      </c>
      <c r="I21" t="s">
        <v>910</v>
      </c>
      <c r="J21" s="1" t="s">
        <v>793</v>
      </c>
      <c r="K21" s="1" t="s">
        <v>768</v>
      </c>
      <c r="L21" s="1" t="s">
        <v>793</v>
      </c>
      <c r="M21" s="1" t="s">
        <v>768</v>
      </c>
      <c r="N21" s="1"/>
    </row>
    <row r="22" spans="1:14" x14ac:dyDescent="0.3">
      <c r="A22" t="s">
        <v>913</v>
      </c>
      <c r="B22" t="s">
        <v>1276</v>
      </c>
      <c r="C22" t="s">
        <v>825</v>
      </c>
      <c r="D22" t="s">
        <v>1166</v>
      </c>
      <c r="E22" t="s">
        <v>771</v>
      </c>
      <c r="F22" t="s">
        <v>782</v>
      </c>
      <c r="G22" t="s">
        <v>869</v>
      </c>
      <c r="H22" t="s">
        <v>914</v>
      </c>
      <c r="I22" t="s">
        <v>915</v>
      </c>
      <c r="J22" s="1" t="s">
        <v>768</v>
      </c>
      <c r="K22" s="1" t="s">
        <v>768</v>
      </c>
      <c r="L22" s="1" t="s">
        <v>768</v>
      </c>
      <c r="M22" s="1" t="s">
        <v>768</v>
      </c>
      <c r="N22" s="1"/>
    </row>
    <row r="23" spans="1:14" x14ac:dyDescent="0.3">
      <c r="A23" t="s">
        <v>916</v>
      </c>
      <c r="B23" t="s">
        <v>1276</v>
      </c>
      <c r="C23" t="s">
        <v>827</v>
      </c>
      <c r="D23" t="s">
        <v>1170</v>
      </c>
      <c r="E23" t="s">
        <v>771</v>
      </c>
      <c r="F23" t="s">
        <v>778</v>
      </c>
      <c r="G23" t="s">
        <v>905</v>
      </c>
      <c r="H23" t="s">
        <v>828</v>
      </c>
      <c r="I23" t="s">
        <v>917</v>
      </c>
      <c r="J23" s="1" t="s">
        <v>793</v>
      </c>
      <c r="K23" s="1" t="s">
        <v>1175</v>
      </c>
      <c r="L23" s="1" t="s">
        <v>793</v>
      </c>
      <c r="M23" s="1" t="s">
        <v>1175</v>
      </c>
      <c r="N23" s="1"/>
    </row>
    <row r="24" spans="1:14" x14ac:dyDescent="0.3">
      <c r="A24" t="s">
        <v>918</v>
      </c>
      <c r="B24" t="s">
        <v>1276</v>
      </c>
      <c r="C24" t="s">
        <v>822</v>
      </c>
      <c r="D24" t="s">
        <v>1167</v>
      </c>
      <c r="E24" t="s">
        <v>771</v>
      </c>
      <c r="F24" t="s">
        <v>772</v>
      </c>
      <c r="G24" t="s">
        <v>919</v>
      </c>
      <c r="H24" t="s">
        <v>1177</v>
      </c>
      <c r="I24" t="s">
        <v>920</v>
      </c>
      <c r="J24" s="1" t="s">
        <v>830</v>
      </c>
      <c r="K24" s="1" t="s">
        <v>830</v>
      </c>
      <c r="L24" s="1" t="s">
        <v>830</v>
      </c>
      <c r="M24" s="1" t="s">
        <v>793</v>
      </c>
      <c r="N24" s="1"/>
    </row>
    <row r="25" spans="1:14" x14ac:dyDescent="0.3">
      <c r="A25" t="s">
        <v>921</v>
      </c>
      <c r="B25" t="s">
        <v>1276</v>
      </c>
      <c r="C25" t="s">
        <v>795</v>
      </c>
      <c r="D25" t="s">
        <v>1168</v>
      </c>
      <c r="E25" t="s">
        <v>771</v>
      </c>
      <c r="F25" t="s">
        <v>782</v>
      </c>
      <c r="G25" t="s">
        <v>863</v>
      </c>
      <c r="H25" t="s">
        <v>832</v>
      </c>
      <c r="I25" t="s">
        <v>922</v>
      </c>
      <c r="J25" s="1" t="s">
        <v>1175</v>
      </c>
      <c r="K25" s="1" t="s">
        <v>768</v>
      </c>
      <c r="L25" s="1" t="s">
        <v>1173</v>
      </c>
      <c r="M25" s="1" t="s">
        <v>768</v>
      </c>
      <c r="N25" s="1"/>
    </row>
    <row r="26" spans="1:14" x14ac:dyDescent="0.3">
      <c r="A26" t="s">
        <v>923</v>
      </c>
      <c r="B26" t="s">
        <v>1276</v>
      </c>
      <c r="C26" t="s">
        <v>1172</v>
      </c>
      <c r="D26" t="s">
        <v>1171</v>
      </c>
      <c r="E26" t="s">
        <v>765</v>
      </c>
      <c r="F26" t="s">
        <v>782</v>
      </c>
      <c r="G26" t="s">
        <v>875</v>
      </c>
      <c r="H26" t="s">
        <v>833</v>
      </c>
      <c r="I26" t="s">
        <v>834</v>
      </c>
      <c r="J26" s="1" t="s">
        <v>792</v>
      </c>
      <c r="K26" s="1" t="s">
        <v>768</v>
      </c>
      <c r="L26" s="1" t="s">
        <v>768</v>
      </c>
      <c r="M26" s="1" t="s">
        <v>1174</v>
      </c>
      <c r="N26" s="1"/>
    </row>
    <row r="27" spans="1:14" x14ac:dyDescent="0.3">
      <c r="A27" t="s">
        <v>924</v>
      </c>
      <c r="B27" t="s">
        <v>1276</v>
      </c>
      <c r="C27" t="s">
        <v>836</v>
      </c>
      <c r="D27" t="s">
        <v>1168</v>
      </c>
      <c r="E27" t="s">
        <v>771</v>
      </c>
      <c r="F27" t="s">
        <v>766</v>
      </c>
      <c r="G27" t="s">
        <v>919</v>
      </c>
      <c r="H27" t="s">
        <v>925</v>
      </c>
      <c r="I27" t="s">
        <v>783</v>
      </c>
      <c r="J27" s="1" t="s">
        <v>1174</v>
      </c>
      <c r="K27" s="1" t="s">
        <v>768</v>
      </c>
      <c r="L27" s="1" t="s">
        <v>768</v>
      </c>
      <c r="M27" s="1" t="s">
        <v>1174</v>
      </c>
      <c r="N27" s="1"/>
    </row>
    <row r="28" spans="1:14" x14ac:dyDescent="0.3">
      <c r="A28" t="s">
        <v>926</v>
      </c>
      <c r="B28" t="s">
        <v>1276</v>
      </c>
      <c r="C28" t="s">
        <v>838</v>
      </c>
      <c r="D28" t="s">
        <v>1165</v>
      </c>
      <c r="E28" t="s">
        <v>765</v>
      </c>
      <c r="F28" t="s">
        <v>766</v>
      </c>
      <c r="G28" t="s">
        <v>839</v>
      </c>
      <c r="H28" t="s">
        <v>820</v>
      </c>
      <c r="I28" t="s">
        <v>927</v>
      </c>
      <c r="J28" s="1" t="s">
        <v>1174</v>
      </c>
      <c r="K28" s="1" t="s">
        <v>768</v>
      </c>
      <c r="L28" s="1" t="s">
        <v>768</v>
      </c>
      <c r="M28" s="1" t="s">
        <v>768</v>
      </c>
      <c r="N28" s="1"/>
    </row>
    <row r="29" spans="1:14" x14ac:dyDescent="0.3">
      <c r="A29" t="s">
        <v>928</v>
      </c>
      <c r="B29" t="s">
        <v>1276</v>
      </c>
      <c r="C29" t="s">
        <v>840</v>
      </c>
      <c r="D29" t="s">
        <v>1170</v>
      </c>
      <c r="E29" t="s">
        <v>771</v>
      </c>
      <c r="F29" t="s">
        <v>782</v>
      </c>
      <c r="G29" t="s">
        <v>929</v>
      </c>
      <c r="H29" t="s">
        <v>930</v>
      </c>
      <c r="I29" t="s">
        <v>931</v>
      </c>
      <c r="J29" s="1" t="s">
        <v>792</v>
      </c>
      <c r="K29" s="1" t="s">
        <v>1174</v>
      </c>
      <c r="L29" s="1" t="s">
        <v>793</v>
      </c>
      <c r="M29" s="1" t="s">
        <v>1174</v>
      </c>
      <c r="N29" s="1"/>
    </row>
    <row r="30" spans="1:14" x14ac:dyDescent="0.3">
      <c r="A30" t="s">
        <v>932</v>
      </c>
      <c r="B30" t="s">
        <v>1276</v>
      </c>
      <c r="C30" t="s">
        <v>842</v>
      </c>
      <c r="D30" t="s">
        <v>1167</v>
      </c>
      <c r="E30" t="s">
        <v>765</v>
      </c>
      <c r="F30" t="s">
        <v>778</v>
      </c>
      <c r="G30" t="s">
        <v>878</v>
      </c>
      <c r="H30" t="s">
        <v>933</v>
      </c>
      <c r="I30" t="s">
        <v>934</v>
      </c>
      <c r="J30" s="1" t="s">
        <v>793</v>
      </c>
      <c r="K30" s="1" t="s">
        <v>1174</v>
      </c>
      <c r="L30" s="1" t="s">
        <v>1174</v>
      </c>
      <c r="M30" s="1" t="s">
        <v>793</v>
      </c>
      <c r="N30" s="1"/>
    </row>
    <row r="31" spans="1:14" x14ac:dyDescent="0.3">
      <c r="A31" t="s">
        <v>935</v>
      </c>
      <c r="B31" t="s">
        <v>1276</v>
      </c>
      <c r="C31" t="s">
        <v>840</v>
      </c>
      <c r="D31" t="s">
        <v>1170</v>
      </c>
      <c r="E31" t="s">
        <v>771</v>
      </c>
      <c r="F31" t="s">
        <v>782</v>
      </c>
      <c r="G31" t="s">
        <v>816</v>
      </c>
      <c r="H31" t="s">
        <v>773</v>
      </c>
      <c r="I31" t="s">
        <v>931</v>
      </c>
      <c r="J31" s="1" t="s">
        <v>768</v>
      </c>
      <c r="K31" s="1" t="s">
        <v>768</v>
      </c>
      <c r="L31" s="1" t="s">
        <v>768</v>
      </c>
      <c r="M31" s="1" t="s">
        <v>768</v>
      </c>
      <c r="N31" s="1"/>
    </row>
    <row r="32" spans="1:14" x14ac:dyDescent="0.3">
      <c r="A32" t="s">
        <v>936</v>
      </c>
      <c r="B32" t="s">
        <v>1276</v>
      </c>
      <c r="C32" t="s">
        <v>840</v>
      </c>
      <c r="D32" t="s">
        <v>1170</v>
      </c>
      <c r="E32" t="s">
        <v>771</v>
      </c>
      <c r="F32" t="s">
        <v>782</v>
      </c>
      <c r="G32" t="s">
        <v>937</v>
      </c>
      <c r="H32" t="s">
        <v>938</v>
      </c>
      <c r="I32" t="s">
        <v>939</v>
      </c>
      <c r="J32" s="1" t="s">
        <v>1175</v>
      </c>
      <c r="K32" s="1" t="s">
        <v>1175</v>
      </c>
      <c r="L32" s="1" t="s">
        <v>1174</v>
      </c>
      <c r="M32" s="1" t="s">
        <v>1175</v>
      </c>
      <c r="N32" s="1"/>
    </row>
    <row r="33" spans="1:14" x14ac:dyDescent="0.3">
      <c r="A33" t="s">
        <v>940</v>
      </c>
      <c r="B33" t="s">
        <v>1276</v>
      </c>
      <c r="C33" t="s">
        <v>795</v>
      </c>
      <c r="D33" t="s">
        <v>1168</v>
      </c>
      <c r="E33" t="s">
        <v>771</v>
      </c>
      <c r="F33" t="s">
        <v>782</v>
      </c>
      <c r="G33" t="s">
        <v>816</v>
      </c>
      <c r="H33" t="s">
        <v>803</v>
      </c>
      <c r="I33" t="s">
        <v>941</v>
      </c>
      <c r="J33" s="1" t="s">
        <v>1173</v>
      </c>
      <c r="K33" s="1" t="s">
        <v>1173</v>
      </c>
      <c r="L33" s="1" t="s">
        <v>1173</v>
      </c>
      <c r="M33" s="1" t="s">
        <v>1173</v>
      </c>
      <c r="N33" s="1"/>
    </row>
    <row r="34" spans="1:14" x14ac:dyDescent="0.3">
      <c r="A34" t="s">
        <v>942</v>
      </c>
      <c r="B34" t="s">
        <v>1276</v>
      </c>
      <c r="C34" t="s">
        <v>845</v>
      </c>
      <c r="D34" t="s">
        <v>1165</v>
      </c>
      <c r="E34" t="s">
        <v>771</v>
      </c>
      <c r="F34" t="s">
        <v>772</v>
      </c>
      <c r="G34" t="s">
        <v>902</v>
      </c>
      <c r="H34" t="s">
        <v>846</v>
      </c>
      <c r="I34" t="s">
        <v>783</v>
      </c>
      <c r="J34" s="1" t="s">
        <v>768</v>
      </c>
      <c r="K34" s="1" t="s">
        <v>768</v>
      </c>
      <c r="L34" s="1" t="s">
        <v>768</v>
      </c>
      <c r="M34" s="1" t="s">
        <v>1173</v>
      </c>
      <c r="N34" s="1"/>
    </row>
    <row r="35" spans="1:14" x14ac:dyDescent="0.3">
      <c r="A35" t="s">
        <v>943</v>
      </c>
      <c r="B35" t="s">
        <v>1276</v>
      </c>
      <c r="C35" t="s">
        <v>795</v>
      </c>
      <c r="D35" t="s">
        <v>1168</v>
      </c>
      <c r="E35" t="s">
        <v>771</v>
      </c>
      <c r="F35" t="s">
        <v>782</v>
      </c>
      <c r="G35" t="s">
        <v>878</v>
      </c>
      <c r="H35" t="s">
        <v>848</v>
      </c>
      <c r="I35" t="s">
        <v>892</v>
      </c>
      <c r="J35" s="1" t="s">
        <v>793</v>
      </c>
      <c r="K35" s="1" t="s">
        <v>1174</v>
      </c>
      <c r="L35" s="1" t="s">
        <v>793</v>
      </c>
      <c r="M35" s="1" t="s">
        <v>1173</v>
      </c>
      <c r="N35" s="1"/>
    </row>
    <row r="36" spans="1:14" x14ac:dyDescent="0.3">
      <c r="A36" t="s">
        <v>944</v>
      </c>
      <c r="B36" t="s">
        <v>1276</v>
      </c>
      <c r="C36" t="s">
        <v>840</v>
      </c>
      <c r="D36" t="s">
        <v>1170</v>
      </c>
      <c r="E36" t="s">
        <v>771</v>
      </c>
      <c r="F36" t="s">
        <v>782</v>
      </c>
      <c r="G36" t="s">
        <v>894</v>
      </c>
      <c r="H36" t="s">
        <v>814</v>
      </c>
      <c r="I36" t="s">
        <v>783</v>
      </c>
      <c r="J36" s="1" t="s">
        <v>1173</v>
      </c>
      <c r="K36" s="1" t="s">
        <v>768</v>
      </c>
      <c r="L36" s="1" t="s">
        <v>768</v>
      </c>
      <c r="M36" s="1" t="s">
        <v>1173</v>
      </c>
      <c r="N36" s="1"/>
    </row>
    <row r="37" spans="1:14" x14ac:dyDescent="0.3">
      <c r="A37" t="s">
        <v>945</v>
      </c>
      <c r="B37" t="s">
        <v>1276</v>
      </c>
      <c r="C37" t="s">
        <v>850</v>
      </c>
      <c r="D37" t="s">
        <v>1168</v>
      </c>
      <c r="E37" t="s">
        <v>771</v>
      </c>
      <c r="F37" t="s">
        <v>778</v>
      </c>
      <c r="G37" t="s">
        <v>839</v>
      </c>
      <c r="H37" t="s">
        <v>851</v>
      </c>
      <c r="I37" t="s">
        <v>946</v>
      </c>
      <c r="J37" s="1" t="s">
        <v>1175</v>
      </c>
      <c r="K37" s="1" t="s">
        <v>1174</v>
      </c>
      <c r="L37" s="1" t="s">
        <v>1174</v>
      </c>
      <c r="M37" s="1" t="s">
        <v>768</v>
      </c>
      <c r="N37" s="1"/>
    </row>
    <row r="38" spans="1:14" x14ac:dyDescent="0.3">
      <c r="A38" t="s">
        <v>947</v>
      </c>
      <c r="B38" t="s">
        <v>1276</v>
      </c>
      <c r="C38" t="s">
        <v>853</v>
      </c>
      <c r="D38" t="s">
        <v>1167</v>
      </c>
      <c r="E38" t="s">
        <v>771</v>
      </c>
      <c r="F38" t="s">
        <v>778</v>
      </c>
      <c r="G38" t="s">
        <v>878</v>
      </c>
      <c r="H38" t="s">
        <v>948</v>
      </c>
      <c r="I38" t="s">
        <v>934</v>
      </c>
      <c r="J38" s="1" t="s">
        <v>792</v>
      </c>
      <c r="K38" s="1" t="s">
        <v>768</v>
      </c>
      <c r="L38" s="1" t="s">
        <v>768</v>
      </c>
      <c r="M38" s="1" t="s">
        <v>768</v>
      </c>
    </row>
    <row r="39" spans="1:14" x14ac:dyDescent="0.3">
      <c r="A39" t="s">
        <v>949</v>
      </c>
      <c r="B39" t="s">
        <v>1276</v>
      </c>
      <c r="C39" t="s">
        <v>950</v>
      </c>
      <c r="D39" t="s">
        <v>1168</v>
      </c>
      <c r="E39" t="s">
        <v>765</v>
      </c>
      <c r="F39" t="s">
        <v>778</v>
      </c>
      <c r="G39" t="s">
        <v>951</v>
      </c>
      <c r="H39" t="s">
        <v>773</v>
      </c>
      <c r="I39" t="s">
        <v>804</v>
      </c>
      <c r="J39" s="1" t="s">
        <v>793</v>
      </c>
      <c r="K39" s="1" t="s">
        <v>1173</v>
      </c>
      <c r="L39" s="1" t="s">
        <v>1175</v>
      </c>
      <c r="M39" s="1" t="s">
        <v>1173</v>
      </c>
    </row>
    <row r="42" spans="1:14" x14ac:dyDescent="0.3">
      <c r="C42" t="s">
        <v>1166</v>
      </c>
      <c r="D42">
        <f t="shared" ref="D42:D48" si="0">COUNTIF($D$2:$D$39,C42)</f>
        <v>5</v>
      </c>
      <c r="E42" t="s">
        <v>771</v>
      </c>
      <c r="F42" s="5">
        <f>COUNTIF($E$2:$E$39,E42)</f>
        <v>28</v>
      </c>
      <c r="G42" t="s">
        <v>1180</v>
      </c>
      <c r="H42" s="5">
        <f t="shared" ref="H42:H47" si="1">COUNTIF($G$2:$G$39, "*" &amp; G42 &amp; "*")</f>
        <v>17</v>
      </c>
      <c r="I42" t="s">
        <v>1201</v>
      </c>
      <c r="J42" s="5">
        <f>COUNTIF($I$2:$I$39, "*" &amp; I42 &amp; "*")</f>
        <v>19</v>
      </c>
    </row>
    <row r="43" spans="1:14" x14ac:dyDescent="0.3">
      <c r="C43" t="s">
        <v>1165</v>
      </c>
      <c r="D43">
        <f t="shared" si="0"/>
        <v>5</v>
      </c>
      <c r="E43" t="s">
        <v>765</v>
      </c>
      <c r="F43" s="5">
        <f>COUNTIF($E$2:$E$39,E43)</f>
        <v>10</v>
      </c>
      <c r="G43" t="s">
        <v>1181</v>
      </c>
      <c r="H43" s="5">
        <f t="shared" si="1"/>
        <v>19</v>
      </c>
      <c r="I43" t="s">
        <v>1202</v>
      </c>
      <c r="J43" s="5">
        <f t="shared" ref="J43:J49" si="2">COUNTIF($I$2:$I$39, "*" &amp; I43 &amp; "*")</f>
        <v>10</v>
      </c>
    </row>
    <row r="44" spans="1:14" x14ac:dyDescent="0.3">
      <c r="C44" t="s">
        <v>1171</v>
      </c>
      <c r="D44">
        <f t="shared" si="0"/>
        <v>1</v>
      </c>
      <c r="G44" t="s">
        <v>823</v>
      </c>
      <c r="H44" s="5">
        <f t="shared" si="1"/>
        <v>18</v>
      </c>
      <c r="I44" t="s">
        <v>783</v>
      </c>
      <c r="J44" s="5">
        <f t="shared" si="2"/>
        <v>22</v>
      </c>
    </row>
    <row r="45" spans="1:14" x14ac:dyDescent="0.3">
      <c r="C45" t="s">
        <v>1170</v>
      </c>
      <c r="D45">
        <f t="shared" si="0"/>
        <v>5</v>
      </c>
      <c r="E45" t="s">
        <v>778</v>
      </c>
      <c r="F45" s="5">
        <f>COUNTIF($F$2:$F$39,E45)</f>
        <v>8</v>
      </c>
      <c r="G45" t="s">
        <v>816</v>
      </c>
      <c r="H45" s="5">
        <f t="shared" si="1"/>
        <v>30</v>
      </c>
      <c r="I45" t="s">
        <v>1203</v>
      </c>
      <c r="J45" s="5">
        <f t="shared" si="2"/>
        <v>5</v>
      </c>
    </row>
    <row r="46" spans="1:14" x14ac:dyDescent="0.3">
      <c r="C46" t="s">
        <v>1169</v>
      </c>
      <c r="D46">
        <f t="shared" si="0"/>
        <v>5</v>
      </c>
      <c r="E46" t="s">
        <v>766</v>
      </c>
      <c r="F46" s="5">
        <f>COUNTIF($F$2:$F$39,E46)</f>
        <v>8</v>
      </c>
      <c r="G46" t="s">
        <v>839</v>
      </c>
      <c r="H46" s="5">
        <f t="shared" si="1"/>
        <v>26</v>
      </c>
      <c r="I46" t="s">
        <v>1204</v>
      </c>
      <c r="J46" s="5">
        <f t="shared" si="2"/>
        <v>8</v>
      </c>
    </row>
    <row r="47" spans="1:14" x14ac:dyDescent="0.3">
      <c r="C47" t="s">
        <v>1167</v>
      </c>
      <c r="D47">
        <f t="shared" si="0"/>
        <v>7</v>
      </c>
      <c r="E47" t="s">
        <v>782</v>
      </c>
      <c r="F47" s="5">
        <f>COUNTIF($F$2:$F$39,E47)</f>
        <v>18</v>
      </c>
      <c r="G47" t="s">
        <v>1182</v>
      </c>
      <c r="H47" s="5">
        <f t="shared" si="1"/>
        <v>16</v>
      </c>
      <c r="I47" t="s">
        <v>1205</v>
      </c>
      <c r="J47" s="5">
        <f t="shared" si="2"/>
        <v>3</v>
      </c>
    </row>
    <row r="48" spans="1:14" x14ac:dyDescent="0.3">
      <c r="C48" t="s">
        <v>1168</v>
      </c>
      <c r="D48">
        <f t="shared" si="0"/>
        <v>10</v>
      </c>
      <c r="E48" t="s">
        <v>772</v>
      </c>
      <c r="F48" s="5">
        <f>COUNTIF($F$2:$F$39,E48)</f>
        <v>4</v>
      </c>
      <c r="G48" t="s">
        <v>1200</v>
      </c>
      <c r="H48" s="5">
        <f>SUM(H42:H47)</f>
        <v>126</v>
      </c>
      <c r="I48" t="s">
        <v>1206</v>
      </c>
      <c r="J48" s="5">
        <f t="shared" si="2"/>
        <v>18</v>
      </c>
    </row>
    <row r="49" spans="5:10" x14ac:dyDescent="0.3">
      <c r="F49" s="5"/>
      <c r="H49" s="5"/>
      <c r="I49" t="s">
        <v>804</v>
      </c>
      <c r="J49" s="5">
        <f t="shared" si="2"/>
        <v>13</v>
      </c>
    </row>
    <row r="50" spans="5:10" x14ac:dyDescent="0.3">
      <c r="E50" t="s">
        <v>1213</v>
      </c>
      <c r="F50" s="5">
        <f>SUM(F45:F46)</f>
        <v>16</v>
      </c>
      <c r="G50" t="s">
        <v>773</v>
      </c>
      <c r="H50" s="5">
        <f t="shared" ref="H50:H55" si="3">COUNTIF($H$2:$H$39, "*" &amp; G50 &amp; "*")</f>
        <v>12</v>
      </c>
    </row>
    <row r="51" spans="5:10" x14ac:dyDescent="0.3">
      <c r="E51" t="s">
        <v>1214</v>
      </c>
      <c r="F51" s="5">
        <f>SUM(F47:F48)</f>
        <v>22</v>
      </c>
      <c r="G51" t="s">
        <v>820</v>
      </c>
      <c r="H51" s="5">
        <f t="shared" si="3"/>
        <v>3</v>
      </c>
      <c r="I51" t="s">
        <v>1207</v>
      </c>
    </row>
    <row r="52" spans="5:10" x14ac:dyDescent="0.3">
      <c r="F52" s="5"/>
      <c r="G52" t="s">
        <v>779</v>
      </c>
      <c r="H52" s="5">
        <f t="shared" si="3"/>
        <v>2</v>
      </c>
      <c r="I52" t="s">
        <v>1208</v>
      </c>
    </row>
    <row r="53" spans="5:10" x14ac:dyDescent="0.3">
      <c r="G53" t="s">
        <v>767</v>
      </c>
      <c r="H53" s="5">
        <f t="shared" si="3"/>
        <v>1</v>
      </c>
      <c r="I53" t="s">
        <v>1209</v>
      </c>
    </row>
    <row r="54" spans="5:10" x14ac:dyDescent="0.3">
      <c r="G54" t="s">
        <v>1178</v>
      </c>
      <c r="H54" s="5">
        <f t="shared" si="3"/>
        <v>3</v>
      </c>
      <c r="I54" t="s">
        <v>1210</v>
      </c>
    </row>
    <row r="55" spans="5:10" x14ac:dyDescent="0.3">
      <c r="G55" t="s">
        <v>851</v>
      </c>
      <c r="H55" s="5">
        <f t="shared" si="3"/>
        <v>4</v>
      </c>
      <c r="I55" t="s">
        <v>1211</v>
      </c>
    </row>
    <row r="56" spans="5:10" x14ac:dyDescent="0.3">
      <c r="G56" t="s">
        <v>1179</v>
      </c>
      <c r="H56" s="5">
        <f>COUNTA(G58:G81) + 5</f>
        <v>29</v>
      </c>
      <c r="I56" t="s">
        <v>834</v>
      </c>
    </row>
    <row r="57" spans="5:10" x14ac:dyDescent="0.3">
      <c r="I57" t="s">
        <v>1212</v>
      </c>
    </row>
    <row r="58" spans="5:10" x14ac:dyDescent="0.3">
      <c r="G58" t="s">
        <v>1177</v>
      </c>
      <c r="I58" t="s">
        <v>803</v>
      </c>
    </row>
    <row r="59" spans="5:10" x14ac:dyDescent="0.3">
      <c r="G59" t="s">
        <v>1188</v>
      </c>
      <c r="H59" s="5">
        <v>1</v>
      </c>
    </row>
    <row r="60" spans="5:10" x14ac:dyDescent="0.3">
      <c r="G60" t="s">
        <v>1185</v>
      </c>
      <c r="H60" s="5">
        <v>1</v>
      </c>
    </row>
    <row r="61" spans="5:10" x14ac:dyDescent="0.3">
      <c r="G61" t="s">
        <v>1183</v>
      </c>
      <c r="H61" s="5">
        <v>1</v>
      </c>
    </row>
    <row r="62" spans="5:10" x14ac:dyDescent="0.3">
      <c r="G62" t="s">
        <v>1191</v>
      </c>
      <c r="H62" s="5">
        <v>1</v>
      </c>
    </row>
    <row r="63" spans="5:10" x14ac:dyDescent="0.3">
      <c r="G63" t="s">
        <v>1194</v>
      </c>
      <c r="H63" s="5">
        <v>1</v>
      </c>
    </row>
    <row r="64" spans="5:10" x14ac:dyDescent="0.3">
      <c r="G64" t="s">
        <v>1195</v>
      </c>
      <c r="H64" s="5">
        <v>2</v>
      </c>
    </row>
    <row r="65" spans="7:8" x14ac:dyDescent="0.3">
      <c r="G65" t="s">
        <v>1196</v>
      </c>
      <c r="H65" s="5">
        <v>2</v>
      </c>
    </row>
    <row r="66" spans="7:8" x14ac:dyDescent="0.3">
      <c r="G66" t="s">
        <v>791</v>
      </c>
      <c r="H66" s="5">
        <v>1</v>
      </c>
    </row>
    <row r="67" spans="7:8" x14ac:dyDescent="0.3">
      <c r="G67" t="s">
        <v>1192</v>
      </c>
      <c r="H67" s="5">
        <v>1</v>
      </c>
    </row>
    <row r="68" spans="7:8" x14ac:dyDescent="0.3">
      <c r="G68" t="s">
        <v>810</v>
      </c>
      <c r="H68" s="5">
        <v>1</v>
      </c>
    </row>
    <row r="69" spans="7:8" x14ac:dyDescent="0.3">
      <c r="G69" t="s">
        <v>833</v>
      </c>
      <c r="H69" s="5">
        <v>1</v>
      </c>
    </row>
    <row r="70" spans="7:8" x14ac:dyDescent="0.3">
      <c r="G70" t="s">
        <v>828</v>
      </c>
      <c r="H70" s="5">
        <v>1</v>
      </c>
    </row>
    <row r="71" spans="7:8" x14ac:dyDescent="0.3">
      <c r="G71" t="s">
        <v>1189</v>
      </c>
      <c r="H71" s="5">
        <v>1</v>
      </c>
    </row>
    <row r="72" spans="7:8" x14ac:dyDescent="0.3">
      <c r="G72" t="s">
        <v>1184</v>
      </c>
      <c r="H72" s="5">
        <v>1</v>
      </c>
    </row>
    <row r="73" spans="7:8" x14ac:dyDescent="0.3">
      <c r="G73" t="s">
        <v>788</v>
      </c>
      <c r="H73" s="5">
        <v>1</v>
      </c>
    </row>
    <row r="74" spans="7:8" x14ac:dyDescent="0.3">
      <c r="G74" t="s">
        <v>1197</v>
      </c>
      <c r="H74" s="5">
        <v>2</v>
      </c>
    </row>
    <row r="75" spans="7:8" x14ac:dyDescent="0.3">
      <c r="G75" t="s">
        <v>1190</v>
      </c>
      <c r="H75" s="5">
        <v>1</v>
      </c>
    </row>
    <row r="76" spans="7:8" x14ac:dyDescent="0.3">
      <c r="G76" t="s">
        <v>832</v>
      </c>
      <c r="H76" s="5">
        <v>1</v>
      </c>
    </row>
    <row r="77" spans="7:8" x14ac:dyDescent="0.3">
      <c r="G77" t="s">
        <v>1198</v>
      </c>
      <c r="H77" s="5">
        <v>1</v>
      </c>
    </row>
    <row r="78" spans="7:8" x14ac:dyDescent="0.3">
      <c r="G78" t="s">
        <v>1187</v>
      </c>
      <c r="H78" s="5">
        <v>1</v>
      </c>
    </row>
    <row r="79" spans="7:8" x14ac:dyDescent="0.3">
      <c r="G79" t="s">
        <v>1199</v>
      </c>
      <c r="H79" s="5">
        <v>3</v>
      </c>
    </row>
    <row r="80" spans="7:8" x14ac:dyDescent="0.3">
      <c r="G80" t="s">
        <v>846</v>
      </c>
      <c r="H80" s="5">
        <v>1</v>
      </c>
    </row>
    <row r="81" spans="7:8" x14ac:dyDescent="0.3">
      <c r="G81" t="s">
        <v>1186</v>
      </c>
      <c r="H81" s="5">
        <v>1</v>
      </c>
    </row>
    <row r="82" spans="7:8" x14ac:dyDescent="0.3">
      <c r="H82" s="5"/>
    </row>
    <row r="83" spans="7:8" x14ac:dyDescent="0.3">
      <c r="H83" s="5"/>
    </row>
    <row r="84" spans="7:8" x14ac:dyDescent="0.3">
      <c r="H84" s="5"/>
    </row>
    <row r="85" spans="7:8" x14ac:dyDescent="0.3">
      <c r="H85" s="5"/>
    </row>
    <row r="86" spans="7:8" x14ac:dyDescent="0.3">
      <c r="H86" s="5"/>
    </row>
    <row r="87" spans="7:8" x14ac:dyDescent="0.3">
      <c r="H8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9284-1BE7-4598-ABC5-6CD0B2AB399B}">
  <dimension ref="A1:D37"/>
  <sheetViews>
    <sheetView workbookViewId="0">
      <selection activeCell="B2" sqref="B2"/>
    </sheetView>
  </sheetViews>
  <sheetFormatPr defaultRowHeight="14.4" x14ac:dyDescent="0.3"/>
  <cols>
    <col min="1" max="1" width="26.77734375" bestFit="1" customWidth="1"/>
    <col min="2" max="2" width="3" bestFit="1" customWidth="1"/>
    <col min="3" max="3" width="12.5546875" bestFit="1" customWidth="1"/>
  </cols>
  <sheetData>
    <row r="1" spans="1:2" x14ac:dyDescent="0.3">
      <c r="A1" t="s">
        <v>1188</v>
      </c>
      <c r="B1">
        <v>1</v>
      </c>
    </row>
    <row r="2" spans="1:2" x14ac:dyDescent="0.3">
      <c r="A2" t="s">
        <v>1185</v>
      </c>
      <c r="B2" s="5">
        <v>1</v>
      </c>
    </row>
    <row r="3" spans="1:2" x14ac:dyDescent="0.3">
      <c r="A3" t="s">
        <v>1194</v>
      </c>
      <c r="B3" s="5">
        <v>1</v>
      </c>
    </row>
    <row r="4" spans="1:2" x14ac:dyDescent="0.3">
      <c r="A4" t="s">
        <v>1186</v>
      </c>
      <c r="B4" s="5">
        <v>1</v>
      </c>
    </row>
    <row r="5" spans="1:2" x14ac:dyDescent="0.3">
      <c r="A5" t="s">
        <v>767</v>
      </c>
      <c r="B5" s="5">
        <v>1</v>
      </c>
    </row>
    <row r="6" spans="1:2" x14ac:dyDescent="0.3">
      <c r="A6" t="s">
        <v>1218</v>
      </c>
      <c r="B6" s="5">
        <v>1</v>
      </c>
    </row>
    <row r="7" spans="1:2" x14ac:dyDescent="0.3">
      <c r="A7" t="s">
        <v>1217</v>
      </c>
      <c r="B7" s="5">
        <v>1</v>
      </c>
    </row>
    <row r="8" spans="1:2" x14ac:dyDescent="0.3">
      <c r="A8" t="s">
        <v>1215</v>
      </c>
      <c r="B8" s="5">
        <v>2</v>
      </c>
    </row>
    <row r="9" spans="1:2" x14ac:dyDescent="0.3">
      <c r="A9" t="s">
        <v>1187</v>
      </c>
      <c r="B9" s="5">
        <v>2</v>
      </c>
    </row>
    <row r="10" spans="1:2" x14ac:dyDescent="0.3">
      <c r="A10" t="s">
        <v>779</v>
      </c>
      <c r="B10" s="5">
        <v>2</v>
      </c>
    </row>
    <row r="11" spans="1:2" x14ac:dyDescent="0.3">
      <c r="A11" t="s">
        <v>1216</v>
      </c>
      <c r="B11" s="5">
        <v>3</v>
      </c>
    </row>
    <row r="12" spans="1:2" x14ac:dyDescent="0.3">
      <c r="A12" t="s">
        <v>820</v>
      </c>
      <c r="B12" s="5">
        <v>3</v>
      </c>
    </row>
    <row r="13" spans="1:2" x14ac:dyDescent="0.3">
      <c r="A13" t="s">
        <v>1178</v>
      </c>
      <c r="B13" s="5">
        <v>3</v>
      </c>
    </row>
    <row r="14" spans="1:2" x14ac:dyDescent="0.3">
      <c r="A14" t="s">
        <v>1219</v>
      </c>
      <c r="B14" s="5">
        <v>4</v>
      </c>
    </row>
    <row r="15" spans="1:2" x14ac:dyDescent="0.3">
      <c r="A15" t="s">
        <v>1220</v>
      </c>
      <c r="B15" s="5">
        <v>4</v>
      </c>
    </row>
    <row r="16" spans="1:2" x14ac:dyDescent="0.3">
      <c r="A16" t="s">
        <v>773</v>
      </c>
      <c r="B16" s="5">
        <v>12</v>
      </c>
    </row>
    <row r="20" spans="1:4" x14ac:dyDescent="0.3">
      <c r="A20" t="s">
        <v>791</v>
      </c>
      <c r="B20" s="5">
        <v>3</v>
      </c>
    </row>
    <row r="21" spans="1:4" x14ac:dyDescent="0.3">
      <c r="A21" t="s">
        <v>1189</v>
      </c>
      <c r="B21" s="5">
        <v>1</v>
      </c>
    </row>
    <row r="22" spans="1:4" x14ac:dyDescent="0.3">
      <c r="A22" t="s">
        <v>1184</v>
      </c>
      <c r="B22" s="5">
        <v>1</v>
      </c>
    </row>
    <row r="23" spans="1:4" x14ac:dyDescent="0.3">
      <c r="A23" t="s">
        <v>788</v>
      </c>
      <c r="B23" s="5">
        <v>1</v>
      </c>
    </row>
    <row r="24" spans="1:4" x14ac:dyDescent="0.3">
      <c r="A24" t="s">
        <v>1198</v>
      </c>
      <c r="B24" s="5">
        <v>1</v>
      </c>
    </row>
    <row r="25" spans="1:4" x14ac:dyDescent="0.3">
      <c r="A25" t="s">
        <v>803</v>
      </c>
      <c r="B25" s="5">
        <v>3</v>
      </c>
    </row>
    <row r="26" spans="1:4" x14ac:dyDescent="0.3">
      <c r="A26" t="s">
        <v>846</v>
      </c>
      <c r="B26" s="5">
        <v>1</v>
      </c>
    </row>
    <row r="30" spans="1:4" x14ac:dyDescent="0.3">
      <c r="B30" s="5"/>
    </row>
    <row r="31" spans="1:4" x14ac:dyDescent="0.3">
      <c r="C31" t="s">
        <v>767</v>
      </c>
      <c r="D31">
        <v>1</v>
      </c>
    </row>
    <row r="32" spans="1:4" x14ac:dyDescent="0.3">
      <c r="C32" t="s">
        <v>779</v>
      </c>
      <c r="D32">
        <v>2</v>
      </c>
    </row>
    <row r="33" spans="3:4" x14ac:dyDescent="0.3">
      <c r="C33" t="s">
        <v>820</v>
      </c>
      <c r="D33">
        <v>3</v>
      </c>
    </row>
    <row r="34" spans="3:4" x14ac:dyDescent="0.3">
      <c r="C34" t="s">
        <v>1178</v>
      </c>
      <c r="D34">
        <v>3</v>
      </c>
    </row>
    <row r="35" spans="3:4" x14ac:dyDescent="0.3">
      <c r="C35" t="s">
        <v>851</v>
      </c>
      <c r="D35">
        <v>4</v>
      </c>
    </row>
    <row r="36" spans="3:4" x14ac:dyDescent="0.3">
      <c r="C36" t="s">
        <v>773</v>
      </c>
      <c r="D36">
        <v>12</v>
      </c>
    </row>
    <row r="37" spans="3:4" x14ac:dyDescent="0.3">
      <c r="C37" t="s">
        <v>1179</v>
      </c>
      <c r="D37">
        <v>29</v>
      </c>
    </row>
  </sheetData>
  <sortState xmlns:xlrd2="http://schemas.microsoft.com/office/spreadsheetml/2017/richdata2" ref="A2:B17">
    <sortCondition ref="B1:B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C821-3713-446B-A2DD-3B33A4B86E70}">
  <dimension ref="A1:M59"/>
  <sheetViews>
    <sheetView topLeftCell="A37" workbookViewId="0">
      <selection activeCell="M56" sqref="M56"/>
    </sheetView>
  </sheetViews>
  <sheetFormatPr defaultRowHeight="14.4" x14ac:dyDescent="0.3"/>
  <cols>
    <col min="1" max="1" width="66.6640625" bestFit="1" customWidth="1"/>
    <col min="2" max="2" width="5.6640625" bestFit="1" customWidth="1"/>
    <col min="5" max="5" width="6.77734375" customWidth="1"/>
    <col min="6" max="6" width="21.44140625" bestFit="1" customWidth="1"/>
  </cols>
  <sheetData>
    <row r="1" spans="1:2" x14ac:dyDescent="0.3">
      <c r="A1" t="s">
        <v>1205</v>
      </c>
      <c r="B1">
        <v>3</v>
      </c>
    </row>
    <row r="2" spans="1:2" x14ac:dyDescent="0.3">
      <c r="A2" t="s">
        <v>1203</v>
      </c>
      <c r="B2">
        <v>5</v>
      </c>
    </row>
    <row r="3" spans="1:2" x14ac:dyDescent="0.3">
      <c r="A3" t="s">
        <v>1224</v>
      </c>
      <c r="B3">
        <v>7</v>
      </c>
    </row>
    <row r="4" spans="1:2" x14ac:dyDescent="0.3">
      <c r="A4" t="s">
        <v>1204</v>
      </c>
      <c r="B4">
        <v>8</v>
      </c>
    </row>
    <row r="5" spans="1:2" x14ac:dyDescent="0.3">
      <c r="A5" t="s">
        <v>1202</v>
      </c>
      <c r="B5">
        <v>10</v>
      </c>
    </row>
    <row r="6" spans="1:2" x14ac:dyDescent="0.3">
      <c r="A6" t="s">
        <v>804</v>
      </c>
      <c r="B6">
        <v>13</v>
      </c>
    </row>
    <row r="7" spans="1:2" x14ac:dyDescent="0.3">
      <c r="A7" t="s">
        <v>1206</v>
      </c>
      <c r="B7">
        <v>18</v>
      </c>
    </row>
    <row r="8" spans="1:2" x14ac:dyDescent="0.3">
      <c r="A8" t="s">
        <v>1201</v>
      </c>
      <c r="B8">
        <v>19</v>
      </c>
    </row>
    <row r="9" spans="1:2" x14ac:dyDescent="0.3">
      <c r="A9" t="s">
        <v>783</v>
      </c>
      <c r="B9">
        <v>22</v>
      </c>
    </row>
    <row r="12" spans="1:2" x14ac:dyDescent="0.3">
      <c r="A12" t="s">
        <v>1207</v>
      </c>
      <c r="B12">
        <f>SUM(B13:B18)</f>
        <v>7</v>
      </c>
    </row>
    <row r="13" spans="1:2" x14ac:dyDescent="0.3">
      <c r="A13" t="s">
        <v>1221</v>
      </c>
      <c r="B13">
        <v>2</v>
      </c>
    </row>
    <row r="14" spans="1:2" x14ac:dyDescent="0.3">
      <c r="A14" t="s">
        <v>1209</v>
      </c>
      <c r="B14">
        <v>1</v>
      </c>
    </row>
    <row r="15" spans="1:2" x14ac:dyDescent="0.3">
      <c r="A15" t="s">
        <v>1210</v>
      </c>
      <c r="B15">
        <v>1</v>
      </c>
    </row>
    <row r="16" spans="1:2" x14ac:dyDescent="0.3">
      <c r="A16" t="s">
        <v>1211</v>
      </c>
      <c r="B16">
        <v>1</v>
      </c>
    </row>
    <row r="17" spans="1:13" x14ac:dyDescent="0.3">
      <c r="A17" t="s">
        <v>1222</v>
      </c>
      <c r="B17">
        <v>1</v>
      </c>
    </row>
    <row r="18" spans="1:13" x14ac:dyDescent="0.3">
      <c r="A18" t="s">
        <v>1223</v>
      </c>
      <c r="B18">
        <v>1</v>
      </c>
    </row>
    <row r="22" spans="1:13" x14ac:dyDescent="0.3">
      <c r="A22" t="s">
        <v>867</v>
      </c>
      <c r="B22" t="s">
        <v>1173</v>
      </c>
    </row>
    <row r="23" spans="1:13" x14ac:dyDescent="0.3">
      <c r="A23" t="s">
        <v>870</v>
      </c>
      <c r="B23" t="s">
        <v>1174</v>
      </c>
      <c r="G23" t="s">
        <v>768</v>
      </c>
      <c r="H23" t="s">
        <v>1173</v>
      </c>
      <c r="I23" t="s">
        <v>1174</v>
      </c>
      <c r="J23" t="s">
        <v>1175</v>
      </c>
      <c r="K23" t="s">
        <v>793</v>
      </c>
      <c r="L23" t="s">
        <v>792</v>
      </c>
      <c r="M23" t="s">
        <v>830</v>
      </c>
    </row>
    <row r="24" spans="1:13" x14ac:dyDescent="0.3">
      <c r="A24" t="s">
        <v>873</v>
      </c>
      <c r="B24" t="s">
        <v>1175</v>
      </c>
      <c r="F24" t="s">
        <v>1205</v>
      </c>
      <c r="G24" s="5">
        <f t="shared" ref="G24:M24" si="0">COUNTIFS($A$22:$A$59, "*" &amp; $F$24 &amp; "*",$B$22:$B$59,G23)</f>
        <v>0</v>
      </c>
      <c r="H24" s="5">
        <f t="shared" si="0"/>
        <v>0</v>
      </c>
      <c r="I24" s="5">
        <f t="shared" si="0"/>
        <v>0</v>
      </c>
      <c r="J24" s="5">
        <f t="shared" si="0"/>
        <v>2</v>
      </c>
      <c r="K24" s="5">
        <f t="shared" si="0"/>
        <v>0</v>
      </c>
      <c r="L24" s="5">
        <f t="shared" si="0"/>
        <v>0</v>
      </c>
      <c r="M24" s="5">
        <f t="shared" si="0"/>
        <v>1</v>
      </c>
    </row>
    <row r="25" spans="1:13" x14ac:dyDescent="0.3">
      <c r="A25" t="s">
        <v>876</v>
      </c>
      <c r="B25" t="s">
        <v>768</v>
      </c>
      <c r="F25" t="s">
        <v>1203</v>
      </c>
      <c r="G25" s="5">
        <f t="shared" ref="G25:M25" si="1">COUNTIFS($A$22:$A$59, "*" &amp; $F$25 &amp; "*",$B$22:$B$59,G23)</f>
        <v>1</v>
      </c>
      <c r="H25" s="5">
        <f t="shared" si="1"/>
        <v>0</v>
      </c>
      <c r="I25" s="5">
        <f t="shared" si="1"/>
        <v>0</v>
      </c>
      <c r="J25" s="5">
        <f t="shared" si="1"/>
        <v>3</v>
      </c>
      <c r="K25" s="5">
        <f t="shared" si="1"/>
        <v>0</v>
      </c>
      <c r="L25" s="5">
        <f t="shared" si="1"/>
        <v>1</v>
      </c>
      <c r="M25" s="5">
        <f t="shared" si="1"/>
        <v>0</v>
      </c>
    </row>
    <row r="26" spans="1:13" x14ac:dyDescent="0.3">
      <c r="A26" t="s">
        <v>783</v>
      </c>
      <c r="B26" t="s">
        <v>1174</v>
      </c>
      <c r="F26" t="s">
        <v>1224</v>
      </c>
      <c r="G26" s="5">
        <f>COUNTIFS($A$22:$A$59, "*" &amp; A13 &amp; "*",$A$22:$A$59, "*" &amp; A14 &amp; "*",$A$22:$A$59, "*" &amp; A15 &amp; "*",$A$22:$A$59, "*" &amp; A16 &amp; "*",$A$22:$A$59, "*" &amp; A17 &amp; "*",$A$22:$A$59, "*" &amp; A18 &amp; "*",$B$22:$B$59,G23)</f>
        <v>0</v>
      </c>
      <c r="H26" s="5">
        <f t="shared" ref="H26:M26" si="2">COUNTIFS($A$22:$A$59, "*" &amp; B13 &amp; "*",$A$22:$A$59, "*" &amp; B14 &amp; "*",$A$22:$A$59, "*" &amp; B15 &amp; "*",$A$22:$A$59, "*" &amp; B16 &amp; "*",$A$22:$A$59, "*" &amp; B17 &amp; "*",$A$22:$A$59, "*" &amp; B18 &amp; "*",$B$22:$B$59,H23)</f>
        <v>0</v>
      </c>
      <c r="I26" s="5">
        <f t="shared" si="2"/>
        <v>6</v>
      </c>
      <c r="J26" s="5">
        <f t="shared" si="2"/>
        <v>9</v>
      </c>
      <c r="K26" s="5">
        <f t="shared" si="2"/>
        <v>6</v>
      </c>
      <c r="L26" s="5">
        <f t="shared" si="2"/>
        <v>4</v>
      </c>
      <c r="M26" s="5">
        <f t="shared" si="2"/>
        <v>1</v>
      </c>
    </row>
    <row r="27" spans="1:13" x14ac:dyDescent="0.3">
      <c r="A27" t="s">
        <v>864</v>
      </c>
      <c r="B27" t="s">
        <v>768</v>
      </c>
      <c r="F27" t="s">
        <v>1204</v>
      </c>
      <c r="G27" s="5">
        <f t="shared" ref="G27:M27" si="3">COUNTIFS($A$22:$A$59, "*" &amp; $F$27 &amp; "*",$B$22:$B$59,G23)</f>
        <v>1</v>
      </c>
      <c r="H27" s="5">
        <f t="shared" si="3"/>
        <v>0</v>
      </c>
      <c r="I27" s="5">
        <f t="shared" si="3"/>
        <v>1</v>
      </c>
      <c r="J27" s="5">
        <f t="shared" si="3"/>
        <v>3</v>
      </c>
      <c r="K27" s="5">
        <f t="shared" si="3"/>
        <v>1</v>
      </c>
      <c r="L27" s="5">
        <f t="shared" si="3"/>
        <v>1</v>
      </c>
      <c r="M27" s="5">
        <f t="shared" si="3"/>
        <v>1</v>
      </c>
    </row>
    <row r="28" spans="1:13" x14ac:dyDescent="0.3">
      <c r="A28" t="s">
        <v>882</v>
      </c>
      <c r="B28" t="s">
        <v>768</v>
      </c>
      <c r="F28" t="s">
        <v>1202</v>
      </c>
      <c r="G28" s="5">
        <f t="shared" ref="G28:M28" si="4">COUNTIFS($A$22:$A$59, "*" &amp; $F$28 &amp; "*",$B$22:$B$59,G23)</f>
        <v>0</v>
      </c>
      <c r="H28" s="5">
        <f t="shared" si="4"/>
        <v>0</v>
      </c>
      <c r="I28" s="5">
        <f t="shared" si="4"/>
        <v>1</v>
      </c>
      <c r="J28" s="5">
        <f t="shared" si="4"/>
        <v>6</v>
      </c>
      <c r="K28" s="5">
        <f t="shared" si="4"/>
        <v>2</v>
      </c>
      <c r="L28" s="5">
        <f t="shared" si="4"/>
        <v>1</v>
      </c>
      <c r="M28" s="5">
        <f t="shared" si="4"/>
        <v>0</v>
      </c>
    </row>
    <row r="29" spans="1:13" x14ac:dyDescent="0.3">
      <c r="A29" t="s">
        <v>884</v>
      </c>
      <c r="B29" t="s">
        <v>792</v>
      </c>
      <c r="F29" t="s">
        <v>804</v>
      </c>
      <c r="G29" s="5">
        <f t="shared" ref="G29:M29" si="5">COUNTIFS($A$22:$A$59, "*" &amp; $F$29 &amp; "*",$B$22:$B$59,G23)</f>
        <v>2</v>
      </c>
      <c r="H29" s="5">
        <f t="shared" si="5"/>
        <v>1</v>
      </c>
      <c r="I29" s="5">
        <f t="shared" si="5"/>
        <v>2</v>
      </c>
      <c r="J29" s="5">
        <f t="shared" si="5"/>
        <v>5</v>
      </c>
      <c r="K29" s="5">
        <f t="shared" si="5"/>
        <v>2</v>
      </c>
      <c r="L29" s="5">
        <f t="shared" si="5"/>
        <v>1</v>
      </c>
      <c r="M29" s="5">
        <f t="shared" si="5"/>
        <v>0</v>
      </c>
    </row>
    <row r="30" spans="1:13" x14ac:dyDescent="0.3">
      <c r="A30" t="s">
        <v>887</v>
      </c>
      <c r="B30" t="s">
        <v>1174</v>
      </c>
      <c r="F30" t="s">
        <v>1206</v>
      </c>
      <c r="G30" s="5">
        <f t="shared" ref="G30:M30" si="6">COUNTIFS($A$22:$A$59, "*" &amp; $F$30 &amp; "*",$B$22:$B$59,G23)</f>
        <v>4</v>
      </c>
      <c r="H30" s="5">
        <f t="shared" si="6"/>
        <v>1</v>
      </c>
      <c r="I30" s="5">
        <f t="shared" si="6"/>
        <v>2</v>
      </c>
      <c r="J30" s="5">
        <f t="shared" si="6"/>
        <v>5</v>
      </c>
      <c r="K30" s="5">
        <f t="shared" si="6"/>
        <v>3</v>
      </c>
      <c r="L30" s="5">
        <f t="shared" si="6"/>
        <v>2</v>
      </c>
      <c r="M30" s="5">
        <f t="shared" si="6"/>
        <v>1</v>
      </c>
    </row>
    <row r="31" spans="1:13" x14ac:dyDescent="0.3">
      <c r="A31" t="s">
        <v>890</v>
      </c>
      <c r="B31" t="s">
        <v>1175</v>
      </c>
      <c r="F31" t="s">
        <v>1201</v>
      </c>
      <c r="G31" s="5">
        <f t="shared" ref="G31:M31" si="7">COUNTIFS($A$22:$A$59, "*" &amp; $F$31 &amp; "*",$B$22:$B$59,G23)</f>
        <v>3</v>
      </c>
      <c r="H31" s="5">
        <f t="shared" si="7"/>
        <v>3</v>
      </c>
      <c r="I31" s="5">
        <f t="shared" si="7"/>
        <v>2</v>
      </c>
      <c r="J31" s="5">
        <f t="shared" si="7"/>
        <v>6</v>
      </c>
      <c r="K31" s="5">
        <f t="shared" si="7"/>
        <v>3</v>
      </c>
      <c r="L31" s="5">
        <f t="shared" si="7"/>
        <v>1</v>
      </c>
      <c r="M31" s="5">
        <f t="shared" si="7"/>
        <v>1</v>
      </c>
    </row>
    <row r="32" spans="1:13" x14ac:dyDescent="0.3">
      <c r="A32" t="s">
        <v>892</v>
      </c>
      <c r="B32" t="s">
        <v>1175</v>
      </c>
      <c r="F32" t="s">
        <v>783</v>
      </c>
      <c r="G32" s="5">
        <f t="shared" ref="G32:M32" si="8">COUNTIFS($A$22:$A$59, "*" &amp; $F$32 &amp; "*",$B$22:$B$59,G23)</f>
        <v>5</v>
      </c>
      <c r="H32" s="5">
        <f t="shared" si="8"/>
        <v>3</v>
      </c>
      <c r="I32" s="5">
        <f t="shared" si="8"/>
        <v>5</v>
      </c>
      <c r="J32" s="5">
        <f t="shared" si="8"/>
        <v>4</v>
      </c>
      <c r="K32" s="5">
        <f t="shared" si="8"/>
        <v>3</v>
      </c>
      <c r="L32" s="5">
        <f t="shared" si="8"/>
        <v>2</v>
      </c>
      <c r="M32" s="5">
        <f t="shared" si="8"/>
        <v>0</v>
      </c>
    </row>
    <row r="33" spans="1:13" x14ac:dyDescent="0.3">
      <c r="A33" t="s">
        <v>804</v>
      </c>
      <c r="B33" t="s">
        <v>1173</v>
      </c>
      <c r="G33">
        <f>SUM(G24:G32)</f>
        <v>16</v>
      </c>
      <c r="H33">
        <f t="shared" ref="H33:M33" si="9">SUM(H24:H32)</f>
        <v>8</v>
      </c>
      <c r="I33">
        <f t="shared" si="9"/>
        <v>19</v>
      </c>
      <c r="J33">
        <f t="shared" si="9"/>
        <v>43</v>
      </c>
      <c r="K33">
        <f t="shared" si="9"/>
        <v>20</v>
      </c>
      <c r="L33">
        <f t="shared" si="9"/>
        <v>13</v>
      </c>
      <c r="M33">
        <f t="shared" si="9"/>
        <v>5</v>
      </c>
    </row>
    <row r="34" spans="1:13" x14ac:dyDescent="0.3">
      <c r="A34" t="s">
        <v>864</v>
      </c>
      <c r="B34" t="s">
        <v>793</v>
      </c>
      <c r="G34" s="6">
        <f>G33/$G$35</f>
        <v>0.12903225806451613</v>
      </c>
      <c r="H34" s="6">
        <f t="shared" ref="H34:M34" si="10">H33/$G$35</f>
        <v>6.4516129032258063E-2</v>
      </c>
      <c r="I34" s="6">
        <f t="shared" si="10"/>
        <v>0.15322580645161291</v>
      </c>
      <c r="J34" s="6">
        <f t="shared" si="10"/>
        <v>0.34677419354838712</v>
      </c>
      <c r="K34" s="6">
        <f t="shared" si="10"/>
        <v>0.16129032258064516</v>
      </c>
      <c r="L34" s="6">
        <f t="shared" si="10"/>
        <v>0.10483870967741936</v>
      </c>
      <c r="M34" s="6">
        <f t="shared" si="10"/>
        <v>4.0322580645161289E-2</v>
      </c>
    </row>
    <row r="35" spans="1:13" x14ac:dyDescent="0.3">
      <c r="A35" t="s">
        <v>897</v>
      </c>
      <c r="B35" t="s">
        <v>1174</v>
      </c>
      <c r="G35">
        <f>SUM(G33:M33)</f>
        <v>124</v>
      </c>
    </row>
    <row r="36" spans="1:13" x14ac:dyDescent="0.3">
      <c r="A36" t="s">
        <v>900</v>
      </c>
      <c r="B36" t="s">
        <v>1175</v>
      </c>
    </row>
    <row r="37" spans="1:13" x14ac:dyDescent="0.3">
      <c r="A37" t="s">
        <v>903</v>
      </c>
      <c r="B37" t="s">
        <v>1175</v>
      </c>
    </row>
    <row r="38" spans="1:13" x14ac:dyDescent="0.3">
      <c r="A38" t="s">
        <v>882</v>
      </c>
      <c r="B38" t="s">
        <v>768</v>
      </c>
    </row>
    <row r="39" spans="1:13" x14ac:dyDescent="0.3">
      <c r="A39" t="s">
        <v>882</v>
      </c>
      <c r="B39" t="s">
        <v>1173</v>
      </c>
    </row>
    <row r="40" spans="1:13" x14ac:dyDescent="0.3">
      <c r="A40" t="s">
        <v>910</v>
      </c>
      <c r="B40" t="s">
        <v>1175</v>
      </c>
    </row>
    <row r="41" spans="1:13" x14ac:dyDescent="0.3">
      <c r="A41" t="s">
        <v>910</v>
      </c>
      <c r="B41" t="s">
        <v>793</v>
      </c>
    </row>
    <row r="42" spans="1:13" x14ac:dyDescent="0.3">
      <c r="A42" t="s">
        <v>915</v>
      </c>
      <c r="B42" t="s">
        <v>768</v>
      </c>
    </row>
    <row r="43" spans="1:13" x14ac:dyDescent="0.3">
      <c r="A43" t="s">
        <v>917</v>
      </c>
      <c r="B43" t="s">
        <v>793</v>
      </c>
    </row>
    <row r="44" spans="1:13" x14ac:dyDescent="0.3">
      <c r="A44" t="s">
        <v>920</v>
      </c>
      <c r="B44" t="s">
        <v>830</v>
      </c>
    </row>
    <row r="45" spans="1:13" x14ac:dyDescent="0.3">
      <c r="A45" t="s">
        <v>922</v>
      </c>
      <c r="B45" t="s">
        <v>1175</v>
      </c>
    </row>
    <row r="46" spans="1:13" x14ac:dyDescent="0.3">
      <c r="A46" t="s">
        <v>834</v>
      </c>
      <c r="B46" t="s">
        <v>792</v>
      </c>
    </row>
    <row r="47" spans="1:13" x14ac:dyDescent="0.3">
      <c r="A47" t="s">
        <v>783</v>
      </c>
      <c r="B47" t="s">
        <v>1174</v>
      </c>
    </row>
    <row r="48" spans="1:13" x14ac:dyDescent="0.3">
      <c r="A48" t="s">
        <v>927</v>
      </c>
      <c r="B48" t="s">
        <v>1174</v>
      </c>
    </row>
    <row r="49" spans="1:2" x14ac:dyDescent="0.3">
      <c r="A49" t="s">
        <v>931</v>
      </c>
      <c r="B49" t="s">
        <v>792</v>
      </c>
    </row>
    <row r="50" spans="1:2" x14ac:dyDescent="0.3">
      <c r="A50" t="s">
        <v>934</v>
      </c>
      <c r="B50" t="s">
        <v>793</v>
      </c>
    </row>
    <row r="51" spans="1:2" x14ac:dyDescent="0.3">
      <c r="A51" t="s">
        <v>931</v>
      </c>
      <c r="B51" t="s">
        <v>768</v>
      </c>
    </row>
    <row r="52" spans="1:2" x14ac:dyDescent="0.3">
      <c r="A52" t="s">
        <v>939</v>
      </c>
      <c r="B52" t="s">
        <v>1175</v>
      </c>
    </row>
    <row r="53" spans="1:2" x14ac:dyDescent="0.3">
      <c r="A53" t="s">
        <v>941</v>
      </c>
      <c r="B53" t="s">
        <v>1173</v>
      </c>
    </row>
    <row r="54" spans="1:2" x14ac:dyDescent="0.3">
      <c r="A54" t="s">
        <v>783</v>
      </c>
      <c r="B54" t="s">
        <v>768</v>
      </c>
    </row>
    <row r="55" spans="1:2" x14ac:dyDescent="0.3">
      <c r="A55" t="s">
        <v>892</v>
      </c>
      <c r="B55" t="s">
        <v>793</v>
      </c>
    </row>
    <row r="56" spans="1:2" x14ac:dyDescent="0.3">
      <c r="A56" t="s">
        <v>783</v>
      </c>
      <c r="B56" t="s">
        <v>1173</v>
      </c>
    </row>
    <row r="57" spans="1:2" x14ac:dyDescent="0.3">
      <c r="A57" t="s">
        <v>946</v>
      </c>
      <c r="B57" t="s">
        <v>1175</v>
      </c>
    </row>
    <row r="58" spans="1:2" x14ac:dyDescent="0.3">
      <c r="A58" t="s">
        <v>934</v>
      </c>
      <c r="B58" t="s">
        <v>792</v>
      </c>
    </row>
    <row r="59" spans="1:2" x14ac:dyDescent="0.3">
      <c r="A59" t="s">
        <v>804</v>
      </c>
      <c r="B59" t="s">
        <v>793</v>
      </c>
    </row>
  </sheetData>
  <sortState xmlns:xlrd2="http://schemas.microsoft.com/office/spreadsheetml/2017/richdata2" ref="A1:B9">
    <sortCondition ref="B9"/>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8DE5-516E-49A5-BD49-D16D2302A151}">
  <dimension ref="A1:P55"/>
  <sheetViews>
    <sheetView topLeftCell="A7" workbookViewId="0">
      <selection activeCell="E28" sqref="E28"/>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80.77734375" customWidth="1"/>
    <col min="7" max="7" width="16.88671875" customWidth="1"/>
    <col min="8" max="8" width="255.77734375" bestFit="1" customWidth="1"/>
    <col min="9" max="9" width="18.6640625" customWidth="1"/>
    <col min="10" max="10" width="255.77734375" bestFit="1" customWidth="1"/>
    <col min="11" max="11" width="185.44140625" bestFit="1" customWidth="1"/>
    <col min="12" max="16" width="255.77734375" bestFit="1" customWidth="1"/>
  </cols>
  <sheetData>
    <row r="1" spans="1:16" ht="43.2" x14ac:dyDescent="0.3">
      <c r="A1" t="s">
        <v>856</v>
      </c>
      <c r="B1" t="s">
        <v>857</v>
      </c>
      <c r="C1" t="s">
        <v>758</v>
      </c>
      <c r="D1" t="s">
        <v>759</v>
      </c>
      <c r="E1" t="s">
        <v>761</v>
      </c>
      <c r="F1" t="s">
        <v>763</v>
      </c>
      <c r="G1" s="2" t="s">
        <v>128</v>
      </c>
      <c r="H1" t="s">
        <v>129</v>
      </c>
      <c r="I1" s="2" t="s">
        <v>952</v>
      </c>
      <c r="J1" t="s">
        <v>953</v>
      </c>
      <c r="K1" t="s">
        <v>954</v>
      </c>
      <c r="L1" t="s">
        <v>130</v>
      </c>
      <c r="M1" t="s">
        <v>955</v>
      </c>
      <c r="N1" t="s">
        <v>131</v>
      </c>
      <c r="O1" t="s">
        <v>956</v>
      </c>
      <c r="P1" t="s">
        <v>957</v>
      </c>
    </row>
    <row r="2" spans="1:16" x14ac:dyDescent="0.3">
      <c r="A2" t="s">
        <v>1276</v>
      </c>
      <c r="B2" t="s">
        <v>764</v>
      </c>
      <c r="C2" t="s">
        <v>1165</v>
      </c>
      <c r="D2" t="s">
        <v>765</v>
      </c>
      <c r="E2" t="s">
        <v>766</v>
      </c>
      <c r="F2" t="s">
        <v>769</v>
      </c>
      <c r="G2" t="s">
        <v>132</v>
      </c>
      <c r="H2" t="s">
        <v>133</v>
      </c>
      <c r="I2" t="s">
        <v>9</v>
      </c>
      <c r="J2" t="s">
        <v>134</v>
      </c>
      <c r="K2" t="s">
        <v>135</v>
      </c>
      <c r="L2" t="s">
        <v>136</v>
      </c>
      <c r="M2" t="s">
        <v>137</v>
      </c>
      <c r="N2" t="s">
        <v>138</v>
      </c>
      <c r="O2" t="s">
        <v>139</v>
      </c>
      <c r="P2" t="s">
        <v>140</v>
      </c>
    </row>
    <row r="3" spans="1:16" x14ac:dyDescent="0.3">
      <c r="A3" t="s">
        <v>1276</v>
      </c>
      <c r="B3" t="s">
        <v>770</v>
      </c>
      <c r="C3" t="s">
        <v>1166</v>
      </c>
      <c r="D3" t="s">
        <v>771</v>
      </c>
      <c r="E3" t="s">
        <v>772</v>
      </c>
      <c r="F3" t="s">
        <v>774</v>
      </c>
      <c r="G3">
        <v>2</v>
      </c>
      <c r="H3" t="s">
        <v>141</v>
      </c>
      <c r="I3" t="s">
        <v>20</v>
      </c>
      <c r="J3" t="s">
        <v>142</v>
      </c>
      <c r="K3" t="s">
        <v>113</v>
      </c>
      <c r="L3" t="s">
        <v>143</v>
      </c>
      <c r="M3" t="s">
        <v>144</v>
      </c>
      <c r="N3" t="s">
        <v>13</v>
      </c>
      <c r="O3" t="s">
        <v>145</v>
      </c>
      <c r="P3" t="s">
        <v>146</v>
      </c>
    </row>
    <row r="4" spans="1:16" x14ac:dyDescent="0.3">
      <c r="A4" t="s">
        <v>1276</v>
      </c>
      <c r="B4" t="s">
        <v>775</v>
      </c>
      <c r="C4" t="s">
        <v>1165</v>
      </c>
      <c r="D4" t="s">
        <v>765</v>
      </c>
      <c r="E4" t="s">
        <v>766</v>
      </c>
      <c r="F4" t="s">
        <v>776</v>
      </c>
      <c r="G4" t="s">
        <v>132</v>
      </c>
      <c r="H4" t="s">
        <v>147</v>
      </c>
      <c r="I4" t="s">
        <v>9</v>
      </c>
      <c r="J4" t="s">
        <v>958</v>
      </c>
      <c r="K4" t="s">
        <v>148</v>
      </c>
      <c r="L4" t="s">
        <v>149</v>
      </c>
      <c r="M4" t="s">
        <v>150</v>
      </c>
      <c r="N4" t="s">
        <v>151</v>
      </c>
      <c r="O4" t="s">
        <v>152</v>
      </c>
      <c r="P4" t="s">
        <v>153</v>
      </c>
    </row>
    <row r="5" spans="1:16" x14ac:dyDescent="0.3">
      <c r="A5" t="s">
        <v>1276</v>
      </c>
      <c r="B5" t="s">
        <v>777</v>
      </c>
      <c r="C5" t="s">
        <v>1167</v>
      </c>
      <c r="D5" t="s">
        <v>765</v>
      </c>
      <c r="E5" t="s">
        <v>778</v>
      </c>
      <c r="F5" t="s">
        <v>780</v>
      </c>
      <c r="G5">
        <v>2</v>
      </c>
      <c r="H5" t="s">
        <v>154</v>
      </c>
      <c r="I5" t="s">
        <v>9</v>
      </c>
      <c r="J5" t="s">
        <v>155</v>
      </c>
      <c r="K5" t="s">
        <v>156</v>
      </c>
      <c r="L5" t="s">
        <v>157</v>
      </c>
      <c r="M5" t="s">
        <v>158</v>
      </c>
      <c r="N5" t="s">
        <v>159</v>
      </c>
      <c r="O5" t="s">
        <v>160</v>
      </c>
      <c r="P5" t="s">
        <v>161</v>
      </c>
    </row>
    <row r="6" spans="1:16" x14ac:dyDescent="0.3">
      <c r="A6" t="s">
        <v>1276</v>
      </c>
      <c r="B6" t="s">
        <v>781</v>
      </c>
      <c r="C6" t="s">
        <v>1168</v>
      </c>
      <c r="D6" t="s">
        <v>771</v>
      </c>
      <c r="E6" t="s">
        <v>782</v>
      </c>
      <c r="F6" t="s">
        <v>959</v>
      </c>
      <c r="G6" t="s">
        <v>132</v>
      </c>
      <c r="H6" t="s">
        <v>960</v>
      </c>
      <c r="I6" t="s">
        <v>9</v>
      </c>
      <c r="J6" t="s">
        <v>961</v>
      </c>
      <c r="K6" t="s">
        <v>962</v>
      </c>
      <c r="L6" t="s">
        <v>162</v>
      </c>
      <c r="M6" t="s">
        <v>963</v>
      </c>
      <c r="N6" t="s">
        <v>964</v>
      </c>
      <c r="O6" t="s">
        <v>163</v>
      </c>
      <c r="P6" t="s">
        <v>13</v>
      </c>
    </row>
    <row r="7" spans="1:16" x14ac:dyDescent="0.3">
      <c r="A7" t="s">
        <v>1276</v>
      </c>
      <c r="B7" t="s">
        <v>784</v>
      </c>
      <c r="C7" t="s">
        <v>1167</v>
      </c>
      <c r="D7" t="s">
        <v>771</v>
      </c>
      <c r="E7" t="s">
        <v>782</v>
      </c>
      <c r="F7" t="s">
        <v>786</v>
      </c>
      <c r="G7" t="s">
        <v>132</v>
      </c>
      <c r="H7" t="s">
        <v>164</v>
      </c>
      <c r="I7" t="s">
        <v>9</v>
      </c>
      <c r="J7" t="s">
        <v>165</v>
      </c>
      <c r="K7" t="s">
        <v>166</v>
      </c>
      <c r="L7" t="s">
        <v>167</v>
      </c>
      <c r="M7" t="s">
        <v>168</v>
      </c>
      <c r="N7" t="s">
        <v>169</v>
      </c>
      <c r="O7" t="s">
        <v>13</v>
      </c>
      <c r="P7" t="s">
        <v>965</v>
      </c>
    </row>
    <row r="8" spans="1:16" x14ac:dyDescent="0.3">
      <c r="A8" t="s">
        <v>1276</v>
      </c>
      <c r="B8" t="s">
        <v>787</v>
      </c>
      <c r="C8" t="s">
        <v>1165</v>
      </c>
      <c r="D8" t="s">
        <v>771</v>
      </c>
      <c r="E8" t="s">
        <v>782</v>
      </c>
      <c r="F8" t="s">
        <v>789</v>
      </c>
      <c r="G8">
        <v>3</v>
      </c>
      <c r="H8" t="s">
        <v>170</v>
      </c>
      <c r="I8" t="s">
        <v>9</v>
      </c>
      <c r="J8" t="s">
        <v>171</v>
      </c>
      <c r="K8" t="s">
        <v>172</v>
      </c>
      <c r="L8" t="s">
        <v>173</v>
      </c>
      <c r="M8" t="s">
        <v>174</v>
      </c>
      <c r="N8" t="s">
        <v>175</v>
      </c>
      <c r="O8" t="s">
        <v>176</v>
      </c>
      <c r="P8" t="s">
        <v>966</v>
      </c>
    </row>
    <row r="9" spans="1:16" x14ac:dyDescent="0.3">
      <c r="A9" t="s">
        <v>1276</v>
      </c>
      <c r="B9" t="s">
        <v>790</v>
      </c>
      <c r="C9" t="s">
        <v>1169</v>
      </c>
      <c r="D9" t="s">
        <v>771</v>
      </c>
      <c r="E9" t="s">
        <v>766</v>
      </c>
      <c r="F9" t="s">
        <v>794</v>
      </c>
      <c r="G9">
        <v>2</v>
      </c>
      <c r="H9" t="s">
        <v>177</v>
      </c>
      <c r="I9" t="s">
        <v>9</v>
      </c>
      <c r="J9" t="s">
        <v>178</v>
      </c>
      <c r="K9" t="s">
        <v>179</v>
      </c>
      <c r="L9" t="s">
        <v>180</v>
      </c>
      <c r="M9" t="s">
        <v>181</v>
      </c>
      <c r="N9" t="s">
        <v>182</v>
      </c>
      <c r="O9" t="s">
        <v>183</v>
      </c>
      <c r="P9" t="s">
        <v>184</v>
      </c>
    </row>
    <row r="10" spans="1:16" x14ac:dyDescent="0.3">
      <c r="A10" t="s">
        <v>1276</v>
      </c>
      <c r="B10" t="s">
        <v>795</v>
      </c>
      <c r="C10" t="s">
        <v>1168</v>
      </c>
      <c r="D10" t="s">
        <v>771</v>
      </c>
      <c r="E10" t="s">
        <v>782</v>
      </c>
      <c r="F10" t="s">
        <v>796</v>
      </c>
      <c r="G10" t="s">
        <v>132</v>
      </c>
      <c r="H10" t="s">
        <v>185</v>
      </c>
      <c r="I10" t="s">
        <v>9</v>
      </c>
      <c r="J10" t="s">
        <v>186</v>
      </c>
      <c r="K10" t="s">
        <v>187</v>
      </c>
      <c r="L10" t="s">
        <v>188</v>
      </c>
      <c r="M10" t="s">
        <v>189</v>
      </c>
      <c r="N10" t="s">
        <v>967</v>
      </c>
      <c r="O10" t="s">
        <v>190</v>
      </c>
      <c r="P10" t="s">
        <v>20</v>
      </c>
    </row>
    <row r="11" spans="1:16" x14ac:dyDescent="0.3">
      <c r="A11" t="s">
        <v>1276</v>
      </c>
      <c r="B11" t="s">
        <v>797</v>
      </c>
      <c r="C11" t="s">
        <v>1167</v>
      </c>
      <c r="D11" t="s">
        <v>771</v>
      </c>
      <c r="E11" t="s">
        <v>782</v>
      </c>
      <c r="F11" t="s">
        <v>799</v>
      </c>
      <c r="G11">
        <v>4</v>
      </c>
      <c r="H11" t="s">
        <v>191</v>
      </c>
      <c r="I11" t="s">
        <v>9</v>
      </c>
      <c r="J11" t="s">
        <v>192</v>
      </c>
      <c r="K11" t="s">
        <v>193</v>
      </c>
      <c r="L11" t="s">
        <v>194</v>
      </c>
      <c r="M11" t="s">
        <v>195</v>
      </c>
      <c r="N11" t="s">
        <v>196</v>
      </c>
      <c r="O11" t="s">
        <v>197</v>
      </c>
      <c r="P11" t="s">
        <v>198</v>
      </c>
    </row>
    <row r="12" spans="1:16" x14ac:dyDescent="0.3">
      <c r="A12" t="s">
        <v>1276</v>
      </c>
      <c r="B12" t="s">
        <v>800</v>
      </c>
      <c r="C12" t="s">
        <v>1166</v>
      </c>
      <c r="D12" t="s">
        <v>771</v>
      </c>
      <c r="E12" t="s">
        <v>782</v>
      </c>
      <c r="F12" t="s">
        <v>801</v>
      </c>
      <c r="G12" t="s">
        <v>132</v>
      </c>
      <c r="H12" t="s">
        <v>199</v>
      </c>
      <c r="I12" t="s">
        <v>9</v>
      </c>
      <c r="J12" t="s">
        <v>200</v>
      </c>
      <c r="K12" t="s">
        <v>201</v>
      </c>
      <c r="L12" t="s">
        <v>202</v>
      </c>
      <c r="M12" t="s">
        <v>203</v>
      </c>
      <c r="N12" t="s">
        <v>204</v>
      </c>
      <c r="O12" t="s">
        <v>205</v>
      </c>
      <c r="P12" t="s">
        <v>20</v>
      </c>
    </row>
    <row r="13" spans="1:16" x14ac:dyDescent="0.3">
      <c r="A13" t="s">
        <v>1276</v>
      </c>
      <c r="B13" t="s">
        <v>802</v>
      </c>
      <c r="C13" t="s">
        <v>1166</v>
      </c>
      <c r="D13" t="s">
        <v>771</v>
      </c>
      <c r="E13" t="s">
        <v>778</v>
      </c>
      <c r="F13" t="s">
        <v>968</v>
      </c>
      <c r="G13">
        <v>4</v>
      </c>
      <c r="H13" t="s">
        <v>206</v>
      </c>
      <c r="I13" t="s">
        <v>9</v>
      </c>
      <c r="J13" t="s">
        <v>207</v>
      </c>
      <c r="K13" t="s">
        <v>207</v>
      </c>
      <c r="L13" t="s">
        <v>208</v>
      </c>
      <c r="M13" t="s">
        <v>209</v>
      </c>
      <c r="N13" t="s">
        <v>210</v>
      </c>
      <c r="O13" t="s">
        <v>211</v>
      </c>
      <c r="P13" t="s">
        <v>25</v>
      </c>
    </row>
    <row r="14" spans="1:16" x14ac:dyDescent="0.3">
      <c r="A14" t="s">
        <v>1276</v>
      </c>
      <c r="B14" t="s">
        <v>805</v>
      </c>
      <c r="C14" t="s">
        <v>1169</v>
      </c>
      <c r="D14" t="s">
        <v>771</v>
      </c>
      <c r="E14" t="s">
        <v>782</v>
      </c>
      <c r="F14" t="s">
        <v>807</v>
      </c>
      <c r="G14" t="s">
        <v>132</v>
      </c>
      <c r="H14" t="s">
        <v>212</v>
      </c>
      <c r="I14" t="s">
        <v>9</v>
      </c>
      <c r="J14" t="s">
        <v>213</v>
      </c>
      <c r="K14" t="s">
        <v>214</v>
      </c>
      <c r="L14" t="s">
        <v>215</v>
      </c>
      <c r="M14" t="s">
        <v>216</v>
      </c>
      <c r="N14" t="s">
        <v>217</v>
      </c>
      <c r="O14" t="s">
        <v>218</v>
      </c>
      <c r="P14" t="s">
        <v>219</v>
      </c>
    </row>
    <row r="15" spans="1:16" x14ac:dyDescent="0.3">
      <c r="A15" t="s">
        <v>1276</v>
      </c>
      <c r="B15" t="s">
        <v>808</v>
      </c>
      <c r="C15" t="s">
        <v>1168</v>
      </c>
      <c r="D15" t="s">
        <v>765</v>
      </c>
      <c r="E15" t="s">
        <v>766</v>
      </c>
      <c r="F15" t="s">
        <v>809</v>
      </c>
      <c r="G15" t="s">
        <v>132</v>
      </c>
      <c r="H15" t="s">
        <v>220</v>
      </c>
      <c r="I15" t="s">
        <v>9</v>
      </c>
      <c r="J15" t="s">
        <v>221</v>
      </c>
      <c r="K15" t="s">
        <v>221</v>
      </c>
      <c r="L15" t="s">
        <v>969</v>
      </c>
      <c r="M15" t="s">
        <v>970</v>
      </c>
      <c r="N15" t="s">
        <v>971</v>
      </c>
      <c r="O15" t="s">
        <v>972</v>
      </c>
      <c r="P15" t="s">
        <v>973</v>
      </c>
    </row>
    <row r="16" spans="1:16" x14ac:dyDescent="0.3">
      <c r="A16" t="s">
        <v>1276</v>
      </c>
      <c r="B16" t="s">
        <v>790</v>
      </c>
      <c r="C16" t="s">
        <v>1169</v>
      </c>
      <c r="D16" t="s">
        <v>771</v>
      </c>
      <c r="E16" t="s">
        <v>766</v>
      </c>
      <c r="F16" t="s">
        <v>811</v>
      </c>
      <c r="G16" t="s">
        <v>132</v>
      </c>
      <c r="H16" t="s">
        <v>222</v>
      </c>
      <c r="I16" t="s">
        <v>9</v>
      </c>
      <c r="J16" t="s">
        <v>223</v>
      </c>
      <c r="K16" t="s">
        <v>224</v>
      </c>
      <c r="L16" t="s">
        <v>225</v>
      </c>
      <c r="M16" t="s">
        <v>226</v>
      </c>
      <c r="N16" t="s">
        <v>227</v>
      </c>
      <c r="O16" t="s">
        <v>228</v>
      </c>
      <c r="P16" t="s">
        <v>229</v>
      </c>
    </row>
    <row r="17" spans="1:16" x14ac:dyDescent="0.3">
      <c r="A17" t="s">
        <v>1276</v>
      </c>
      <c r="B17" t="s">
        <v>812</v>
      </c>
      <c r="C17" t="s">
        <v>1166</v>
      </c>
      <c r="D17" t="s">
        <v>765</v>
      </c>
      <c r="E17" t="s">
        <v>766</v>
      </c>
      <c r="F17" t="s">
        <v>813</v>
      </c>
      <c r="G17" t="s">
        <v>132</v>
      </c>
      <c r="H17" t="s">
        <v>230</v>
      </c>
      <c r="I17" t="s">
        <v>9</v>
      </c>
      <c r="J17" t="s">
        <v>231</v>
      </c>
      <c r="K17" t="s">
        <v>974</v>
      </c>
      <c r="L17" t="s">
        <v>232</v>
      </c>
      <c r="M17" t="s">
        <v>233</v>
      </c>
      <c r="N17" t="s">
        <v>234</v>
      </c>
      <c r="O17" t="s">
        <v>235</v>
      </c>
      <c r="P17" t="s">
        <v>236</v>
      </c>
    </row>
    <row r="18" spans="1:16" x14ac:dyDescent="0.3">
      <c r="A18" t="s">
        <v>1276</v>
      </c>
      <c r="B18" t="s">
        <v>805</v>
      </c>
      <c r="C18" t="s">
        <v>1169</v>
      </c>
      <c r="D18" t="s">
        <v>771</v>
      </c>
      <c r="E18" t="s">
        <v>906</v>
      </c>
      <c r="F18" t="s">
        <v>815</v>
      </c>
      <c r="G18" t="s">
        <v>132</v>
      </c>
      <c r="H18" t="s">
        <v>975</v>
      </c>
      <c r="I18" t="s">
        <v>9</v>
      </c>
      <c r="J18" t="s">
        <v>237</v>
      </c>
      <c r="K18" t="s">
        <v>238</v>
      </c>
      <c r="L18" t="s">
        <v>976</v>
      </c>
      <c r="M18" t="s">
        <v>239</v>
      </c>
      <c r="N18" t="s">
        <v>240</v>
      </c>
      <c r="O18" t="s">
        <v>977</v>
      </c>
      <c r="P18" t="s">
        <v>241</v>
      </c>
    </row>
    <row r="19" spans="1:16" x14ac:dyDescent="0.3">
      <c r="A19" t="s">
        <v>1276</v>
      </c>
      <c r="B19" t="s">
        <v>795</v>
      </c>
      <c r="C19" t="s">
        <v>1168</v>
      </c>
      <c r="D19" t="s">
        <v>771</v>
      </c>
      <c r="E19" t="s">
        <v>782</v>
      </c>
      <c r="F19" t="s">
        <v>818</v>
      </c>
      <c r="G19">
        <v>4</v>
      </c>
      <c r="H19" t="s">
        <v>978</v>
      </c>
      <c r="I19" t="s">
        <v>9</v>
      </c>
      <c r="J19" t="s">
        <v>979</v>
      </c>
      <c r="K19" t="s">
        <v>980</v>
      </c>
      <c r="L19" t="s">
        <v>242</v>
      </c>
      <c r="M19" t="s">
        <v>981</v>
      </c>
      <c r="N19" t="s">
        <v>982</v>
      </c>
      <c r="O19" t="s">
        <v>983</v>
      </c>
      <c r="P19" t="s">
        <v>243</v>
      </c>
    </row>
    <row r="20" spans="1:16" x14ac:dyDescent="0.3">
      <c r="A20" t="s">
        <v>1276</v>
      </c>
      <c r="B20" t="s">
        <v>819</v>
      </c>
      <c r="C20" t="s">
        <v>1169</v>
      </c>
      <c r="D20" t="s">
        <v>765</v>
      </c>
      <c r="E20" t="s">
        <v>778</v>
      </c>
      <c r="F20" t="s">
        <v>821</v>
      </c>
      <c r="G20">
        <v>4</v>
      </c>
      <c r="H20" t="s">
        <v>244</v>
      </c>
      <c r="I20" t="s">
        <v>20</v>
      </c>
      <c r="J20" t="s">
        <v>245</v>
      </c>
      <c r="K20" t="s">
        <v>246</v>
      </c>
      <c r="L20" t="s">
        <v>247</v>
      </c>
      <c r="M20" t="s">
        <v>247</v>
      </c>
      <c r="N20" t="s">
        <v>20</v>
      </c>
      <c r="O20" t="s">
        <v>984</v>
      </c>
      <c r="P20" t="s">
        <v>20</v>
      </c>
    </row>
    <row r="21" spans="1:16" x14ac:dyDescent="0.3">
      <c r="A21" t="s">
        <v>1276</v>
      </c>
      <c r="B21" t="s">
        <v>822</v>
      </c>
      <c r="C21" t="s">
        <v>1167</v>
      </c>
      <c r="D21" t="s">
        <v>771</v>
      </c>
      <c r="E21" t="s">
        <v>772</v>
      </c>
      <c r="F21" t="s">
        <v>824</v>
      </c>
      <c r="G21" t="s">
        <v>132</v>
      </c>
      <c r="H21" t="s">
        <v>248</v>
      </c>
      <c r="I21" t="s">
        <v>9</v>
      </c>
      <c r="J21" t="s">
        <v>985</v>
      </c>
      <c r="K21" t="s">
        <v>249</v>
      </c>
      <c r="L21" t="s">
        <v>250</v>
      </c>
      <c r="M21" t="s">
        <v>251</v>
      </c>
      <c r="N21" t="s">
        <v>20</v>
      </c>
      <c r="O21" t="s">
        <v>252</v>
      </c>
      <c r="P21" t="s">
        <v>253</v>
      </c>
    </row>
    <row r="22" spans="1:16" x14ac:dyDescent="0.3">
      <c r="A22" t="s">
        <v>1276</v>
      </c>
      <c r="B22" t="s">
        <v>825</v>
      </c>
      <c r="C22" t="s">
        <v>1166</v>
      </c>
      <c r="D22" t="s">
        <v>771</v>
      </c>
      <c r="E22" t="s">
        <v>782</v>
      </c>
      <c r="F22" t="s">
        <v>826</v>
      </c>
      <c r="G22">
        <v>3</v>
      </c>
      <c r="H22" t="s">
        <v>254</v>
      </c>
      <c r="I22" t="s">
        <v>9</v>
      </c>
      <c r="J22" t="s">
        <v>255</v>
      </c>
      <c r="K22" t="s">
        <v>256</v>
      </c>
      <c r="L22" t="s">
        <v>257</v>
      </c>
      <c r="M22" t="s">
        <v>258</v>
      </c>
      <c r="N22" t="s">
        <v>259</v>
      </c>
      <c r="O22" t="s">
        <v>260</v>
      </c>
      <c r="P22" t="s">
        <v>261</v>
      </c>
    </row>
    <row r="23" spans="1:16" x14ac:dyDescent="0.3">
      <c r="A23" t="s">
        <v>1276</v>
      </c>
      <c r="B23" t="s">
        <v>827</v>
      </c>
      <c r="C23" t="s">
        <v>1170</v>
      </c>
      <c r="D23" t="s">
        <v>771</v>
      </c>
      <c r="E23" t="s">
        <v>778</v>
      </c>
      <c r="F23" t="s">
        <v>829</v>
      </c>
      <c r="G23">
        <v>4</v>
      </c>
      <c r="H23" t="s">
        <v>262</v>
      </c>
      <c r="I23" t="s">
        <v>9</v>
      </c>
      <c r="J23" t="s">
        <v>263</v>
      </c>
      <c r="K23" t="s">
        <v>264</v>
      </c>
      <c r="L23" t="s">
        <v>265</v>
      </c>
      <c r="M23" t="s">
        <v>266</v>
      </c>
      <c r="N23" t="s">
        <v>267</v>
      </c>
      <c r="O23" t="s">
        <v>268</v>
      </c>
      <c r="P23" t="s">
        <v>269</v>
      </c>
    </row>
    <row r="24" spans="1:16" x14ac:dyDescent="0.3">
      <c r="A24" t="s">
        <v>1276</v>
      </c>
      <c r="B24" t="s">
        <v>822</v>
      </c>
      <c r="C24" t="s">
        <v>1167</v>
      </c>
      <c r="D24" t="s">
        <v>771</v>
      </c>
      <c r="E24" t="s">
        <v>772</v>
      </c>
      <c r="F24" t="s">
        <v>831</v>
      </c>
      <c r="G24" t="s">
        <v>132</v>
      </c>
      <c r="H24" t="s">
        <v>986</v>
      </c>
      <c r="I24" t="s">
        <v>20</v>
      </c>
      <c r="J24" t="s">
        <v>270</v>
      </c>
      <c r="K24" t="s">
        <v>271</v>
      </c>
      <c r="L24" t="s">
        <v>272</v>
      </c>
      <c r="M24" t="s">
        <v>273</v>
      </c>
      <c r="N24" t="s">
        <v>20</v>
      </c>
      <c r="O24" t="s">
        <v>20</v>
      </c>
      <c r="P24" t="s">
        <v>20</v>
      </c>
    </row>
    <row r="25" spans="1:16" x14ac:dyDescent="0.3">
      <c r="A25" t="s">
        <v>1276</v>
      </c>
      <c r="B25" t="s">
        <v>795</v>
      </c>
      <c r="C25" t="s">
        <v>1168</v>
      </c>
      <c r="D25" t="s">
        <v>771</v>
      </c>
      <c r="E25" t="s">
        <v>782</v>
      </c>
      <c r="F25" t="s">
        <v>987</v>
      </c>
      <c r="G25">
        <v>1</v>
      </c>
      <c r="H25" t="s">
        <v>274</v>
      </c>
      <c r="I25" t="s">
        <v>9</v>
      </c>
      <c r="J25" t="s">
        <v>275</v>
      </c>
      <c r="K25" t="s">
        <v>275</v>
      </c>
      <c r="L25" t="s">
        <v>276</v>
      </c>
      <c r="M25" t="s">
        <v>277</v>
      </c>
      <c r="N25" t="s">
        <v>278</v>
      </c>
      <c r="O25" t="s">
        <v>279</v>
      </c>
      <c r="P25" t="s">
        <v>20</v>
      </c>
    </row>
    <row r="26" spans="1:16" x14ac:dyDescent="0.3">
      <c r="A26" t="s">
        <v>1276</v>
      </c>
      <c r="B26" t="s">
        <v>1172</v>
      </c>
      <c r="C26" t="s">
        <v>1171</v>
      </c>
      <c r="D26" t="s">
        <v>765</v>
      </c>
      <c r="E26" t="s">
        <v>782</v>
      </c>
      <c r="F26" t="s">
        <v>835</v>
      </c>
      <c r="G26">
        <v>4</v>
      </c>
      <c r="H26" t="s">
        <v>280</v>
      </c>
      <c r="I26" t="s">
        <v>9</v>
      </c>
      <c r="J26" t="s">
        <v>281</v>
      </c>
      <c r="K26" t="s">
        <v>282</v>
      </c>
      <c r="L26" t="s">
        <v>283</v>
      </c>
      <c r="M26" t="s">
        <v>284</v>
      </c>
      <c r="N26" t="s">
        <v>20</v>
      </c>
      <c r="O26" t="s">
        <v>285</v>
      </c>
      <c r="P26" t="s">
        <v>286</v>
      </c>
    </row>
    <row r="27" spans="1:16" x14ac:dyDescent="0.3">
      <c r="A27" t="s">
        <v>1276</v>
      </c>
      <c r="B27" t="s">
        <v>836</v>
      </c>
      <c r="C27" t="s">
        <v>1168</v>
      </c>
      <c r="D27" t="s">
        <v>771</v>
      </c>
      <c r="E27" t="s">
        <v>766</v>
      </c>
      <c r="F27" t="s">
        <v>837</v>
      </c>
      <c r="G27">
        <v>4</v>
      </c>
      <c r="H27" t="s">
        <v>287</v>
      </c>
      <c r="I27" t="s">
        <v>9</v>
      </c>
      <c r="J27" t="s">
        <v>288</v>
      </c>
      <c r="K27" t="s">
        <v>288</v>
      </c>
      <c r="L27" t="s">
        <v>289</v>
      </c>
      <c r="M27" t="s">
        <v>290</v>
      </c>
      <c r="N27" t="s">
        <v>291</v>
      </c>
      <c r="O27" t="s">
        <v>292</v>
      </c>
      <c r="P27" t="s">
        <v>293</v>
      </c>
    </row>
    <row r="28" spans="1:16" x14ac:dyDescent="0.3">
      <c r="A28" t="s">
        <v>1276</v>
      </c>
      <c r="B28" t="s">
        <v>838</v>
      </c>
      <c r="C28" t="s">
        <v>1165</v>
      </c>
      <c r="D28" t="s">
        <v>765</v>
      </c>
      <c r="E28" t="s">
        <v>766</v>
      </c>
      <c r="F28" t="s">
        <v>988</v>
      </c>
      <c r="G28">
        <v>4</v>
      </c>
      <c r="H28" t="s">
        <v>294</v>
      </c>
      <c r="I28" t="s">
        <v>9</v>
      </c>
      <c r="J28" t="s">
        <v>989</v>
      </c>
      <c r="K28" t="s">
        <v>295</v>
      </c>
      <c r="L28" t="s">
        <v>990</v>
      </c>
      <c r="M28" t="s">
        <v>991</v>
      </c>
      <c r="N28" t="s">
        <v>992</v>
      </c>
      <c r="O28" t="s">
        <v>993</v>
      </c>
      <c r="P28" t="s">
        <v>994</v>
      </c>
    </row>
    <row r="29" spans="1:16" x14ac:dyDescent="0.3">
      <c r="A29" t="s">
        <v>1276</v>
      </c>
      <c r="B29" t="s">
        <v>840</v>
      </c>
      <c r="C29" t="s">
        <v>1170</v>
      </c>
      <c r="D29" t="s">
        <v>771</v>
      </c>
      <c r="E29" t="s">
        <v>782</v>
      </c>
      <c r="F29" t="s">
        <v>841</v>
      </c>
      <c r="G29">
        <v>4</v>
      </c>
      <c r="H29" t="s">
        <v>296</v>
      </c>
      <c r="I29" t="s">
        <v>9</v>
      </c>
      <c r="J29" t="s">
        <v>297</v>
      </c>
      <c r="K29" t="s">
        <v>298</v>
      </c>
      <c r="L29" t="s">
        <v>299</v>
      </c>
      <c r="M29" t="s">
        <v>300</v>
      </c>
      <c r="N29" t="s">
        <v>301</v>
      </c>
      <c r="O29" t="s">
        <v>302</v>
      </c>
      <c r="P29" t="s">
        <v>303</v>
      </c>
    </row>
    <row r="30" spans="1:16" x14ac:dyDescent="0.3">
      <c r="A30" t="s">
        <v>1276</v>
      </c>
      <c r="B30" t="s">
        <v>842</v>
      </c>
      <c r="C30" t="s">
        <v>1167</v>
      </c>
      <c r="D30" t="s">
        <v>765</v>
      </c>
      <c r="E30" t="s">
        <v>778</v>
      </c>
      <c r="F30" t="s">
        <v>995</v>
      </c>
      <c r="G30">
        <v>3</v>
      </c>
      <c r="H30" t="s">
        <v>304</v>
      </c>
      <c r="I30" t="s">
        <v>9</v>
      </c>
      <c r="J30" t="s">
        <v>305</v>
      </c>
      <c r="K30" t="s">
        <v>306</v>
      </c>
      <c r="L30" t="s">
        <v>307</v>
      </c>
      <c r="M30" t="s">
        <v>996</v>
      </c>
      <c r="N30" t="s">
        <v>308</v>
      </c>
      <c r="O30" t="s">
        <v>309</v>
      </c>
      <c r="P30" t="s">
        <v>310</v>
      </c>
    </row>
    <row r="31" spans="1:16" x14ac:dyDescent="0.3">
      <c r="A31" t="s">
        <v>1276</v>
      </c>
      <c r="B31" t="s">
        <v>840</v>
      </c>
      <c r="C31" t="s">
        <v>1170</v>
      </c>
      <c r="D31" t="s">
        <v>771</v>
      </c>
      <c r="E31" t="s">
        <v>782</v>
      </c>
      <c r="F31">
        <v>2</v>
      </c>
      <c r="G31">
        <v>1</v>
      </c>
      <c r="H31" t="s">
        <v>311</v>
      </c>
      <c r="I31" t="s">
        <v>20</v>
      </c>
      <c r="J31" t="s">
        <v>92</v>
      </c>
      <c r="K31" t="s">
        <v>312</v>
      </c>
      <c r="L31" t="s">
        <v>313</v>
      </c>
      <c r="M31" t="s">
        <v>92</v>
      </c>
      <c r="N31" t="s">
        <v>92</v>
      </c>
      <c r="O31" t="s">
        <v>314</v>
      </c>
      <c r="P31" t="s">
        <v>92</v>
      </c>
    </row>
    <row r="32" spans="1:16" x14ac:dyDescent="0.3">
      <c r="A32" t="s">
        <v>1276</v>
      </c>
      <c r="B32" t="s">
        <v>840</v>
      </c>
      <c r="C32" t="s">
        <v>1170</v>
      </c>
      <c r="D32" t="s">
        <v>771</v>
      </c>
      <c r="E32" t="s">
        <v>782</v>
      </c>
      <c r="F32" t="s">
        <v>843</v>
      </c>
      <c r="G32">
        <v>4</v>
      </c>
      <c r="H32" t="s">
        <v>315</v>
      </c>
      <c r="I32" t="s">
        <v>9</v>
      </c>
      <c r="J32" t="s">
        <v>316</v>
      </c>
      <c r="K32" t="s">
        <v>317</v>
      </c>
      <c r="L32" t="s">
        <v>318</v>
      </c>
      <c r="M32" t="s">
        <v>319</v>
      </c>
      <c r="N32" t="s">
        <v>320</v>
      </c>
      <c r="O32" t="s">
        <v>321</v>
      </c>
      <c r="P32" t="s">
        <v>322</v>
      </c>
    </row>
    <row r="33" spans="1:16" x14ac:dyDescent="0.3">
      <c r="A33" t="s">
        <v>1276</v>
      </c>
      <c r="B33" t="s">
        <v>795</v>
      </c>
      <c r="C33" t="s">
        <v>1168</v>
      </c>
      <c r="D33" t="s">
        <v>771</v>
      </c>
      <c r="E33" t="s">
        <v>782</v>
      </c>
      <c r="F33" t="s">
        <v>844</v>
      </c>
      <c r="G33" t="s">
        <v>132</v>
      </c>
      <c r="H33" t="s">
        <v>323</v>
      </c>
      <c r="I33" t="s">
        <v>9</v>
      </c>
      <c r="J33" t="s">
        <v>324</v>
      </c>
      <c r="K33" t="s">
        <v>325</v>
      </c>
      <c r="L33" t="s">
        <v>326</v>
      </c>
      <c r="M33" t="s">
        <v>327</v>
      </c>
      <c r="N33" t="s">
        <v>328</v>
      </c>
      <c r="O33" t="s">
        <v>20</v>
      </c>
      <c r="P33" t="s">
        <v>20</v>
      </c>
    </row>
    <row r="34" spans="1:16" x14ac:dyDescent="0.3">
      <c r="A34" t="s">
        <v>1276</v>
      </c>
      <c r="B34" t="s">
        <v>845</v>
      </c>
      <c r="C34" t="s">
        <v>1165</v>
      </c>
      <c r="D34" t="s">
        <v>771</v>
      </c>
      <c r="E34" t="s">
        <v>772</v>
      </c>
      <c r="F34" t="s">
        <v>847</v>
      </c>
      <c r="G34" t="s">
        <v>132</v>
      </c>
      <c r="H34" t="s">
        <v>329</v>
      </c>
      <c r="I34" t="s">
        <v>9</v>
      </c>
      <c r="J34" t="s">
        <v>330</v>
      </c>
      <c r="K34" t="s">
        <v>330</v>
      </c>
      <c r="L34" t="s">
        <v>331</v>
      </c>
      <c r="M34" t="s">
        <v>332</v>
      </c>
      <c r="N34" t="s">
        <v>113</v>
      </c>
      <c r="O34" t="s">
        <v>333</v>
      </c>
      <c r="P34" t="s">
        <v>334</v>
      </c>
    </row>
    <row r="35" spans="1:16" x14ac:dyDescent="0.3">
      <c r="A35" t="s">
        <v>1276</v>
      </c>
      <c r="B35" t="s">
        <v>795</v>
      </c>
      <c r="C35" t="s">
        <v>1168</v>
      </c>
      <c r="D35" t="s">
        <v>771</v>
      </c>
      <c r="E35" t="s">
        <v>782</v>
      </c>
      <c r="F35" t="s">
        <v>115</v>
      </c>
      <c r="G35">
        <v>1</v>
      </c>
      <c r="H35" t="s">
        <v>335</v>
      </c>
      <c r="I35" t="s">
        <v>9</v>
      </c>
      <c r="J35" t="s">
        <v>336</v>
      </c>
      <c r="K35" t="s">
        <v>337</v>
      </c>
      <c r="L35" t="s">
        <v>338</v>
      </c>
      <c r="M35" t="s">
        <v>339</v>
      </c>
      <c r="N35" t="s">
        <v>997</v>
      </c>
      <c r="O35" t="s">
        <v>340</v>
      </c>
      <c r="P35" t="s">
        <v>341</v>
      </c>
    </row>
    <row r="36" spans="1:16" x14ac:dyDescent="0.3">
      <c r="A36" t="s">
        <v>1276</v>
      </c>
      <c r="B36" t="s">
        <v>840</v>
      </c>
      <c r="C36" t="s">
        <v>1170</v>
      </c>
      <c r="D36" t="s">
        <v>771</v>
      </c>
      <c r="E36" t="s">
        <v>782</v>
      </c>
      <c r="F36" t="s">
        <v>849</v>
      </c>
      <c r="G36">
        <v>4</v>
      </c>
      <c r="H36" t="s">
        <v>342</v>
      </c>
      <c r="I36" t="s">
        <v>9</v>
      </c>
      <c r="J36" t="s">
        <v>343</v>
      </c>
      <c r="K36" t="s">
        <v>344</v>
      </c>
      <c r="L36" t="s">
        <v>345</v>
      </c>
      <c r="M36" t="s">
        <v>346</v>
      </c>
      <c r="N36" t="s">
        <v>347</v>
      </c>
      <c r="O36" t="s">
        <v>348</v>
      </c>
      <c r="P36" t="s">
        <v>349</v>
      </c>
    </row>
    <row r="37" spans="1:16" x14ac:dyDescent="0.3">
      <c r="A37" t="s">
        <v>1276</v>
      </c>
      <c r="B37" t="s">
        <v>850</v>
      </c>
      <c r="C37" t="s">
        <v>1168</v>
      </c>
      <c r="D37" t="s">
        <v>771</v>
      </c>
      <c r="E37" t="s">
        <v>778</v>
      </c>
      <c r="F37" t="s">
        <v>852</v>
      </c>
      <c r="G37">
        <v>4</v>
      </c>
      <c r="H37" t="s">
        <v>350</v>
      </c>
      <c r="I37" t="s">
        <v>9</v>
      </c>
      <c r="J37" t="s">
        <v>351</v>
      </c>
      <c r="K37" t="s">
        <v>352</v>
      </c>
      <c r="L37" t="s">
        <v>353</v>
      </c>
      <c r="M37" t="s">
        <v>354</v>
      </c>
      <c r="N37" t="s">
        <v>355</v>
      </c>
      <c r="O37" t="s">
        <v>356</v>
      </c>
      <c r="P37" t="s">
        <v>357</v>
      </c>
    </row>
    <row r="38" spans="1:16" x14ac:dyDescent="0.3">
      <c r="A38" t="s">
        <v>1276</v>
      </c>
      <c r="B38" t="s">
        <v>853</v>
      </c>
      <c r="C38" t="s">
        <v>1167</v>
      </c>
      <c r="D38" t="s">
        <v>771</v>
      </c>
      <c r="E38" t="s">
        <v>778</v>
      </c>
      <c r="F38" t="s">
        <v>854</v>
      </c>
      <c r="G38" t="s">
        <v>132</v>
      </c>
      <c r="H38" t="s">
        <v>358</v>
      </c>
      <c r="I38" t="s">
        <v>9</v>
      </c>
      <c r="J38" t="s">
        <v>359</v>
      </c>
      <c r="K38" t="s">
        <v>360</v>
      </c>
      <c r="L38" t="s">
        <v>361</v>
      </c>
      <c r="M38" t="s">
        <v>362</v>
      </c>
      <c r="N38" t="s">
        <v>363</v>
      </c>
      <c r="O38" t="s">
        <v>364</v>
      </c>
      <c r="P38" t="s">
        <v>365</v>
      </c>
    </row>
    <row r="39" spans="1:16" x14ac:dyDescent="0.3">
      <c r="A39" t="s">
        <v>1276</v>
      </c>
      <c r="B39" t="s">
        <v>950</v>
      </c>
      <c r="C39" t="s">
        <v>1168</v>
      </c>
      <c r="D39" t="s">
        <v>765</v>
      </c>
      <c r="E39" t="s">
        <v>778</v>
      </c>
      <c r="F39" t="s">
        <v>998</v>
      </c>
      <c r="G39">
        <v>4</v>
      </c>
      <c r="H39" t="s">
        <v>999</v>
      </c>
      <c r="I39" t="s">
        <v>9</v>
      </c>
      <c r="J39" t="s">
        <v>1000</v>
      </c>
      <c r="K39" t="s">
        <v>1001</v>
      </c>
      <c r="L39" t="s">
        <v>1002</v>
      </c>
      <c r="M39" t="s">
        <v>1003</v>
      </c>
      <c r="N39" t="s">
        <v>1004</v>
      </c>
      <c r="O39" t="s">
        <v>1005</v>
      </c>
      <c r="P39" t="s">
        <v>20</v>
      </c>
    </row>
    <row r="42" spans="1:16" x14ac:dyDescent="0.3">
      <c r="F42" s="4">
        <v>1</v>
      </c>
      <c r="G42">
        <f>COUNTIF($G$2:$G$39,F42)</f>
        <v>3</v>
      </c>
      <c r="H42" s="7">
        <f>G42/SUM($G$42:$G$46)</f>
        <v>7.8947368421052627E-2</v>
      </c>
      <c r="I42">
        <f>COUNTIF(I2:I39,"Yes")</f>
        <v>34</v>
      </c>
    </row>
    <row r="43" spans="1:16" x14ac:dyDescent="0.3">
      <c r="F43" s="4">
        <v>2</v>
      </c>
      <c r="G43">
        <f t="shared" ref="G43:G46" si="0">COUNTIF($G$2:$G$39,F43)</f>
        <v>3</v>
      </c>
      <c r="H43" s="7">
        <f t="shared" ref="H43:H46" si="1">G43/SUM($G$42:$G$46)</f>
        <v>7.8947368421052627E-2</v>
      </c>
      <c r="I43">
        <f>COUNTIF(I2:I39,"No")</f>
        <v>4</v>
      </c>
    </row>
    <row r="44" spans="1:16" x14ac:dyDescent="0.3">
      <c r="F44" s="4">
        <v>3</v>
      </c>
      <c r="G44">
        <f t="shared" si="0"/>
        <v>3</v>
      </c>
      <c r="H44" s="7">
        <f t="shared" si="1"/>
        <v>7.8947368421052627E-2</v>
      </c>
    </row>
    <row r="45" spans="1:16" x14ac:dyDescent="0.3">
      <c r="F45" s="4">
        <v>4</v>
      </c>
      <c r="G45">
        <f t="shared" si="0"/>
        <v>13</v>
      </c>
      <c r="H45" s="7">
        <f t="shared" si="1"/>
        <v>0.34210526315789475</v>
      </c>
    </row>
    <row r="46" spans="1:16" x14ac:dyDescent="0.3">
      <c r="F46" s="4" t="s">
        <v>132</v>
      </c>
      <c r="G46">
        <f t="shared" si="0"/>
        <v>16</v>
      </c>
      <c r="H46" s="7">
        <f t="shared" si="1"/>
        <v>0.42105263157894735</v>
      </c>
    </row>
    <row r="47" spans="1:16" x14ac:dyDescent="0.3">
      <c r="F47" s="4"/>
    </row>
    <row r="48" spans="1:16" x14ac:dyDescent="0.3">
      <c r="F48" s="4"/>
    </row>
    <row r="49" spans="6:6" x14ac:dyDescent="0.3">
      <c r="F49" s="4"/>
    </row>
    <row r="50" spans="6:6" x14ac:dyDescent="0.3">
      <c r="F50" s="4"/>
    </row>
    <row r="51" spans="6:6" x14ac:dyDescent="0.3">
      <c r="F51" s="4"/>
    </row>
    <row r="52" spans="6:6" x14ac:dyDescent="0.3">
      <c r="F52" s="4"/>
    </row>
    <row r="53" spans="6:6" x14ac:dyDescent="0.3">
      <c r="F53" s="4"/>
    </row>
    <row r="54" spans="6:6" x14ac:dyDescent="0.3">
      <c r="F54" s="4"/>
    </row>
    <row r="55" spans="6:6" x14ac:dyDescent="0.3">
      <c r="F5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A1CB-92EF-45D4-B6C5-83D142BC8DDF}">
  <dimension ref="A1:AA121"/>
  <sheetViews>
    <sheetView topLeftCell="G47" workbookViewId="0">
      <selection activeCell="V75" sqref="V75"/>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28" customWidth="1"/>
    <col min="7" max="7" width="115.5546875" customWidth="1"/>
    <col min="8" max="8" width="21.109375" customWidth="1"/>
    <col min="11" max="11" width="27.33203125" bestFit="1" customWidth="1"/>
    <col min="14" max="14" width="14.33203125" bestFit="1" customWidth="1"/>
    <col min="16" max="16" width="26.5546875" bestFit="1" customWidth="1"/>
    <col min="27" max="27" width="121.88671875" bestFit="1" customWidth="1"/>
  </cols>
  <sheetData>
    <row r="1" spans="1:27" ht="43.2" x14ac:dyDescent="0.3">
      <c r="A1" t="s">
        <v>856</v>
      </c>
      <c r="B1" t="s">
        <v>857</v>
      </c>
      <c r="C1" t="s">
        <v>758</v>
      </c>
      <c r="D1" t="s">
        <v>759</v>
      </c>
      <c r="E1" t="s">
        <v>761</v>
      </c>
      <c r="F1" s="2" t="s">
        <v>366</v>
      </c>
      <c r="G1" t="s">
        <v>1006</v>
      </c>
      <c r="H1" s="2" t="s">
        <v>1007</v>
      </c>
    </row>
    <row r="2" spans="1:27" x14ac:dyDescent="0.3">
      <c r="A2" t="s">
        <v>1276</v>
      </c>
      <c r="B2" t="s">
        <v>764</v>
      </c>
      <c r="C2" t="s">
        <v>1165</v>
      </c>
      <c r="D2" t="s">
        <v>765</v>
      </c>
      <c r="E2" t="s">
        <v>766</v>
      </c>
      <c r="F2" s="3">
        <v>15</v>
      </c>
      <c r="G2" t="s">
        <v>1008</v>
      </c>
      <c r="H2" t="s">
        <v>367</v>
      </c>
      <c r="P2" t="s">
        <v>1213</v>
      </c>
      <c r="AA2" t="s">
        <v>369</v>
      </c>
    </row>
    <row r="3" spans="1:27" x14ac:dyDescent="0.3">
      <c r="A3" t="s">
        <v>1276</v>
      </c>
      <c r="B3" t="s">
        <v>770</v>
      </c>
      <c r="C3" t="s">
        <v>1166</v>
      </c>
      <c r="D3" t="s">
        <v>771</v>
      </c>
      <c r="E3" t="s">
        <v>772</v>
      </c>
      <c r="F3" s="3">
        <v>1</v>
      </c>
      <c r="G3" t="s">
        <v>1009</v>
      </c>
      <c r="H3" t="s">
        <v>367</v>
      </c>
      <c r="K3" t="s">
        <v>415</v>
      </c>
      <c r="L3" s="5">
        <f>COUNTIF($G$2:$G$39, "*" &amp; K3 &amp; "*")</f>
        <v>21</v>
      </c>
      <c r="P3" t="s">
        <v>371</v>
      </c>
      <c r="Q3" s="5">
        <f>COUNTIFS($H$2:$H$39, "*" &amp; P3 &amp; "*",$E$2:$E$39,$P$8)+COUNTIFS($H$2:$H$39, "*" &amp; P3 &amp; "*",$E$2:$E$39,$P$9)</f>
        <v>3</v>
      </c>
      <c r="AA3" t="s">
        <v>1227</v>
      </c>
    </row>
    <row r="4" spans="1:27" x14ac:dyDescent="0.3">
      <c r="A4" t="s">
        <v>1276</v>
      </c>
      <c r="B4" t="s">
        <v>775</v>
      </c>
      <c r="C4" t="s">
        <v>1165</v>
      </c>
      <c r="D4" t="s">
        <v>765</v>
      </c>
      <c r="E4" t="s">
        <v>766</v>
      </c>
      <c r="F4" s="3">
        <v>10</v>
      </c>
      <c r="G4" t="s">
        <v>368</v>
      </c>
      <c r="H4" t="s">
        <v>367</v>
      </c>
      <c r="K4" t="s">
        <v>1228</v>
      </c>
      <c r="L4" s="5">
        <f>COUNTIF($G$2:$G$39, "*" &amp; K4 &amp; "*")</f>
        <v>8</v>
      </c>
      <c r="P4" t="s">
        <v>367</v>
      </c>
      <c r="Q4" s="5">
        <f t="shared" ref="Q4:Q6" si="0">COUNTIFS($H$2:$H$39, "*" &amp; P4 &amp; "*",$E$2:$E$39,$P$8)+COUNTIFS($H$2:$H$39, "*" &amp; P4 &amp; "*",$E$2:$E$39,$P$9)</f>
        <v>13</v>
      </c>
      <c r="AA4" t="s">
        <v>1229</v>
      </c>
    </row>
    <row r="5" spans="1:27" x14ac:dyDescent="0.3">
      <c r="A5" t="s">
        <v>1276</v>
      </c>
      <c r="B5" t="s">
        <v>777</v>
      </c>
      <c r="C5" t="s">
        <v>1167</v>
      </c>
      <c r="D5" t="s">
        <v>765</v>
      </c>
      <c r="E5" t="s">
        <v>778</v>
      </c>
      <c r="F5" s="3">
        <v>6</v>
      </c>
      <c r="G5" t="s">
        <v>1009</v>
      </c>
      <c r="H5" t="s">
        <v>367</v>
      </c>
      <c r="K5" t="s">
        <v>1230</v>
      </c>
      <c r="L5" s="5">
        <f t="shared" ref="L5:L7" si="1">COUNTIF($G$2:$G$39, "*" &amp; K5 &amp; "*")</f>
        <v>0</v>
      </c>
      <c r="P5" t="s">
        <v>424</v>
      </c>
      <c r="Q5" s="5">
        <f t="shared" si="0"/>
        <v>0</v>
      </c>
      <c r="AA5" t="s">
        <v>1231</v>
      </c>
    </row>
    <row r="6" spans="1:27" x14ac:dyDescent="0.3">
      <c r="A6" t="s">
        <v>1276</v>
      </c>
      <c r="B6" t="s">
        <v>781</v>
      </c>
      <c r="C6" t="s">
        <v>1168</v>
      </c>
      <c r="D6" t="s">
        <v>771</v>
      </c>
      <c r="E6" t="s">
        <v>782</v>
      </c>
      <c r="F6" s="3">
        <v>5</v>
      </c>
      <c r="G6" t="s">
        <v>1010</v>
      </c>
      <c r="H6" t="s">
        <v>367</v>
      </c>
      <c r="K6" t="s">
        <v>1232</v>
      </c>
      <c r="L6" s="5">
        <f t="shared" si="1"/>
        <v>4</v>
      </c>
      <c r="P6" t="s">
        <v>1235</v>
      </c>
      <c r="Q6" s="5">
        <f t="shared" si="0"/>
        <v>0</v>
      </c>
      <c r="AA6" t="s">
        <v>373</v>
      </c>
    </row>
    <row r="7" spans="1:27" x14ac:dyDescent="0.3">
      <c r="A7" t="s">
        <v>1276</v>
      </c>
      <c r="B7" t="s">
        <v>784</v>
      </c>
      <c r="C7" t="s">
        <v>1167</v>
      </c>
      <c r="D7" t="s">
        <v>771</v>
      </c>
      <c r="E7" t="s">
        <v>782</v>
      </c>
      <c r="F7" s="3" t="s">
        <v>20</v>
      </c>
      <c r="K7" t="s">
        <v>1233</v>
      </c>
      <c r="L7" s="5">
        <f t="shared" si="1"/>
        <v>3</v>
      </c>
      <c r="AA7" t="s">
        <v>1234</v>
      </c>
    </row>
    <row r="8" spans="1:27" x14ac:dyDescent="0.3">
      <c r="A8" t="s">
        <v>1276</v>
      </c>
      <c r="B8" t="s">
        <v>787</v>
      </c>
      <c r="C8" t="s">
        <v>1165</v>
      </c>
      <c r="D8" t="s">
        <v>771</v>
      </c>
      <c r="E8" t="s">
        <v>782</v>
      </c>
      <c r="F8" s="3">
        <v>2</v>
      </c>
      <c r="G8" t="s">
        <v>369</v>
      </c>
      <c r="H8" t="s">
        <v>367</v>
      </c>
      <c r="K8" t="s">
        <v>1234</v>
      </c>
      <c r="L8" s="5">
        <f>COUNTIF($G$2:$G$39, "*" &amp; K8 &amp; "*")</f>
        <v>10</v>
      </c>
      <c r="P8" t="s">
        <v>778</v>
      </c>
    </row>
    <row r="9" spans="1:27" x14ac:dyDescent="0.3">
      <c r="A9" t="s">
        <v>1276</v>
      </c>
      <c r="B9" t="s">
        <v>790</v>
      </c>
      <c r="C9" t="s">
        <v>1169</v>
      </c>
      <c r="D9" t="s">
        <v>771</v>
      </c>
      <c r="E9" t="s">
        <v>766</v>
      </c>
      <c r="F9" s="3" t="s">
        <v>20</v>
      </c>
      <c r="P9" t="s">
        <v>766</v>
      </c>
    </row>
    <row r="10" spans="1:27" x14ac:dyDescent="0.3">
      <c r="A10" t="s">
        <v>1276</v>
      </c>
      <c r="B10" t="s">
        <v>795</v>
      </c>
      <c r="C10" t="s">
        <v>1168</v>
      </c>
      <c r="D10" t="s">
        <v>771</v>
      </c>
      <c r="E10" t="s">
        <v>782</v>
      </c>
      <c r="F10" s="3">
        <v>1</v>
      </c>
      <c r="G10" t="s">
        <v>1011</v>
      </c>
      <c r="H10" t="s">
        <v>367</v>
      </c>
      <c r="K10" t="s">
        <v>1213</v>
      </c>
    </row>
    <row r="11" spans="1:27" x14ac:dyDescent="0.3">
      <c r="A11" t="s">
        <v>1276</v>
      </c>
      <c r="B11" t="s">
        <v>797</v>
      </c>
      <c r="C11" t="s">
        <v>1167</v>
      </c>
      <c r="D11" t="s">
        <v>771</v>
      </c>
      <c r="E11" t="s">
        <v>782</v>
      </c>
      <c r="F11" s="3" t="s">
        <v>20</v>
      </c>
      <c r="K11" t="s">
        <v>415</v>
      </c>
      <c r="L11" s="5">
        <f>COUNTIFS($G$2:$G$39, "*" &amp; K11 &amp; "*",$E$2:$E$39,$K$18)+COUNTIFS($G$2:$G$39, "*" &amp; K11 &amp; "*",$E$2:$E$39,$K$19)</f>
        <v>11</v>
      </c>
      <c r="M11" s="11">
        <f>L11/$L$17</f>
        <v>0.42307692307692307</v>
      </c>
    </row>
    <row r="12" spans="1:27" x14ac:dyDescent="0.3">
      <c r="A12" t="s">
        <v>1276</v>
      </c>
      <c r="B12" t="s">
        <v>800</v>
      </c>
      <c r="C12" t="s">
        <v>1166</v>
      </c>
      <c r="D12" t="s">
        <v>771</v>
      </c>
      <c r="E12" t="s">
        <v>782</v>
      </c>
      <c r="F12" s="3">
        <v>4</v>
      </c>
      <c r="G12" t="s">
        <v>1010</v>
      </c>
      <c r="H12" t="s">
        <v>367</v>
      </c>
      <c r="K12" t="s">
        <v>1228</v>
      </c>
      <c r="L12" s="5">
        <f t="shared" ref="L12:L16" si="2">COUNTIFS($G$2:$G$39, "*" &amp; K12 &amp; "*",$E$2:$E$39,$K$18)+COUNTIFS($G$2:$G$39, "*" &amp; K12 &amp; "*",$E$2:$E$39,$K$19)</f>
        <v>6</v>
      </c>
      <c r="M12" s="11">
        <f t="shared" ref="M12:M16" si="3">L12/$L$17</f>
        <v>0.23076923076923078</v>
      </c>
      <c r="P12" t="s">
        <v>1214</v>
      </c>
    </row>
    <row r="13" spans="1:27" x14ac:dyDescent="0.3">
      <c r="A13" t="s">
        <v>1276</v>
      </c>
      <c r="B13" t="s">
        <v>802</v>
      </c>
      <c r="C13" t="s">
        <v>1166</v>
      </c>
      <c r="D13" t="s">
        <v>771</v>
      </c>
      <c r="E13" t="s">
        <v>778</v>
      </c>
      <c r="F13" s="3" t="s">
        <v>20</v>
      </c>
      <c r="K13" t="s">
        <v>1230</v>
      </c>
      <c r="L13" s="5">
        <f t="shared" si="2"/>
        <v>0</v>
      </c>
      <c r="M13" s="11">
        <f t="shared" si="3"/>
        <v>0</v>
      </c>
      <c r="P13" t="s">
        <v>371</v>
      </c>
      <c r="Q13" s="5">
        <f>COUNTIFS($H$2:$H$39, "*" &amp; P13 &amp; "*",$E$2:$E$39,$P$18)+COUNTIFS($H$2:$H$39, "*" &amp; P13 &amp; "*",$E$2:$E$39,$P$19)</f>
        <v>1</v>
      </c>
    </row>
    <row r="14" spans="1:27" x14ac:dyDescent="0.3">
      <c r="A14" t="s">
        <v>1276</v>
      </c>
      <c r="B14" t="s">
        <v>805</v>
      </c>
      <c r="C14" t="s">
        <v>1169</v>
      </c>
      <c r="D14" t="s">
        <v>771</v>
      </c>
      <c r="E14" t="s">
        <v>782</v>
      </c>
      <c r="F14" s="3" t="s">
        <v>20</v>
      </c>
      <c r="K14" t="s">
        <v>1236</v>
      </c>
      <c r="L14" s="5">
        <f>COUNTIFS($G$2:$G$39, "*" &amp; K14 &amp; "*",$E$2:$E$39,$K$18)+COUNTIFS($G$2:$G$39, "*" &amp; K14 &amp; "*",$E$2:$E$39,$K$19)</f>
        <v>1</v>
      </c>
      <c r="M14" s="11">
        <f t="shared" si="3"/>
        <v>3.8461538461538464E-2</v>
      </c>
      <c r="P14" t="s">
        <v>367</v>
      </c>
      <c r="Q14" s="5">
        <f t="shared" ref="Q14:Q16" si="4">COUNTIFS($H$2:$H$39, "*" &amp; P14 &amp; "*",$E$2:$E$39,$P$18)+COUNTIFS($H$2:$H$39, "*" &amp; P14 &amp; "*",$E$2:$E$39,$P$19)</f>
        <v>11</v>
      </c>
    </row>
    <row r="15" spans="1:27" x14ac:dyDescent="0.3">
      <c r="A15" t="s">
        <v>1276</v>
      </c>
      <c r="B15" t="s">
        <v>808</v>
      </c>
      <c r="C15" t="s">
        <v>1168</v>
      </c>
      <c r="D15" t="s">
        <v>765</v>
      </c>
      <c r="E15" t="s">
        <v>766</v>
      </c>
      <c r="F15" s="3">
        <v>2</v>
      </c>
      <c r="G15" t="s">
        <v>369</v>
      </c>
      <c r="H15" t="s">
        <v>367</v>
      </c>
      <c r="K15" t="s">
        <v>1233</v>
      </c>
      <c r="L15" s="5">
        <f t="shared" si="2"/>
        <v>2</v>
      </c>
      <c r="M15" s="11">
        <f t="shared" si="3"/>
        <v>7.6923076923076927E-2</v>
      </c>
      <c r="P15" t="s">
        <v>424</v>
      </c>
      <c r="Q15" s="5">
        <f t="shared" si="4"/>
        <v>0</v>
      </c>
    </row>
    <row r="16" spans="1:27" x14ac:dyDescent="0.3">
      <c r="A16" t="s">
        <v>1276</v>
      </c>
      <c r="B16" t="s">
        <v>790</v>
      </c>
      <c r="C16" t="s">
        <v>1169</v>
      </c>
      <c r="D16" t="s">
        <v>771</v>
      </c>
      <c r="E16" t="s">
        <v>766</v>
      </c>
      <c r="F16" s="3">
        <v>3</v>
      </c>
      <c r="G16" t="s">
        <v>1012</v>
      </c>
      <c r="H16" t="s">
        <v>371</v>
      </c>
      <c r="K16" t="s">
        <v>1234</v>
      </c>
      <c r="L16" s="5">
        <f t="shared" si="2"/>
        <v>6</v>
      </c>
      <c r="M16" s="11">
        <f t="shared" si="3"/>
        <v>0.23076923076923078</v>
      </c>
      <c r="P16" t="s">
        <v>1235</v>
      </c>
      <c r="Q16" s="5">
        <f t="shared" si="4"/>
        <v>0</v>
      </c>
    </row>
    <row r="17" spans="1:16" x14ac:dyDescent="0.3">
      <c r="A17" t="s">
        <v>1276</v>
      </c>
      <c r="B17" t="s">
        <v>812</v>
      </c>
      <c r="C17" t="s">
        <v>1166</v>
      </c>
      <c r="D17" t="s">
        <v>765</v>
      </c>
      <c r="E17" t="s">
        <v>766</v>
      </c>
      <c r="F17" s="3">
        <v>11</v>
      </c>
      <c r="G17" t="s">
        <v>1013</v>
      </c>
      <c r="H17" t="s">
        <v>367</v>
      </c>
      <c r="L17" s="5">
        <f>SUM(L11:L16)</f>
        <v>26</v>
      </c>
    </row>
    <row r="18" spans="1:16" x14ac:dyDescent="0.3">
      <c r="A18" t="s">
        <v>1276</v>
      </c>
      <c r="B18" t="s">
        <v>805</v>
      </c>
      <c r="C18" t="s">
        <v>1169</v>
      </c>
      <c r="D18" t="s">
        <v>771</v>
      </c>
      <c r="E18" t="s">
        <v>782</v>
      </c>
      <c r="F18" s="3">
        <v>4</v>
      </c>
      <c r="G18" t="s">
        <v>1014</v>
      </c>
      <c r="H18" t="s">
        <v>367</v>
      </c>
      <c r="K18" t="s">
        <v>778</v>
      </c>
      <c r="P18" t="s">
        <v>782</v>
      </c>
    </row>
    <row r="19" spans="1:16" x14ac:dyDescent="0.3">
      <c r="A19" t="s">
        <v>1276</v>
      </c>
      <c r="B19" t="s">
        <v>795</v>
      </c>
      <c r="C19" t="s">
        <v>1168</v>
      </c>
      <c r="D19" t="s">
        <v>771</v>
      </c>
      <c r="E19" t="s">
        <v>782</v>
      </c>
      <c r="F19" s="3">
        <v>5</v>
      </c>
      <c r="G19" t="s">
        <v>1009</v>
      </c>
      <c r="H19" t="s">
        <v>367</v>
      </c>
      <c r="K19" t="s">
        <v>766</v>
      </c>
      <c r="P19" t="s">
        <v>772</v>
      </c>
    </row>
    <row r="20" spans="1:16" x14ac:dyDescent="0.3">
      <c r="A20" t="s">
        <v>1276</v>
      </c>
      <c r="B20" t="s">
        <v>819</v>
      </c>
      <c r="C20" t="s">
        <v>1169</v>
      </c>
      <c r="D20" t="s">
        <v>765</v>
      </c>
      <c r="E20" t="s">
        <v>778</v>
      </c>
      <c r="F20" s="3">
        <v>3</v>
      </c>
      <c r="G20" t="s">
        <v>1015</v>
      </c>
      <c r="H20" t="s">
        <v>367</v>
      </c>
    </row>
    <row r="21" spans="1:16" x14ac:dyDescent="0.3">
      <c r="A21" t="s">
        <v>1276</v>
      </c>
      <c r="B21" t="s">
        <v>822</v>
      </c>
      <c r="C21" t="s">
        <v>1167</v>
      </c>
      <c r="D21" t="s">
        <v>771</v>
      </c>
      <c r="E21" t="s">
        <v>772</v>
      </c>
      <c r="F21" s="3" t="s">
        <v>20</v>
      </c>
      <c r="K21" t="s">
        <v>1214</v>
      </c>
    </row>
    <row r="22" spans="1:16" x14ac:dyDescent="0.3">
      <c r="A22" t="s">
        <v>1276</v>
      </c>
      <c r="B22" t="s">
        <v>825</v>
      </c>
      <c r="C22" t="s">
        <v>1166</v>
      </c>
      <c r="D22" t="s">
        <v>771</v>
      </c>
      <c r="E22" t="s">
        <v>782</v>
      </c>
      <c r="F22" s="3">
        <v>3</v>
      </c>
      <c r="G22" t="s">
        <v>1008</v>
      </c>
      <c r="H22" t="s">
        <v>367</v>
      </c>
      <c r="K22" t="s">
        <v>415</v>
      </c>
      <c r="L22" s="5">
        <f>COUNTIFS($G$2:$G$39, "*" &amp; K22 &amp; "*",$E$2:$E$39,$K$29)+COUNTIFS($G$2:$G$39, "*" &amp; K22 &amp; "*",$E$2:$E$39,$K$30)</f>
        <v>10</v>
      </c>
      <c r="M22" s="11">
        <f>L22/$L$28</f>
        <v>0.5</v>
      </c>
    </row>
    <row r="23" spans="1:16" x14ac:dyDescent="0.3">
      <c r="A23" t="s">
        <v>1276</v>
      </c>
      <c r="B23" t="s">
        <v>827</v>
      </c>
      <c r="C23" t="s">
        <v>1170</v>
      </c>
      <c r="D23" t="s">
        <v>771</v>
      </c>
      <c r="E23" t="s">
        <v>778</v>
      </c>
      <c r="F23" s="3">
        <v>1</v>
      </c>
      <c r="G23" t="s">
        <v>369</v>
      </c>
      <c r="H23" t="s">
        <v>371</v>
      </c>
      <c r="K23" t="s">
        <v>1228</v>
      </c>
      <c r="L23" s="5">
        <f t="shared" ref="L23:L27" si="5">COUNTIFS($G$2:$G$39, "*" &amp; K23 &amp; "*",$E$2:$E$39,$K$29)+COUNTIFS($G$2:$G$39, "*" &amp; K23 &amp; "*",$E$2:$E$39,$K$30)</f>
        <v>2</v>
      </c>
      <c r="M23" s="11">
        <f t="shared" ref="M23:M27" si="6">L23/$L$28</f>
        <v>0.1</v>
      </c>
    </row>
    <row r="24" spans="1:16" x14ac:dyDescent="0.3">
      <c r="A24" t="s">
        <v>1276</v>
      </c>
      <c r="B24" t="s">
        <v>822</v>
      </c>
      <c r="C24" t="s">
        <v>1167</v>
      </c>
      <c r="D24" t="s">
        <v>771</v>
      </c>
      <c r="E24" t="s">
        <v>772</v>
      </c>
      <c r="F24" s="3" t="s">
        <v>20</v>
      </c>
      <c r="K24" t="s">
        <v>1230</v>
      </c>
      <c r="L24" s="5">
        <f t="shared" si="5"/>
        <v>0</v>
      </c>
      <c r="M24" s="11">
        <f t="shared" si="6"/>
        <v>0</v>
      </c>
    </row>
    <row r="25" spans="1:16" x14ac:dyDescent="0.3">
      <c r="A25" t="s">
        <v>1276</v>
      </c>
      <c r="B25" t="s">
        <v>795</v>
      </c>
      <c r="C25" t="s">
        <v>1168</v>
      </c>
      <c r="D25" t="s">
        <v>771</v>
      </c>
      <c r="E25" t="s">
        <v>782</v>
      </c>
      <c r="F25" s="3" t="s">
        <v>20</v>
      </c>
      <c r="K25" t="s">
        <v>1236</v>
      </c>
      <c r="L25" s="5">
        <f>COUNTIFS($G$2:$G$39, "*" &amp; K25 &amp; "*",$E$2:$E$39,$K$29)+COUNTIFS($G$2:$G$39, "*" &amp; K25 &amp; "*",$E$2:$E$39,$K$30)</f>
        <v>3</v>
      </c>
      <c r="M25" s="11">
        <f t="shared" si="6"/>
        <v>0.15</v>
      </c>
    </row>
    <row r="26" spans="1:16" x14ac:dyDescent="0.3">
      <c r="A26" t="s">
        <v>1276</v>
      </c>
      <c r="B26" t="s">
        <v>1172</v>
      </c>
      <c r="C26" t="s">
        <v>1171</v>
      </c>
      <c r="D26" t="s">
        <v>765</v>
      </c>
      <c r="E26" t="s">
        <v>782</v>
      </c>
      <c r="F26" s="3">
        <v>4</v>
      </c>
      <c r="G26" t="s">
        <v>373</v>
      </c>
      <c r="H26" t="s">
        <v>367</v>
      </c>
      <c r="K26" t="s">
        <v>1233</v>
      </c>
      <c r="L26" s="5">
        <f t="shared" si="5"/>
        <v>1</v>
      </c>
      <c r="M26" s="11">
        <f t="shared" si="6"/>
        <v>0.05</v>
      </c>
    </row>
    <row r="27" spans="1:16" x14ac:dyDescent="0.3">
      <c r="A27" t="s">
        <v>1276</v>
      </c>
      <c r="B27" t="s">
        <v>836</v>
      </c>
      <c r="C27" t="s">
        <v>1168</v>
      </c>
      <c r="D27" t="s">
        <v>771</v>
      </c>
      <c r="E27" t="s">
        <v>766</v>
      </c>
      <c r="F27" s="3" t="s">
        <v>20</v>
      </c>
      <c r="K27" t="s">
        <v>1234</v>
      </c>
      <c r="L27" s="5">
        <f t="shared" si="5"/>
        <v>4</v>
      </c>
      <c r="M27" s="11">
        <f t="shared" si="6"/>
        <v>0.2</v>
      </c>
    </row>
    <row r="28" spans="1:16" x14ac:dyDescent="0.3">
      <c r="A28" t="s">
        <v>1276</v>
      </c>
      <c r="B28" t="s">
        <v>838</v>
      </c>
      <c r="C28" t="s">
        <v>1165</v>
      </c>
      <c r="D28" t="s">
        <v>765</v>
      </c>
      <c r="E28" t="s">
        <v>766</v>
      </c>
      <c r="F28" s="3">
        <v>2</v>
      </c>
      <c r="G28" t="s">
        <v>1014</v>
      </c>
      <c r="H28" t="s">
        <v>367</v>
      </c>
      <c r="L28" s="5">
        <f>SUM(L22:L27)</f>
        <v>20</v>
      </c>
    </row>
    <row r="29" spans="1:16" x14ac:dyDescent="0.3">
      <c r="A29" t="s">
        <v>1276</v>
      </c>
      <c r="B29" t="s">
        <v>840</v>
      </c>
      <c r="C29" t="s">
        <v>1170</v>
      </c>
      <c r="D29" t="s">
        <v>771</v>
      </c>
      <c r="E29" t="s">
        <v>782</v>
      </c>
      <c r="F29" s="3" t="s">
        <v>20</v>
      </c>
      <c r="K29" t="s">
        <v>782</v>
      </c>
    </row>
    <row r="30" spans="1:16" x14ac:dyDescent="0.3">
      <c r="A30" t="s">
        <v>1276</v>
      </c>
      <c r="B30" t="s">
        <v>842</v>
      </c>
      <c r="C30" t="s">
        <v>1167</v>
      </c>
      <c r="D30" t="s">
        <v>765</v>
      </c>
      <c r="E30" t="s">
        <v>778</v>
      </c>
      <c r="F30" s="3">
        <v>4</v>
      </c>
      <c r="G30" t="s">
        <v>1008</v>
      </c>
      <c r="H30" t="s">
        <v>367</v>
      </c>
      <c r="K30" t="s">
        <v>772</v>
      </c>
    </row>
    <row r="31" spans="1:16" x14ac:dyDescent="0.3">
      <c r="A31" t="s">
        <v>1276</v>
      </c>
      <c r="B31" t="s">
        <v>840</v>
      </c>
      <c r="C31" t="s">
        <v>1170</v>
      </c>
      <c r="D31" t="s">
        <v>771</v>
      </c>
      <c r="E31" t="s">
        <v>782</v>
      </c>
      <c r="F31" s="3" t="s">
        <v>20</v>
      </c>
    </row>
    <row r="32" spans="1:16" x14ac:dyDescent="0.3">
      <c r="A32" t="s">
        <v>1276</v>
      </c>
      <c r="B32" t="s">
        <v>840</v>
      </c>
      <c r="C32" t="s">
        <v>1170</v>
      </c>
      <c r="D32" t="s">
        <v>771</v>
      </c>
      <c r="E32" t="s">
        <v>782</v>
      </c>
      <c r="F32" s="3" t="s">
        <v>20</v>
      </c>
    </row>
    <row r="33" spans="1:8" x14ac:dyDescent="0.3">
      <c r="A33" t="s">
        <v>1276</v>
      </c>
      <c r="B33" t="s">
        <v>795</v>
      </c>
      <c r="C33" t="s">
        <v>1168</v>
      </c>
      <c r="D33" t="s">
        <v>771</v>
      </c>
      <c r="E33" t="s">
        <v>782</v>
      </c>
      <c r="F33" s="3" t="s">
        <v>20</v>
      </c>
    </row>
    <row r="34" spans="1:8" x14ac:dyDescent="0.3">
      <c r="A34" t="s">
        <v>1276</v>
      </c>
      <c r="B34" t="s">
        <v>845</v>
      </c>
      <c r="C34" t="s">
        <v>1165</v>
      </c>
      <c r="D34" t="s">
        <v>771</v>
      </c>
      <c r="E34" t="s">
        <v>772</v>
      </c>
      <c r="F34" s="3">
        <v>1</v>
      </c>
      <c r="G34" t="s">
        <v>369</v>
      </c>
      <c r="H34" t="s">
        <v>371</v>
      </c>
    </row>
    <row r="35" spans="1:8" x14ac:dyDescent="0.3">
      <c r="A35" t="s">
        <v>1276</v>
      </c>
      <c r="B35" t="s">
        <v>795</v>
      </c>
      <c r="C35" t="s">
        <v>1168</v>
      </c>
      <c r="D35" t="s">
        <v>771</v>
      </c>
      <c r="E35" t="s">
        <v>782</v>
      </c>
      <c r="F35" s="3">
        <v>1</v>
      </c>
      <c r="G35" t="s">
        <v>1008</v>
      </c>
      <c r="H35" t="s">
        <v>367</v>
      </c>
    </row>
    <row r="36" spans="1:8" x14ac:dyDescent="0.3">
      <c r="A36" t="s">
        <v>1276</v>
      </c>
      <c r="B36" t="s">
        <v>840</v>
      </c>
      <c r="C36" t="s">
        <v>1170</v>
      </c>
      <c r="D36" t="s">
        <v>771</v>
      </c>
      <c r="E36" t="s">
        <v>782</v>
      </c>
      <c r="F36" s="3" t="s">
        <v>20</v>
      </c>
    </row>
    <row r="37" spans="1:8" x14ac:dyDescent="0.3">
      <c r="A37" t="s">
        <v>1276</v>
      </c>
      <c r="B37" t="s">
        <v>850</v>
      </c>
      <c r="C37" t="s">
        <v>1168</v>
      </c>
      <c r="D37" t="s">
        <v>771</v>
      </c>
      <c r="E37" t="s">
        <v>778</v>
      </c>
      <c r="F37" s="3">
        <v>1</v>
      </c>
      <c r="G37" t="s">
        <v>1008</v>
      </c>
      <c r="H37" t="s">
        <v>371</v>
      </c>
    </row>
    <row r="38" spans="1:8" x14ac:dyDescent="0.3">
      <c r="A38" t="s">
        <v>1276</v>
      </c>
      <c r="B38" t="s">
        <v>853</v>
      </c>
      <c r="C38" t="s">
        <v>1167</v>
      </c>
      <c r="D38" t="s">
        <v>771</v>
      </c>
      <c r="E38" t="s">
        <v>778</v>
      </c>
      <c r="F38" s="3">
        <v>1</v>
      </c>
      <c r="G38" t="s">
        <v>1016</v>
      </c>
      <c r="H38" t="s">
        <v>367</v>
      </c>
    </row>
    <row r="39" spans="1:8" x14ac:dyDescent="0.3">
      <c r="A39" t="s">
        <v>1276</v>
      </c>
      <c r="B39" t="s">
        <v>950</v>
      </c>
      <c r="C39" t="s">
        <v>1168</v>
      </c>
      <c r="D39" t="s">
        <v>765</v>
      </c>
      <c r="E39" t="s">
        <v>778</v>
      </c>
      <c r="F39" s="3">
        <v>3</v>
      </c>
      <c r="G39" t="s">
        <v>1009</v>
      </c>
      <c r="H39" t="s">
        <v>367</v>
      </c>
    </row>
    <row r="42" spans="1:8" x14ac:dyDescent="0.3">
      <c r="E42" s="4" t="s">
        <v>20</v>
      </c>
      <c r="F42">
        <f t="shared" ref="F42:F47" si="7">COUNTIF($F$2:$F$39,E42)</f>
        <v>14</v>
      </c>
      <c r="G42" s="8">
        <f>F42/$F$49</f>
        <v>0.36842105263157893</v>
      </c>
    </row>
    <row r="43" spans="1:8" x14ac:dyDescent="0.3">
      <c r="E43" s="4">
        <v>1</v>
      </c>
      <c r="F43">
        <f t="shared" si="7"/>
        <v>7</v>
      </c>
      <c r="G43" s="8">
        <f t="shared" ref="G43:G48" si="8">F43/$F$49</f>
        <v>0.18421052631578946</v>
      </c>
    </row>
    <row r="44" spans="1:8" x14ac:dyDescent="0.3">
      <c r="E44" s="4">
        <v>2</v>
      </c>
      <c r="F44">
        <f t="shared" si="7"/>
        <v>3</v>
      </c>
      <c r="G44" s="8">
        <f t="shared" si="8"/>
        <v>7.8947368421052627E-2</v>
      </c>
    </row>
    <row r="45" spans="1:8" x14ac:dyDescent="0.3">
      <c r="E45" s="4">
        <v>3</v>
      </c>
      <c r="F45">
        <f t="shared" si="7"/>
        <v>4</v>
      </c>
      <c r="G45" s="8">
        <f t="shared" si="8"/>
        <v>0.10526315789473684</v>
      </c>
    </row>
    <row r="46" spans="1:8" x14ac:dyDescent="0.3">
      <c r="E46" s="4">
        <v>4</v>
      </c>
      <c r="F46">
        <f t="shared" si="7"/>
        <v>4</v>
      </c>
      <c r="G46" s="8">
        <f t="shared" si="8"/>
        <v>0.10526315789473684</v>
      </c>
    </row>
    <row r="47" spans="1:8" x14ac:dyDescent="0.3">
      <c r="E47" s="4">
        <v>5</v>
      </c>
      <c r="F47">
        <f t="shared" si="7"/>
        <v>2</v>
      </c>
      <c r="G47" s="8">
        <f t="shared" si="8"/>
        <v>5.2631578947368418E-2</v>
      </c>
    </row>
    <row r="48" spans="1:8" x14ac:dyDescent="0.3">
      <c r="E48" s="4" t="s">
        <v>1176</v>
      </c>
      <c r="F48">
        <f>COUNTIF($F$2:$F$39,"&gt;5")</f>
        <v>4</v>
      </c>
      <c r="G48" s="8">
        <f t="shared" si="8"/>
        <v>0.10526315789473684</v>
      </c>
    </row>
    <row r="49" spans="5:7" x14ac:dyDescent="0.3">
      <c r="F49">
        <f>SUM(F42:F48)</f>
        <v>38</v>
      </c>
    </row>
    <row r="52" spans="5:7" x14ac:dyDescent="0.3">
      <c r="E52" s="4">
        <v>1</v>
      </c>
      <c r="F52">
        <f>COUNTIF($F$2:$F$39,E52)</f>
        <v>7</v>
      </c>
      <c r="G52" s="8">
        <f>F52/$F$58</f>
        <v>0.29166666666666669</v>
      </c>
    </row>
    <row r="53" spans="5:7" x14ac:dyDescent="0.3">
      <c r="E53" s="4">
        <v>2</v>
      </c>
      <c r="F53">
        <f>COUNTIF($F$2:$F$39,E53)</f>
        <v>3</v>
      </c>
      <c r="G53" s="8">
        <f t="shared" ref="G53:G57" si="9">F53/$F$58</f>
        <v>0.125</v>
      </c>
    </row>
    <row r="54" spans="5:7" x14ac:dyDescent="0.3">
      <c r="E54" s="4">
        <v>3</v>
      </c>
      <c r="F54">
        <f>COUNTIF($F$2:$F$39,E54)</f>
        <v>4</v>
      </c>
      <c r="G54" s="8">
        <f t="shared" si="9"/>
        <v>0.16666666666666666</v>
      </c>
    </row>
    <row r="55" spans="5:7" x14ac:dyDescent="0.3">
      <c r="E55" s="4">
        <v>4</v>
      </c>
      <c r="F55">
        <f>COUNTIF($F$2:$F$39,E55)</f>
        <v>4</v>
      </c>
      <c r="G55" s="8">
        <f t="shared" si="9"/>
        <v>0.16666666666666666</v>
      </c>
    </row>
    <row r="56" spans="5:7" x14ac:dyDescent="0.3">
      <c r="E56" s="4">
        <v>5</v>
      </c>
      <c r="F56">
        <f>COUNTIF($F$2:$F$39,E56)</f>
        <v>2</v>
      </c>
      <c r="G56" s="8">
        <f t="shared" si="9"/>
        <v>8.3333333333333329E-2</v>
      </c>
    </row>
    <row r="57" spans="5:7" x14ac:dyDescent="0.3">
      <c r="E57" s="4" t="s">
        <v>1176</v>
      </c>
      <c r="F57">
        <f>COUNTIF($F$2:$F$39,"&gt;5")</f>
        <v>4</v>
      </c>
      <c r="G57" s="8">
        <f t="shared" si="9"/>
        <v>0.16666666666666666</v>
      </c>
    </row>
    <row r="58" spans="5:7" x14ac:dyDescent="0.3">
      <c r="F58">
        <f>SUM(F43:F48)</f>
        <v>24</v>
      </c>
    </row>
    <row r="60" spans="5:7" x14ac:dyDescent="0.3">
      <c r="F60" s="9">
        <f>SUM(G52:G54)</f>
        <v>0.58333333333333337</v>
      </c>
    </row>
    <row r="62" spans="5:7" x14ac:dyDescent="0.3">
      <c r="E62" s="10" t="s">
        <v>778</v>
      </c>
    </row>
    <row r="63" spans="5:7" x14ac:dyDescent="0.3">
      <c r="E63" s="4" t="s">
        <v>20</v>
      </c>
      <c r="F63">
        <f>COUNTIFS($F$2:$F$39,E63,$E$2:$E$39,$E$62)</f>
        <v>1</v>
      </c>
      <c r="G63" s="8">
        <f>F63/$F$70</f>
        <v>0.125</v>
      </c>
    </row>
    <row r="64" spans="5:7" x14ac:dyDescent="0.3">
      <c r="E64" s="4">
        <v>1</v>
      </c>
      <c r="F64">
        <f t="shared" ref="F64:F69" si="10">COUNTIFS($F$2:$F$39,E64,$E$2:$E$39,$E$62)</f>
        <v>3</v>
      </c>
      <c r="G64" s="8">
        <f t="shared" ref="G64:G69" si="11">F64/$F$70</f>
        <v>0.375</v>
      </c>
    </row>
    <row r="65" spans="5:7" x14ac:dyDescent="0.3">
      <c r="E65" s="4">
        <v>2</v>
      </c>
      <c r="F65">
        <f t="shared" si="10"/>
        <v>0</v>
      </c>
      <c r="G65" s="8">
        <f t="shared" si="11"/>
        <v>0</v>
      </c>
    </row>
    <row r="66" spans="5:7" x14ac:dyDescent="0.3">
      <c r="E66" s="4">
        <v>3</v>
      </c>
      <c r="F66">
        <f t="shared" si="10"/>
        <v>2</v>
      </c>
      <c r="G66" s="8">
        <f t="shared" si="11"/>
        <v>0.25</v>
      </c>
    </row>
    <row r="67" spans="5:7" x14ac:dyDescent="0.3">
      <c r="E67" s="4">
        <v>4</v>
      </c>
      <c r="F67">
        <f t="shared" si="10"/>
        <v>1</v>
      </c>
      <c r="G67" s="8">
        <f t="shared" si="11"/>
        <v>0.125</v>
      </c>
    </row>
    <row r="68" spans="5:7" x14ac:dyDescent="0.3">
      <c r="E68" s="4">
        <v>5</v>
      </c>
      <c r="F68">
        <f>COUNTIFS($F$2:$F$39,E68,$E$2:$E$39,$E$62)</f>
        <v>0</v>
      </c>
      <c r="G68" s="8">
        <f t="shared" si="11"/>
        <v>0</v>
      </c>
    </row>
    <row r="69" spans="5:7" x14ac:dyDescent="0.3">
      <c r="E69" s="4" t="s">
        <v>1176</v>
      </c>
      <c r="F69">
        <f t="shared" si="10"/>
        <v>1</v>
      </c>
      <c r="G69" s="8">
        <f t="shared" si="11"/>
        <v>0.125</v>
      </c>
    </row>
    <row r="70" spans="5:7" x14ac:dyDescent="0.3">
      <c r="F70">
        <f>SUM(F63:F69)</f>
        <v>8</v>
      </c>
    </row>
    <row r="72" spans="5:7" x14ac:dyDescent="0.3">
      <c r="E72" s="10" t="s">
        <v>766</v>
      </c>
    </row>
    <row r="73" spans="5:7" x14ac:dyDescent="0.3">
      <c r="E73" s="4" t="s">
        <v>20</v>
      </c>
      <c r="F73">
        <f>COUNTIFS($F$2:$F$39,E73,$E$2:$E$39,$E$72)</f>
        <v>2</v>
      </c>
      <c r="G73" s="8">
        <f>F73/$F$80</f>
        <v>0.25</v>
      </c>
    </row>
    <row r="74" spans="5:7" x14ac:dyDescent="0.3">
      <c r="E74" s="4">
        <v>1</v>
      </c>
      <c r="F74">
        <f t="shared" ref="F74:F79" si="12">COUNTIFS($F$2:$F$39,E74,$E$2:$E$39,$E$72)</f>
        <v>0</v>
      </c>
      <c r="G74" s="8">
        <f t="shared" ref="G74:G79" si="13">F74/$F$80</f>
        <v>0</v>
      </c>
    </row>
    <row r="75" spans="5:7" x14ac:dyDescent="0.3">
      <c r="E75" s="4">
        <v>2</v>
      </c>
      <c r="F75">
        <f t="shared" si="12"/>
        <v>2</v>
      </c>
      <c r="G75" s="8">
        <f t="shared" si="13"/>
        <v>0.25</v>
      </c>
    </row>
    <row r="76" spans="5:7" x14ac:dyDescent="0.3">
      <c r="E76" s="4">
        <v>3</v>
      </c>
      <c r="F76">
        <f t="shared" si="12"/>
        <v>1</v>
      </c>
      <c r="G76" s="8">
        <f t="shared" si="13"/>
        <v>0.125</v>
      </c>
    </row>
    <row r="77" spans="5:7" x14ac:dyDescent="0.3">
      <c r="E77" s="4">
        <v>4</v>
      </c>
      <c r="F77">
        <f t="shared" si="12"/>
        <v>0</v>
      </c>
      <c r="G77" s="8">
        <f t="shared" si="13"/>
        <v>0</v>
      </c>
    </row>
    <row r="78" spans="5:7" x14ac:dyDescent="0.3">
      <c r="E78" s="4">
        <v>5</v>
      </c>
      <c r="F78">
        <f>COUNTIFS($F$2:$F$39,E78,$E$2:$E$39,$E$72)</f>
        <v>0</v>
      </c>
      <c r="G78" s="8">
        <f t="shared" si="13"/>
        <v>0</v>
      </c>
    </row>
    <row r="79" spans="5:7" x14ac:dyDescent="0.3">
      <c r="E79" s="4" t="s">
        <v>1176</v>
      </c>
      <c r="F79">
        <f t="shared" si="12"/>
        <v>3</v>
      </c>
      <c r="G79" s="8">
        <f t="shared" si="13"/>
        <v>0.375</v>
      </c>
    </row>
    <row r="80" spans="5:7" x14ac:dyDescent="0.3">
      <c r="F80">
        <f>SUM(F73:F79)</f>
        <v>8</v>
      </c>
    </row>
    <row r="81" spans="5:7" x14ac:dyDescent="0.3">
      <c r="E81" s="10" t="s">
        <v>1213</v>
      </c>
    </row>
    <row r="82" spans="5:7" x14ac:dyDescent="0.3">
      <c r="E82" s="4" t="s">
        <v>20</v>
      </c>
      <c r="F82">
        <f>F73+F63</f>
        <v>3</v>
      </c>
      <c r="G82" s="8">
        <f>F82/$F$90</f>
        <v>0.1875</v>
      </c>
    </row>
    <row r="83" spans="5:7" x14ac:dyDescent="0.3">
      <c r="E83" s="4">
        <v>1</v>
      </c>
      <c r="F83">
        <f>F74+F64</f>
        <v>3</v>
      </c>
      <c r="G83" s="8">
        <f t="shared" ref="G83:G86" si="14">F83/$F$90</f>
        <v>0.1875</v>
      </c>
    </row>
    <row r="84" spans="5:7" x14ac:dyDescent="0.3">
      <c r="E84" s="4">
        <v>2</v>
      </c>
      <c r="F84">
        <f t="shared" ref="F84:F86" si="15">F75+F65</f>
        <v>2</v>
      </c>
      <c r="G84" s="8">
        <f t="shared" si="14"/>
        <v>0.125</v>
      </c>
    </row>
    <row r="85" spans="5:7" x14ac:dyDescent="0.3">
      <c r="E85" s="4">
        <v>3</v>
      </c>
      <c r="F85">
        <f t="shared" si="15"/>
        <v>3</v>
      </c>
      <c r="G85" s="8">
        <f t="shared" si="14"/>
        <v>0.1875</v>
      </c>
    </row>
    <row r="86" spans="5:7" x14ac:dyDescent="0.3">
      <c r="E86" s="4">
        <v>4</v>
      </c>
      <c r="F86">
        <f t="shared" si="15"/>
        <v>1</v>
      </c>
      <c r="G86" s="8">
        <f t="shared" si="14"/>
        <v>6.25E-2</v>
      </c>
    </row>
    <row r="87" spans="5:7" x14ac:dyDescent="0.3">
      <c r="E87" s="4">
        <v>5</v>
      </c>
      <c r="F87">
        <f>F78+F68</f>
        <v>0</v>
      </c>
      <c r="G87" s="8">
        <f>F87/$F$90</f>
        <v>0</v>
      </c>
    </row>
    <row r="88" spans="5:7" x14ac:dyDescent="0.3">
      <c r="E88" s="4" t="s">
        <v>1176</v>
      </c>
      <c r="F88">
        <f>F79+F69</f>
        <v>4</v>
      </c>
      <c r="G88" s="8">
        <f>F88/$F$90</f>
        <v>0.25</v>
      </c>
    </row>
    <row r="89" spans="5:7" x14ac:dyDescent="0.3">
      <c r="E89" s="4" t="s">
        <v>1226</v>
      </c>
      <c r="F89">
        <f>SUM(F87:F88)</f>
        <v>4</v>
      </c>
      <c r="G89" s="8">
        <f>F89/$F$90</f>
        <v>0.25</v>
      </c>
    </row>
    <row r="90" spans="5:7" x14ac:dyDescent="0.3">
      <c r="F90">
        <f>SUM(F82:F88)</f>
        <v>16</v>
      </c>
    </row>
    <row r="92" spans="5:7" x14ac:dyDescent="0.3">
      <c r="E92" s="10" t="s">
        <v>782</v>
      </c>
    </row>
    <row r="93" spans="5:7" x14ac:dyDescent="0.3">
      <c r="E93" s="4" t="s">
        <v>20</v>
      </c>
      <c r="F93">
        <f t="shared" ref="F93:F99" si="16">COUNTIFS($F$2:$F$39,E93,$E$2:$E$39,$E$92)</f>
        <v>9</v>
      </c>
      <c r="G93" s="8">
        <f>F93/$F$100</f>
        <v>0.5</v>
      </c>
    </row>
    <row r="94" spans="5:7" x14ac:dyDescent="0.3">
      <c r="E94" s="4">
        <v>1</v>
      </c>
      <c r="F94">
        <f t="shared" si="16"/>
        <v>2</v>
      </c>
      <c r="G94" s="8">
        <f t="shared" ref="G94:G99" si="17">F94/$F$100</f>
        <v>0.1111111111111111</v>
      </c>
    </row>
    <row r="95" spans="5:7" x14ac:dyDescent="0.3">
      <c r="E95" s="4">
        <v>2</v>
      </c>
      <c r="F95">
        <f t="shared" si="16"/>
        <v>1</v>
      </c>
      <c r="G95" s="8">
        <f t="shared" si="17"/>
        <v>5.5555555555555552E-2</v>
      </c>
    </row>
    <row r="96" spans="5:7" x14ac:dyDescent="0.3">
      <c r="E96" s="4">
        <v>3</v>
      </c>
      <c r="F96">
        <f t="shared" si="16"/>
        <v>1</v>
      </c>
      <c r="G96" s="8">
        <f t="shared" si="17"/>
        <v>5.5555555555555552E-2</v>
      </c>
    </row>
    <row r="97" spans="5:7" x14ac:dyDescent="0.3">
      <c r="E97" s="4">
        <v>4</v>
      </c>
      <c r="F97">
        <f t="shared" si="16"/>
        <v>3</v>
      </c>
      <c r="G97" s="8">
        <f t="shared" si="17"/>
        <v>0.16666666666666666</v>
      </c>
    </row>
    <row r="98" spans="5:7" x14ac:dyDescent="0.3">
      <c r="E98" s="4">
        <v>5</v>
      </c>
      <c r="F98">
        <f t="shared" si="16"/>
        <v>2</v>
      </c>
      <c r="G98" s="8">
        <f t="shared" si="17"/>
        <v>0.1111111111111111</v>
      </c>
    </row>
    <row r="99" spans="5:7" x14ac:dyDescent="0.3">
      <c r="E99" s="4" t="s">
        <v>1176</v>
      </c>
      <c r="F99">
        <f t="shared" si="16"/>
        <v>0</v>
      </c>
      <c r="G99" s="8">
        <f t="shared" si="17"/>
        <v>0</v>
      </c>
    </row>
    <row r="100" spans="5:7" x14ac:dyDescent="0.3">
      <c r="F100">
        <f>SUM(F93:F99)</f>
        <v>18</v>
      </c>
    </row>
    <row r="102" spans="5:7" x14ac:dyDescent="0.3">
      <c r="E102" s="10" t="s">
        <v>772</v>
      </c>
    </row>
    <row r="103" spans="5:7" x14ac:dyDescent="0.3">
      <c r="E103" s="4" t="s">
        <v>20</v>
      </c>
      <c r="F103">
        <f t="shared" ref="F103:F109" si="18">COUNTIFS($F$2:$F$39,E103,$E$2:$E$39,$E$102)</f>
        <v>2</v>
      </c>
      <c r="G103" s="8">
        <f>F103/$F$110</f>
        <v>0.5</v>
      </c>
    </row>
    <row r="104" spans="5:7" x14ac:dyDescent="0.3">
      <c r="E104" s="4">
        <v>1</v>
      </c>
      <c r="F104">
        <f t="shared" si="18"/>
        <v>2</v>
      </c>
      <c r="G104" s="8">
        <f t="shared" ref="G104:G109" si="19">F104/$F$110</f>
        <v>0.5</v>
      </c>
    </row>
    <row r="105" spans="5:7" x14ac:dyDescent="0.3">
      <c r="E105" s="4">
        <v>2</v>
      </c>
      <c r="F105">
        <f t="shared" si="18"/>
        <v>0</v>
      </c>
      <c r="G105" s="8">
        <f t="shared" si="19"/>
        <v>0</v>
      </c>
    </row>
    <row r="106" spans="5:7" x14ac:dyDescent="0.3">
      <c r="E106" s="4">
        <v>3</v>
      </c>
      <c r="F106">
        <f t="shared" si="18"/>
        <v>0</v>
      </c>
      <c r="G106" s="8">
        <f t="shared" si="19"/>
        <v>0</v>
      </c>
    </row>
    <row r="107" spans="5:7" x14ac:dyDescent="0.3">
      <c r="E107" s="4">
        <v>4</v>
      </c>
      <c r="F107">
        <f t="shared" si="18"/>
        <v>0</v>
      </c>
      <c r="G107" s="8">
        <f t="shared" si="19"/>
        <v>0</v>
      </c>
    </row>
    <row r="108" spans="5:7" x14ac:dyDescent="0.3">
      <c r="E108" s="4">
        <v>5</v>
      </c>
      <c r="F108">
        <f t="shared" si="18"/>
        <v>0</v>
      </c>
      <c r="G108" s="8">
        <f t="shared" si="19"/>
        <v>0</v>
      </c>
    </row>
    <row r="109" spans="5:7" x14ac:dyDescent="0.3">
      <c r="E109" s="4" t="s">
        <v>1176</v>
      </c>
      <c r="F109">
        <f t="shared" si="18"/>
        <v>0</v>
      </c>
      <c r="G109" s="8">
        <f t="shared" si="19"/>
        <v>0</v>
      </c>
    </row>
    <row r="110" spans="5:7" x14ac:dyDescent="0.3">
      <c r="F110">
        <f>SUM(F103:F109)</f>
        <v>4</v>
      </c>
    </row>
    <row r="112" spans="5:7" x14ac:dyDescent="0.3">
      <c r="E112" s="10" t="s">
        <v>1214</v>
      </c>
    </row>
    <row r="113" spans="5:7" x14ac:dyDescent="0.3">
      <c r="E113" s="4" t="s">
        <v>20</v>
      </c>
      <c r="F113">
        <f>SUM(F93+F103)</f>
        <v>11</v>
      </c>
      <c r="G113" s="8">
        <f>F113/$F$121</f>
        <v>0.5</v>
      </c>
    </row>
    <row r="114" spans="5:7" x14ac:dyDescent="0.3">
      <c r="E114" s="4">
        <v>1</v>
      </c>
      <c r="F114">
        <f t="shared" ref="F114:F117" si="20">SUM(F94+F104)</f>
        <v>4</v>
      </c>
      <c r="G114" s="8">
        <f t="shared" ref="G114:G117" si="21">F114/$F$121</f>
        <v>0.18181818181818182</v>
      </c>
    </row>
    <row r="115" spans="5:7" x14ac:dyDescent="0.3">
      <c r="E115" s="4">
        <v>2</v>
      </c>
      <c r="F115">
        <f t="shared" si="20"/>
        <v>1</v>
      </c>
      <c r="G115" s="8">
        <f t="shared" si="21"/>
        <v>4.5454545454545456E-2</v>
      </c>
    </row>
    <row r="116" spans="5:7" x14ac:dyDescent="0.3">
      <c r="E116" s="4">
        <v>3</v>
      </c>
      <c r="F116">
        <f t="shared" si="20"/>
        <v>1</v>
      </c>
      <c r="G116" s="8">
        <f t="shared" si="21"/>
        <v>4.5454545454545456E-2</v>
      </c>
    </row>
    <row r="117" spans="5:7" x14ac:dyDescent="0.3">
      <c r="E117" s="4">
        <v>4</v>
      </c>
      <c r="F117">
        <f t="shared" si="20"/>
        <v>3</v>
      </c>
      <c r="G117" s="8">
        <f t="shared" si="21"/>
        <v>0.13636363636363635</v>
      </c>
    </row>
    <row r="118" spans="5:7" x14ac:dyDescent="0.3">
      <c r="E118" s="4">
        <v>5</v>
      </c>
      <c r="F118">
        <f>SUM(F98+F108)</f>
        <v>2</v>
      </c>
      <c r="G118" s="8">
        <f>F118/$F$121</f>
        <v>9.0909090909090912E-2</v>
      </c>
    </row>
    <row r="119" spans="5:7" x14ac:dyDescent="0.3">
      <c r="E119" s="4" t="s">
        <v>1176</v>
      </c>
      <c r="F119">
        <f>SUM(F99+F109)</f>
        <v>0</v>
      </c>
      <c r="G119" s="8">
        <f>F119/$F$121</f>
        <v>0</v>
      </c>
    </row>
    <row r="120" spans="5:7" x14ac:dyDescent="0.3">
      <c r="E120" s="4" t="s">
        <v>1225</v>
      </c>
      <c r="F120">
        <f>SUM(F118:F119)</f>
        <v>2</v>
      </c>
      <c r="G120" s="8">
        <f>F120/$F$121</f>
        <v>9.0909090909090912E-2</v>
      </c>
    </row>
    <row r="121" spans="5:7" x14ac:dyDescent="0.3">
      <c r="F121">
        <f>SUM(F113:F119)</f>
        <v>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8CF6-4471-4862-9EF7-9F3B3E267493}">
  <dimension ref="A1:AB109"/>
  <sheetViews>
    <sheetView topLeftCell="J40" workbookViewId="0">
      <selection activeCell="S74" sqref="S74"/>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44.44140625" customWidth="1"/>
    <col min="7" max="7" width="51.77734375" customWidth="1"/>
    <col min="8" max="8" width="110.77734375" customWidth="1"/>
    <col min="9" max="9" width="255.77734375" bestFit="1" customWidth="1"/>
    <col min="10" max="10" width="53.77734375" bestFit="1" customWidth="1"/>
    <col min="13" max="13" width="26.5546875" bestFit="1" customWidth="1"/>
    <col min="14" max="14" width="30.77734375" customWidth="1"/>
  </cols>
  <sheetData>
    <row r="1" spans="1:28" x14ac:dyDescent="0.3">
      <c r="A1" t="s">
        <v>856</v>
      </c>
      <c r="B1" t="s">
        <v>857</v>
      </c>
      <c r="C1" t="s">
        <v>758</v>
      </c>
      <c r="D1" t="s">
        <v>759</v>
      </c>
      <c r="E1" t="s">
        <v>761</v>
      </c>
      <c r="F1" t="s">
        <v>374</v>
      </c>
      <c r="G1" t="s">
        <v>374</v>
      </c>
      <c r="H1" t="s">
        <v>374</v>
      </c>
      <c r="I1" t="s">
        <v>375</v>
      </c>
      <c r="J1" t="s">
        <v>1017</v>
      </c>
    </row>
    <row r="2" spans="1:28" x14ac:dyDescent="0.3">
      <c r="A2" t="s">
        <v>1276</v>
      </c>
      <c r="B2" t="s">
        <v>764</v>
      </c>
      <c r="C2" t="s">
        <v>1165</v>
      </c>
      <c r="D2" t="s">
        <v>765</v>
      </c>
      <c r="E2" t="s">
        <v>766</v>
      </c>
      <c r="F2" s="4" t="s">
        <v>1176</v>
      </c>
      <c r="G2" t="s">
        <v>376</v>
      </c>
      <c r="H2">
        <v>10</v>
      </c>
      <c r="I2" t="s">
        <v>1018</v>
      </c>
      <c r="J2" t="s">
        <v>367</v>
      </c>
      <c r="N2" t="s">
        <v>404</v>
      </c>
      <c r="AB2" t="s">
        <v>1243</v>
      </c>
    </row>
    <row r="3" spans="1:28" x14ac:dyDescent="0.3">
      <c r="A3" t="s">
        <v>1276</v>
      </c>
      <c r="B3" t="s">
        <v>770</v>
      </c>
      <c r="C3" t="s">
        <v>1166</v>
      </c>
      <c r="D3" t="s">
        <v>771</v>
      </c>
      <c r="E3" t="s">
        <v>772</v>
      </c>
      <c r="F3" s="4">
        <v>3</v>
      </c>
      <c r="G3" t="s">
        <v>377</v>
      </c>
      <c r="H3">
        <v>3</v>
      </c>
      <c r="I3" t="s">
        <v>1019</v>
      </c>
      <c r="J3" t="s">
        <v>367</v>
      </c>
      <c r="N3" t="s">
        <v>1237</v>
      </c>
    </row>
    <row r="4" spans="1:28" x14ac:dyDescent="0.3">
      <c r="A4" t="s">
        <v>1276</v>
      </c>
      <c r="B4" t="s">
        <v>775</v>
      </c>
      <c r="C4" t="s">
        <v>1165</v>
      </c>
      <c r="D4" t="s">
        <v>765</v>
      </c>
      <c r="E4" t="s">
        <v>766</v>
      </c>
      <c r="F4" s="4" t="s">
        <v>20</v>
      </c>
      <c r="G4" t="s">
        <v>13</v>
      </c>
      <c r="H4" t="s">
        <v>20</v>
      </c>
      <c r="N4" t="s">
        <v>381</v>
      </c>
    </row>
    <row r="5" spans="1:28" x14ac:dyDescent="0.3">
      <c r="A5" t="s">
        <v>1276</v>
      </c>
      <c r="B5" t="s">
        <v>777</v>
      </c>
      <c r="C5" t="s">
        <v>1167</v>
      </c>
      <c r="D5" t="s">
        <v>765</v>
      </c>
      <c r="E5" t="s">
        <v>778</v>
      </c>
      <c r="F5" s="4" t="s">
        <v>20</v>
      </c>
      <c r="G5" t="s">
        <v>378</v>
      </c>
      <c r="H5" t="s">
        <v>20</v>
      </c>
      <c r="N5" t="s">
        <v>380</v>
      </c>
    </row>
    <row r="6" spans="1:28" x14ac:dyDescent="0.3">
      <c r="A6" t="s">
        <v>1276</v>
      </c>
      <c r="B6" t="s">
        <v>781</v>
      </c>
      <c r="C6" t="s">
        <v>1168</v>
      </c>
      <c r="D6" t="s">
        <v>771</v>
      </c>
      <c r="E6" t="s">
        <v>782</v>
      </c>
      <c r="F6" s="4">
        <v>5</v>
      </c>
      <c r="G6">
        <v>5</v>
      </c>
      <c r="H6">
        <v>5</v>
      </c>
      <c r="I6" t="s">
        <v>1020</v>
      </c>
      <c r="J6" t="s">
        <v>367</v>
      </c>
      <c r="N6" t="s">
        <v>373</v>
      </c>
    </row>
    <row r="7" spans="1:28" x14ac:dyDescent="0.3">
      <c r="A7" t="s">
        <v>1276</v>
      </c>
      <c r="B7" t="s">
        <v>784</v>
      </c>
      <c r="C7" t="s">
        <v>1167</v>
      </c>
      <c r="D7" t="s">
        <v>771</v>
      </c>
      <c r="E7" t="s">
        <v>782</v>
      </c>
      <c r="F7" s="4" t="s">
        <v>20</v>
      </c>
      <c r="G7" t="s">
        <v>20</v>
      </c>
      <c r="H7" t="s">
        <v>20</v>
      </c>
    </row>
    <row r="8" spans="1:28" x14ac:dyDescent="0.3">
      <c r="A8" t="s">
        <v>1276</v>
      </c>
      <c r="B8" t="s">
        <v>787</v>
      </c>
      <c r="C8" t="s">
        <v>1165</v>
      </c>
      <c r="D8" t="s">
        <v>771</v>
      </c>
      <c r="E8" t="s">
        <v>782</v>
      </c>
      <c r="F8" s="4">
        <v>3</v>
      </c>
      <c r="G8" t="s">
        <v>379</v>
      </c>
      <c r="H8">
        <v>3</v>
      </c>
      <c r="I8" t="s">
        <v>380</v>
      </c>
      <c r="J8" t="s">
        <v>367</v>
      </c>
      <c r="M8" t="s">
        <v>1238</v>
      </c>
      <c r="N8" s="5">
        <f>COUNTIF($I$2:$I$39, "*" &amp; M8 &amp; "*")</f>
        <v>6</v>
      </c>
    </row>
    <row r="9" spans="1:28" x14ac:dyDescent="0.3">
      <c r="A9" t="s">
        <v>1276</v>
      </c>
      <c r="B9" t="s">
        <v>790</v>
      </c>
      <c r="C9" t="s">
        <v>1169</v>
      </c>
      <c r="D9" t="s">
        <v>771</v>
      </c>
      <c r="E9" t="s">
        <v>766</v>
      </c>
      <c r="F9" s="4">
        <v>2</v>
      </c>
      <c r="G9">
        <v>2</v>
      </c>
      <c r="H9">
        <v>2</v>
      </c>
      <c r="I9" t="s">
        <v>381</v>
      </c>
      <c r="J9" t="s">
        <v>382</v>
      </c>
      <c r="M9" t="s">
        <v>1239</v>
      </c>
      <c r="N9" s="5">
        <f t="shared" ref="N9:N12" si="0">COUNTIF($I$2:$I$39, "*" &amp; M9 &amp; "*")</f>
        <v>1</v>
      </c>
    </row>
    <row r="10" spans="1:28" x14ac:dyDescent="0.3">
      <c r="A10" t="s">
        <v>1276</v>
      </c>
      <c r="B10" t="s">
        <v>795</v>
      </c>
      <c r="C10" t="s">
        <v>1168</v>
      </c>
      <c r="D10" t="s">
        <v>771</v>
      </c>
      <c r="E10" t="s">
        <v>782</v>
      </c>
      <c r="F10" s="4">
        <v>1</v>
      </c>
      <c r="G10" t="s">
        <v>370</v>
      </c>
      <c r="H10">
        <v>1</v>
      </c>
      <c r="I10" t="s">
        <v>380</v>
      </c>
      <c r="J10" t="s">
        <v>367</v>
      </c>
      <c r="M10" t="s">
        <v>1240</v>
      </c>
      <c r="N10" s="5">
        <f t="shared" si="0"/>
        <v>11</v>
      </c>
    </row>
    <row r="11" spans="1:28" x14ac:dyDescent="0.3">
      <c r="A11" t="s">
        <v>1276</v>
      </c>
      <c r="B11" t="s">
        <v>797</v>
      </c>
      <c r="C11" t="s">
        <v>1167</v>
      </c>
      <c r="D11" t="s">
        <v>771</v>
      </c>
      <c r="E11" t="s">
        <v>782</v>
      </c>
      <c r="F11" s="4">
        <v>1</v>
      </c>
      <c r="G11" t="s">
        <v>383</v>
      </c>
      <c r="H11">
        <v>1</v>
      </c>
      <c r="M11" t="s">
        <v>1241</v>
      </c>
      <c r="N11" s="5">
        <f t="shared" si="0"/>
        <v>14</v>
      </c>
    </row>
    <row r="12" spans="1:28" x14ac:dyDescent="0.3">
      <c r="A12" t="s">
        <v>1276</v>
      </c>
      <c r="B12" t="s">
        <v>800</v>
      </c>
      <c r="C12" t="s">
        <v>1166</v>
      </c>
      <c r="D12" t="s">
        <v>771</v>
      </c>
      <c r="E12" t="s">
        <v>782</v>
      </c>
      <c r="F12" s="4" t="s">
        <v>1176</v>
      </c>
      <c r="G12" t="s">
        <v>384</v>
      </c>
      <c r="H12" t="s">
        <v>384</v>
      </c>
      <c r="I12" t="s">
        <v>385</v>
      </c>
      <c r="J12" t="s">
        <v>367</v>
      </c>
      <c r="M12" t="s">
        <v>1233</v>
      </c>
      <c r="N12" s="5">
        <f t="shared" si="0"/>
        <v>3</v>
      </c>
    </row>
    <row r="13" spans="1:28" x14ac:dyDescent="0.3">
      <c r="A13" t="s">
        <v>1276</v>
      </c>
      <c r="B13" t="s">
        <v>802</v>
      </c>
      <c r="C13" t="s">
        <v>1166</v>
      </c>
      <c r="D13" t="s">
        <v>771</v>
      </c>
      <c r="E13" t="s">
        <v>778</v>
      </c>
      <c r="F13" s="4" t="s">
        <v>20</v>
      </c>
      <c r="G13" t="s">
        <v>25</v>
      </c>
      <c r="H13" t="s">
        <v>20</v>
      </c>
      <c r="M13" t="s">
        <v>1179</v>
      </c>
      <c r="N13" s="5">
        <v>7</v>
      </c>
    </row>
    <row r="14" spans="1:28" x14ac:dyDescent="0.3">
      <c r="A14" t="s">
        <v>1276</v>
      </c>
      <c r="B14" t="s">
        <v>805</v>
      </c>
      <c r="C14" t="s">
        <v>1169</v>
      </c>
      <c r="D14" t="s">
        <v>771</v>
      </c>
      <c r="E14" t="s">
        <v>782</v>
      </c>
      <c r="F14" s="4">
        <v>1</v>
      </c>
      <c r="G14" t="s">
        <v>386</v>
      </c>
      <c r="H14">
        <v>1</v>
      </c>
      <c r="I14" t="s">
        <v>381</v>
      </c>
      <c r="J14" t="s">
        <v>367</v>
      </c>
    </row>
    <row r="15" spans="1:28" x14ac:dyDescent="0.3">
      <c r="A15" t="s">
        <v>1276</v>
      </c>
      <c r="B15" t="s">
        <v>808</v>
      </c>
      <c r="C15" t="s">
        <v>1168</v>
      </c>
      <c r="D15" t="s">
        <v>765</v>
      </c>
      <c r="E15" t="s">
        <v>766</v>
      </c>
      <c r="F15" s="4">
        <v>3</v>
      </c>
      <c r="G15" t="s">
        <v>387</v>
      </c>
      <c r="H15">
        <v>3</v>
      </c>
      <c r="I15" t="s">
        <v>388</v>
      </c>
      <c r="J15" t="s">
        <v>367</v>
      </c>
      <c r="M15" t="s">
        <v>772</v>
      </c>
      <c r="N15" t="s">
        <v>396</v>
      </c>
    </row>
    <row r="16" spans="1:28" x14ac:dyDescent="0.3">
      <c r="A16" t="s">
        <v>1276</v>
      </c>
      <c r="B16" t="s">
        <v>790</v>
      </c>
      <c r="C16" t="s">
        <v>1169</v>
      </c>
      <c r="D16" t="s">
        <v>771</v>
      </c>
      <c r="E16" t="s">
        <v>766</v>
      </c>
      <c r="F16" s="4">
        <v>5</v>
      </c>
      <c r="G16" t="s">
        <v>389</v>
      </c>
      <c r="H16">
        <v>5</v>
      </c>
      <c r="I16" t="s">
        <v>1021</v>
      </c>
      <c r="J16" t="s">
        <v>382</v>
      </c>
      <c r="M16" t="s">
        <v>782</v>
      </c>
      <c r="N16" t="s">
        <v>385</v>
      </c>
    </row>
    <row r="17" spans="1:15" x14ac:dyDescent="0.3">
      <c r="A17" t="s">
        <v>1276</v>
      </c>
      <c r="B17" t="s">
        <v>812</v>
      </c>
      <c r="C17" t="s">
        <v>1166</v>
      </c>
      <c r="D17" t="s">
        <v>765</v>
      </c>
      <c r="E17" t="s">
        <v>766</v>
      </c>
      <c r="F17" s="4">
        <v>4</v>
      </c>
      <c r="G17">
        <v>4</v>
      </c>
      <c r="H17">
        <v>4</v>
      </c>
      <c r="I17" t="s">
        <v>1022</v>
      </c>
      <c r="J17" t="s">
        <v>367</v>
      </c>
      <c r="M17" t="s">
        <v>782</v>
      </c>
      <c r="N17" t="s">
        <v>392</v>
      </c>
    </row>
    <row r="18" spans="1:15" x14ac:dyDescent="0.3">
      <c r="A18" t="s">
        <v>1276</v>
      </c>
      <c r="B18" t="s">
        <v>805</v>
      </c>
      <c r="C18" t="s">
        <v>1169</v>
      </c>
      <c r="D18" t="s">
        <v>771</v>
      </c>
      <c r="E18" t="s">
        <v>906</v>
      </c>
      <c r="F18" s="4">
        <v>1</v>
      </c>
      <c r="G18" t="s">
        <v>390</v>
      </c>
      <c r="H18">
        <v>1</v>
      </c>
      <c r="I18" t="s">
        <v>380</v>
      </c>
      <c r="J18" t="s">
        <v>382</v>
      </c>
      <c r="M18" t="s">
        <v>766</v>
      </c>
      <c r="N18" t="s">
        <v>388</v>
      </c>
    </row>
    <row r="19" spans="1:15" x14ac:dyDescent="0.3">
      <c r="A19" t="s">
        <v>1276</v>
      </c>
      <c r="B19" t="s">
        <v>795</v>
      </c>
      <c r="C19" t="s">
        <v>1168</v>
      </c>
      <c r="D19" t="s">
        <v>771</v>
      </c>
      <c r="E19" t="s">
        <v>782</v>
      </c>
      <c r="F19" s="4">
        <v>5</v>
      </c>
      <c r="G19" t="s">
        <v>391</v>
      </c>
      <c r="H19" t="s">
        <v>391</v>
      </c>
      <c r="I19" t="s">
        <v>392</v>
      </c>
      <c r="J19" t="s">
        <v>382</v>
      </c>
      <c r="M19" t="s">
        <v>778</v>
      </c>
      <c r="N19" t="s">
        <v>393</v>
      </c>
    </row>
    <row r="20" spans="1:15" x14ac:dyDescent="0.3">
      <c r="A20" t="s">
        <v>1276</v>
      </c>
      <c r="B20" t="s">
        <v>819</v>
      </c>
      <c r="C20" t="s">
        <v>1169</v>
      </c>
      <c r="D20" t="s">
        <v>765</v>
      </c>
      <c r="E20" t="s">
        <v>778</v>
      </c>
      <c r="F20" s="4">
        <v>3</v>
      </c>
      <c r="G20" t="s">
        <v>372</v>
      </c>
      <c r="H20">
        <v>3</v>
      </c>
      <c r="I20" t="s">
        <v>393</v>
      </c>
      <c r="J20" t="s">
        <v>394</v>
      </c>
      <c r="M20" t="s">
        <v>778</v>
      </c>
      <c r="N20" t="s">
        <v>398</v>
      </c>
    </row>
    <row r="21" spans="1:15" x14ac:dyDescent="0.3">
      <c r="A21" t="s">
        <v>1276</v>
      </c>
      <c r="B21" t="s">
        <v>822</v>
      </c>
      <c r="C21" t="s">
        <v>1167</v>
      </c>
      <c r="D21" t="s">
        <v>771</v>
      </c>
      <c r="E21" t="s">
        <v>772</v>
      </c>
      <c r="F21" s="4">
        <v>4</v>
      </c>
      <c r="G21" t="s">
        <v>395</v>
      </c>
      <c r="H21">
        <v>4</v>
      </c>
      <c r="I21" t="s">
        <v>396</v>
      </c>
      <c r="J21" t="s">
        <v>367</v>
      </c>
    </row>
    <row r="22" spans="1:15" x14ac:dyDescent="0.3">
      <c r="A22" t="s">
        <v>1276</v>
      </c>
      <c r="B22" t="s">
        <v>825</v>
      </c>
      <c r="C22" t="s">
        <v>1166</v>
      </c>
      <c r="D22" t="s">
        <v>771</v>
      </c>
      <c r="E22" t="s">
        <v>782</v>
      </c>
      <c r="F22" s="4">
        <v>3</v>
      </c>
      <c r="G22">
        <v>3</v>
      </c>
      <c r="H22">
        <v>3</v>
      </c>
      <c r="I22" t="s">
        <v>381</v>
      </c>
      <c r="J22" t="s">
        <v>367</v>
      </c>
      <c r="M22" t="s">
        <v>1213</v>
      </c>
    </row>
    <row r="23" spans="1:15" x14ac:dyDescent="0.3">
      <c r="A23" t="s">
        <v>1276</v>
      </c>
      <c r="B23" t="s">
        <v>827</v>
      </c>
      <c r="C23" t="s">
        <v>1170</v>
      </c>
      <c r="D23" t="s">
        <v>771</v>
      </c>
      <c r="E23" t="s">
        <v>778</v>
      </c>
      <c r="F23" s="4">
        <v>4</v>
      </c>
      <c r="G23" t="s">
        <v>397</v>
      </c>
      <c r="H23" t="s">
        <v>397</v>
      </c>
      <c r="I23" t="s">
        <v>398</v>
      </c>
      <c r="J23" t="s">
        <v>382</v>
      </c>
      <c r="M23" t="s">
        <v>1238</v>
      </c>
      <c r="N23" s="5">
        <f>COUNTIFS($I$2:$I$39, "*" &amp; M23 &amp; "*",$E$2:$E$39,$M$30)+COUNTIFS($I$2:$I$39, "*" &amp; M23 &amp; "*",$E$2:$E$39,$M$31)</f>
        <v>3</v>
      </c>
      <c r="O23" s="11">
        <f>N23/$N$29</f>
        <v>0.16666666666666666</v>
      </c>
    </row>
    <row r="24" spans="1:15" x14ac:dyDescent="0.3">
      <c r="A24" t="s">
        <v>1276</v>
      </c>
      <c r="B24" t="s">
        <v>822</v>
      </c>
      <c r="C24" t="s">
        <v>1167</v>
      </c>
      <c r="D24" t="s">
        <v>771</v>
      </c>
      <c r="E24" t="s">
        <v>772</v>
      </c>
      <c r="F24" s="4">
        <v>2</v>
      </c>
      <c r="G24" t="s">
        <v>399</v>
      </c>
      <c r="H24" t="s">
        <v>399</v>
      </c>
      <c r="I24" t="s">
        <v>1020</v>
      </c>
      <c r="J24" t="s">
        <v>367</v>
      </c>
      <c r="M24" t="s">
        <v>1239</v>
      </c>
      <c r="N24" s="5">
        <f t="shared" ref="N24:N27" si="1">COUNTIFS($I$2:$I$39, "*" &amp; M24 &amp; "*",$E$2:$E$39,$M$30)+COUNTIFS($I$2:$I$39, "*" &amp; M24 &amp; "*",$E$2:$E$39,$M$31)</f>
        <v>1</v>
      </c>
      <c r="O24" s="11">
        <f t="shared" ref="O24:O28" si="2">N24/$N$29</f>
        <v>5.5555555555555552E-2</v>
      </c>
    </row>
    <row r="25" spans="1:15" x14ac:dyDescent="0.3">
      <c r="A25" t="s">
        <v>1276</v>
      </c>
      <c r="B25" t="s">
        <v>795</v>
      </c>
      <c r="C25" t="s">
        <v>1168</v>
      </c>
      <c r="D25" t="s">
        <v>771</v>
      </c>
      <c r="E25" t="s">
        <v>782</v>
      </c>
      <c r="F25" s="4">
        <v>1</v>
      </c>
      <c r="G25" t="s">
        <v>400</v>
      </c>
      <c r="H25">
        <v>1</v>
      </c>
      <c r="I25" t="s">
        <v>1020</v>
      </c>
      <c r="J25" t="s">
        <v>367</v>
      </c>
      <c r="M25" t="s">
        <v>1240</v>
      </c>
      <c r="N25" s="5">
        <f t="shared" si="1"/>
        <v>3</v>
      </c>
      <c r="O25" s="11">
        <f t="shared" si="2"/>
        <v>0.16666666666666666</v>
      </c>
    </row>
    <row r="26" spans="1:15" x14ac:dyDescent="0.3">
      <c r="A26" t="s">
        <v>1276</v>
      </c>
      <c r="B26" t="s">
        <v>1172</v>
      </c>
      <c r="C26" t="s">
        <v>1171</v>
      </c>
      <c r="D26" t="s">
        <v>765</v>
      </c>
      <c r="E26" t="s">
        <v>782</v>
      </c>
      <c r="F26" s="4">
        <v>4</v>
      </c>
      <c r="G26">
        <v>4</v>
      </c>
      <c r="H26">
        <v>4</v>
      </c>
      <c r="I26" t="s">
        <v>373</v>
      </c>
      <c r="J26" t="s">
        <v>367</v>
      </c>
      <c r="M26" t="s">
        <v>1241</v>
      </c>
      <c r="N26" s="5">
        <f t="shared" si="1"/>
        <v>6</v>
      </c>
      <c r="O26" s="11">
        <f t="shared" si="2"/>
        <v>0.33333333333333331</v>
      </c>
    </row>
    <row r="27" spans="1:15" x14ac:dyDescent="0.3">
      <c r="A27" t="s">
        <v>1276</v>
      </c>
      <c r="B27" t="s">
        <v>836</v>
      </c>
      <c r="C27" t="s">
        <v>1168</v>
      </c>
      <c r="D27" t="s">
        <v>771</v>
      </c>
      <c r="E27" t="s">
        <v>766</v>
      </c>
      <c r="F27" s="4">
        <v>4</v>
      </c>
      <c r="G27" t="s">
        <v>401</v>
      </c>
      <c r="H27">
        <v>4</v>
      </c>
      <c r="I27" t="s">
        <v>380</v>
      </c>
      <c r="J27" t="s">
        <v>367</v>
      </c>
      <c r="M27" t="s">
        <v>1233</v>
      </c>
      <c r="N27" s="5">
        <f t="shared" si="1"/>
        <v>2</v>
      </c>
      <c r="O27" s="11">
        <f t="shared" si="2"/>
        <v>0.1111111111111111</v>
      </c>
    </row>
    <row r="28" spans="1:15" x14ac:dyDescent="0.3">
      <c r="A28" t="s">
        <v>1276</v>
      </c>
      <c r="B28" t="s">
        <v>838</v>
      </c>
      <c r="C28" t="s">
        <v>1165</v>
      </c>
      <c r="D28" t="s">
        <v>765</v>
      </c>
      <c r="E28" t="s">
        <v>766</v>
      </c>
      <c r="F28" s="4" t="s">
        <v>20</v>
      </c>
      <c r="G28" t="s">
        <v>20</v>
      </c>
      <c r="H28" t="s">
        <v>20</v>
      </c>
      <c r="M28" t="s">
        <v>1179</v>
      </c>
      <c r="N28" s="5">
        <v>3</v>
      </c>
      <c r="O28" s="11">
        <f t="shared" si="2"/>
        <v>0.16666666666666666</v>
      </c>
    </row>
    <row r="29" spans="1:15" x14ac:dyDescent="0.3">
      <c r="A29" t="s">
        <v>1276</v>
      </c>
      <c r="B29" t="s">
        <v>840</v>
      </c>
      <c r="C29" t="s">
        <v>1170</v>
      </c>
      <c r="D29" t="s">
        <v>771</v>
      </c>
      <c r="E29" t="s">
        <v>782</v>
      </c>
      <c r="F29" s="4">
        <v>4</v>
      </c>
      <c r="G29">
        <v>4</v>
      </c>
      <c r="H29">
        <v>4</v>
      </c>
      <c r="J29" t="s">
        <v>367</v>
      </c>
      <c r="N29" s="5">
        <f>SUM(N23:N28)</f>
        <v>18</v>
      </c>
    </row>
    <row r="30" spans="1:15" x14ac:dyDescent="0.3">
      <c r="A30" t="s">
        <v>1276</v>
      </c>
      <c r="B30" t="s">
        <v>842</v>
      </c>
      <c r="C30" t="s">
        <v>1167</v>
      </c>
      <c r="D30" t="s">
        <v>765</v>
      </c>
      <c r="E30" t="s">
        <v>778</v>
      </c>
      <c r="F30" s="4">
        <v>4</v>
      </c>
      <c r="G30" t="s">
        <v>402</v>
      </c>
      <c r="H30">
        <v>4</v>
      </c>
      <c r="I30" t="s">
        <v>1020</v>
      </c>
      <c r="J30" t="s">
        <v>367</v>
      </c>
      <c r="M30" t="s">
        <v>778</v>
      </c>
    </row>
    <row r="31" spans="1:15" x14ac:dyDescent="0.3">
      <c r="A31" t="s">
        <v>1276</v>
      </c>
      <c r="B31" t="s">
        <v>840</v>
      </c>
      <c r="C31" t="s">
        <v>1170</v>
      </c>
      <c r="D31" t="s">
        <v>771</v>
      </c>
      <c r="E31" t="s">
        <v>782</v>
      </c>
      <c r="F31" s="4" t="s">
        <v>20</v>
      </c>
      <c r="G31" t="s">
        <v>92</v>
      </c>
      <c r="H31" t="s">
        <v>20</v>
      </c>
      <c r="M31" t="s">
        <v>766</v>
      </c>
    </row>
    <row r="32" spans="1:15" x14ac:dyDescent="0.3">
      <c r="A32" t="s">
        <v>1276</v>
      </c>
      <c r="B32" t="s">
        <v>840</v>
      </c>
      <c r="C32" t="s">
        <v>1170</v>
      </c>
      <c r="D32" t="s">
        <v>771</v>
      </c>
      <c r="E32" t="s">
        <v>782</v>
      </c>
      <c r="F32" s="4">
        <v>4</v>
      </c>
      <c r="G32" t="s">
        <v>403</v>
      </c>
      <c r="H32">
        <v>4</v>
      </c>
      <c r="I32" t="s">
        <v>1020</v>
      </c>
      <c r="J32" t="s">
        <v>382</v>
      </c>
    </row>
    <row r="33" spans="1:15" x14ac:dyDescent="0.3">
      <c r="A33" t="s">
        <v>1276</v>
      </c>
      <c r="B33" t="s">
        <v>795</v>
      </c>
      <c r="C33" t="s">
        <v>1168</v>
      </c>
      <c r="D33" t="s">
        <v>771</v>
      </c>
      <c r="E33" t="s">
        <v>782</v>
      </c>
      <c r="F33" s="4">
        <v>1</v>
      </c>
      <c r="G33" t="s">
        <v>370</v>
      </c>
      <c r="H33">
        <v>1</v>
      </c>
      <c r="I33" t="s">
        <v>404</v>
      </c>
      <c r="J33" t="s">
        <v>367</v>
      </c>
      <c r="M33" t="s">
        <v>1214</v>
      </c>
    </row>
    <row r="34" spans="1:15" x14ac:dyDescent="0.3">
      <c r="A34" t="s">
        <v>1276</v>
      </c>
      <c r="B34" t="s">
        <v>845</v>
      </c>
      <c r="C34" t="s">
        <v>1165</v>
      </c>
      <c r="D34" t="s">
        <v>771</v>
      </c>
      <c r="E34" t="s">
        <v>772</v>
      </c>
      <c r="F34" s="4">
        <v>5</v>
      </c>
      <c r="G34">
        <v>5</v>
      </c>
      <c r="H34">
        <v>5</v>
      </c>
      <c r="I34" t="s">
        <v>1021</v>
      </c>
      <c r="J34" t="s">
        <v>382</v>
      </c>
      <c r="M34" t="s">
        <v>1238</v>
      </c>
      <c r="N34" s="5">
        <f>COUNTIFS($I$2:$I$39, "*" &amp; M34 &amp; "*",$E$2:$E$39,$M$41)+COUNTIFS($I$2:$I$39, "*" &amp; M34 &amp; "*",$E$2:$E$39,$M$42)</f>
        <v>3</v>
      </c>
      <c r="O34" s="11">
        <f>N34/$N$40</f>
        <v>0.13636363636363635</v>
      </c>
    </row>
    <row r="35" spans="1:15" x14ac:dyDescent="0.3">
      <c r="A35" t="s">
        <v>1276</v>
      </c>
      <c r="B35" t="s">
        <v>795</v>
      </c>
      <c r="C35" t="s">
        <v>1168</v>
      </c>
      <c r="D35" t="s">
        <v>771</v>
      </c>
      <c r="E35" t="s">
        <v>782</v>
      </c>
      <c r="F35" s="4">
        <v>1</v>
      </c>
      <c r="G35" t="s">
        <v>405</v>
      </c>
      <c r="H35">
        <v>1</v>
      </c>
      <c r="I35" t="s">
        <v>381</v>
      </c>
      <c r="J35" t="s">
        <v>367</v>
      </c>
      <c r="M35" t="s">
        <v>1239</v>
      </c>
      <c r="N35" s="5">
        <f t="shared" ref="N35:N38" si="3">COUNTIFS($I$2:$I$39, "*" &amp; M35 &amp; "*",$E$2:$E$39,$M$41)+COUNTIFS($I$2:$I$39, "*" &amp; M35 &amp; "*",$E$2:$E$39,$M$42)</f>
        <v>0</v>
      </c>
      <c r="O35" s="11">
        <f t="shared" ref="O35:O39" si="4">N35/$N$40</f>
        <v>0</v>
      </c>
    </row>
    <row r="36" spans="1:15" x14ac:dyDescent="0.3">
      <c r="A36" t="s">
        <v>1276</v>
      </c>
      <c r="B36" t="s">
        <v>840</v>
      </c>
      <c r="C36" t="s">
        <v>1170</v>
      </c>
      <c r="D36" t="s">
        <v>771</v>
      </c>
      <c r="E36" t="s">
        <v>782</v>
      </c>
      <c r="F36" s="4" t="s">
        <v>20</v>
      </c>
      <c r="G36" t="s">
        <v>20</v>
      </c>
      <c r="H36" t="s">
        <v>20</v>
      </c>
      <c r="M36" t="s">
        <v>1240</v>
      </c>
      <c r="N36" s="5">
        <f t="shared" si="3"/>
        <v>8</v>
      </c>
      <c r="O36" s="11">
        <f t="shared" si="4"/>
        <v>0.36363636363636365</v>
      </c>
    </row>
    <row r="37" spans="1:15" x14ac:dyDescent="0.3">
      <c r="A37" t="s">
        <v>1276</v>
      </c>
      <c r="B37" t="s">
        <v>850</v>
      </c>
      <c r="C37" t="s">
        <v>1168</v>
      </c>
      <c r="D37" t="s">
        <v>771</v>
      </c>
      <c r="E37" t="s">
        <v>778</v>
      </c>
      <c r="F37" s="4">
        <v>1</v>
      </c>
      <c r="G37" t="s">
        <v>406</v>
      </c>
      <c r="H37">
        <v>1</v>
      </c>
      <c r="I37" t="s">
        <v>380</v>
      </c>
      <c r="J37" t="s">
        <v>382</v>
      </c>
      <c r="M37" t="s">
        <v>1241</v>
      </c>
      <c r="N37" s="5">
        <f t="shared" si="3"/>
        <v>7</v>
      </c>
      <c r="O37" s="11">
        <f t="shared" si="4"/>
        <v>0.31818181818181818</v>
      </c>
    </row>
    <row r="38" spans="1:15" x14ac:dyDescent="0.3">
      <c r="A38" t="s">
        <v>1276</v>
      </c>
      <c r="B38" t="s">
        <v>853</v>
      </c>
      <c r="C38" t="s">
        <v>1167</v>
      </c>
      <c r="D38" t="s">
        <v>771</v>
      </c>
      <c r="E38" t="s">
        <v>778</v>
      </c>
      <c r="F38" s="4">
        <v>3</v>
      </c>
      <c r="G38" t="s">
        <v>407</v>
      </c>
      <c r="H38" t="s">
        <v>407</v>
      </c>
      <c r="I38" t="s">
        <v>1242</v>
      </c>
      <c r="J38" t="s">
        <v>367</v>
      </c>
      <c r="M38" t="s">
        <v>1233</v>
      </c>
      <c r="N38" s="5">
        <f t="shared" si="3"/>
        <v>1</v>
      </c>
      <c r="O38" s="11">
        <f t="shared" si="4"/>
        <v>4.5454545454545456E-2</v>
      </c>
    </row>
    <row r="39" spans="1:15" x14ac:dyDescent="0.3">
      <c r="A39" t="s">
        <v>1276</v>
      </c>
      <c r="B39" t="s">
        <v>950</v>
      </c>
      <c r="C39" t="s">
        <v>1168</v>
      </c>
      <c r="D39" t="s">
        <v>765</v>
      </c>
      <c r="E39" t="s">
        <v>778</v>
      </c>
      <c r="F39" s="4">
        <v>3</v>
      </c>
      <c r="G39">
        <v>3</v>
      </c>
      <c r="H39">
        <v>3</v>
      </c>
      <c r="I39" t="s">
        <v>404</v>
      </c>
      <c r="J39" t="s">
        <v>367</v>
      </c>
      <c r="M39" t="s">
        <v>1179</v>
      </c>
      <c r="N39" s="5">
        <v>3</v>
      </c>
      <c r="O39" s="11">
        <f t="shared" si="4"/>
        <v>0.13636363636363635</v>
      </c>
    </row>
    <row r="40" spans="1:15" x14ac:dyDescent="0.3">
      <c r="N40" s="5">
        <f>SUM(N34:N39)</f>
        <v>22</v>
      </c>
    </row>
    <row r="41" spans="1:15" x14ac:dyDescent="0.3">
      <c r="M41" t="s">
        <v>782</v>
      </c>
    </row>
    <row r="42" spans="1:15" x14ac:dyDescent="0.3">
      <c r="F42" s="4" t="s">
        <v>20</v>
      </c>
      <c r="G42">
        <f t="shared" ref="G42:G47" si="5">COUNTIF($F$2:$F$39,F42)</f>
        <v>7</v>
      </c>
      <c r="H42" s="8">
        <f>G42/$G$49</f>
        <v>0.18421052631578946</v>
      </c>
      <c r="M42" t="s">
        <v>772</v>
      </c>
    </row>
    <row r="43" spans="1:15" x14ac:dyDescent="0.3">
      <c r="F43" s="4">
        <v>1</v>
      </c>
      <c r="G43">
        <f t="shared" si="5"/>
        <v>8</v>
      </c>
      <c r="H43" s="8">
        <f t="shared" ref="H43:H48" si="6">G43/$G$49</f>
        <v>0.21052631578947367</v>
      </c>
    </row>
    <row r="44" spans="1:15" x14ac:dyDescent="0.3">
      <c r="F44" s="4">
        <v>2</v>
      </c>
      <c r="G44">
        <f t="shared" si="5"/>
        <v>2</v>
      </c>
      <c r="H44" s="8">
        <f t="shared" si="6"/>
        <v>5.2631578947368418E-2</v>
      </c>
    </row>
    <row r="45" spans="1:15" x14ac:dyDescent="0.3">
      <c r="F45" s="4">
        <v>3</v>
      </c>
      <c r="G45">
        <f t="shared" si="5"/>
        <v>7</v>
      </c>
      <c r="H45" s="8">
        <f t="shared" si="6"/>
        <v>0.18421052631578946</v>
      </c>
      <c r="M45" t="s">
        <v>1213</v>
      </c>
    </row>
    <row r="46" spans="1:15" x14ac:dyDescent="0.3">
      <c r="F46" s="4">
        <v>4</v>
      </c>
      <c r="G46">
        <f t="shared" si="5"/>
        <v>8</v>
      </c>
      <c r="H46" s="8">
        <f t="shared" si="6"/>
        <v>0.21052631578947367</v>
      </c>
      <c r="M46" t="s">
        <v>371</v>
      </c>
      <c r="N46" s="5">
        <f>COUNTIFS($J$2:$J$39, "*" &amp; M46 &amp; "*",$E$2:$E$39,$M$51)+COUNTIFS($J$2:$J$39, "*" &amp; M46 &amp; "*",$E$2:$E$39,$M$52)</f>
        <v>4</v>
      </c>
    </row>
    <row r="47" spans="1:15" x14ac:dyDescent="0.3">
      <c r="F47" s="4">
        <v>5</v>
      </c>
      <c r="G47">
        <f t="shared" si="5"/>
        <v>4</v>
      </c>
      <c r="H47" s="8">
        <f t="shared" si="6"/>
        <v>0.10526315789473684</v>
      </c>
      <c r="M47" t="s">
        <v>367</v>
      </c>
      <c r="N47" s="5">
        <f t="shared" ref="N47:N49" si="7">COUNTIFS($J$2:$J$39, "*" &amp; M47 &amp; "*",$E$2:$E$39,$M$51)+COUNTIFS($J$2:$J$39, "*" &amp; M47 &amp; "*",$E$2:$E$39,$M$52)</f>
        <v>12</v>
      </c>
    </row>
    <row r="48" spans="1:15" x14ac:dyDescent="0.3">
      <c r="F48" s="4" t="s">
        <v>1176</v>
      </c>
      <c r="G48">
        <v>2</v>
      </c>
      <c r="H48" s="8">
        <f t="shared" si="6"/>
        <v>5.2631578947368418E-2</v>
      </c>
      <c r="M48" t="s">
        <v>424</v>
      </c>
      <c r="N48" s="5">
        <f t="shared" si="7"/>
        <v>1</v>
      </c>
    </row>
    <row r="49" spans="6:14" x14ac:dyDescent="0.3">
      <c r="G49">
        <f>SUM(G42:G48)</f>
        <v>38</v>
      </c>
      <c r="H49" s="8"/>
      <c r="M49" t="s">
        <v>1235</v>
      </c>
      <c r="N49" s="5">
        <f t="shared" si="7"/>
        <v>1</v>
      </c>
    </row>
    <row r="50" spans="6:14" x14ac:dyDescent="0.3">
      <c r="F50" s="10" t="s">
        <v>778</v>
      </c>
    </row>
    <row r="51" spans="6:14" x14ac:dyDescent="0.3">
      <c r="F51" s="4" t="s">
        <v>20</v>
      </c>
      <c r="G51">
        <f>COUNTIFS($F$2:$F$39,F51,$E$2:$E$39,$F$50)</f>
        <v>2</v>
      </c>
      <c r="H51" s="8">
        <f>G51/$G$58</f>
        <v>0.25</v>
      </c>
      <c r="M51" t="s">
        <v>778</v>
      </c>
    </row>
    <row r="52" spans="6:14" x14ac:dyDescent="0.3">
      <c r="F52" s="4">
        <v>1</v>
      </c>
      <c r="G52">
        <f t="shared" ref="G52:G57" si="8">COUNTIFS($F$2:$F$39,F52,$E$2:$E$39,$F$50)</f>
        <v>1</v>
      </c>
      <c r="H52" s="8">
        <f t="shared" ref="H52:H57" si="9">G52/$G$58</f>
        <v>0.125</v>
      </c>
      <c r="M52" t="s">
        <v>766</v>
      </c>
    </row>
    <row r="53" spans="6:14" x14ac:dyDescent="0.3">
      <c r="F53" s="4">
        <v>2</v>
      </c>
      <c r="G53">
        <f t="shared" si="8"/>
        <v>0</v>
      </c>
      <c r="H53" s="8">
        <f t="shared" si="9"/>
        <v>0</v>
      </c>
    </row>
    <row r="54" spans="6:14" x14ac:dyDescent="0.3">
      <c r="F54" s="4">
        <v>3</v>
      </c>
      <c r="G54">
        <f>COUNTIFS($F$2:$F$39,F54,$E$2:$E$39,$F$50)</f>
        <v>3</v>
      </c>
      <c r="H54" s="8">
        <f t="shared" si="9"/>
        <v>0.375</v>
      </c>
    </row>
    <row r="55" spans="6:14" x14ac:dyDescent="0.3">
      <c r="F55" s="4">
        <v>4</v>
      </c>
      <c r="G55">
        <f t="shared" si="8"/>
        <v>2</v>
      </c>
      <c r="H55" s="8">
        <f t="shared" si="9"/>
        <v>0.25</v>
      </c>
      <c r="M55" t="s">
        <v>1214</v>
      </c>
    </row>
    <row r="56" spans="6:14" x14ac:dyDescent="0.3">
      <c r="F56" s="4">
        <v>5</v>
      </c>
      <c r="G56">
        <f t="shared" si="8"/>
        <v>0</v>
      </c>
      <c r="H56" s="8">
        <f t="shared" si="9"/>
        <v>0</v>
      </c>
      <c r="M56" t="s">
        <v>371</v>
      </c>
      <c r="N56" s="5">
        <f>COUNTIFS($J$2:$J$39, "*" &amp; M56 &amp; "*",$E$2:$E$39,$M$61)+COUNTIFS($J$2:$J$39, "*" &amp; M56 &amp; "*",$E$2:$E$39,$M$62)</f>
        <v>3</v>
      </c>
    </row>
    <row r="57" spans="6:14" x14ac:dyDescent="0.3">
      <c r="F57" s="4" t="s">
        <v>1176</v>
      </c>
      <c r="G57">
        <f t="shared" si="8"/>
        <v>0</v>
      </c>
      <c r="H57" s="8">
        <f t="shared" si="9"/>
        <v>0</v>
      </c>
      <c r="M57" t="s">
        <v>367</v>
      </c>
      <c r="N57" s="5">
        <f t="shared" ref="N57:N59" si="10">COUNTIFS($J$2:$J$39, "*" &amp; M57 &amp; "*",$E$2:$E$39,$M$61)+COUNTIFS($J$2:$J$39, "*" &amp; M57 &amp; "*",$E$2:$E$39,$M$62)</f>
        <v>17</v>
      </c>
    </row>
    <row r="58" spans="6:14" x14ac:dyDescent="0.3">
      <c r="G58">
        <f>SUM(G51:G57)</f>
        <v>8</v>
      </c>
      <c r="M58" t="s">
        <v>424</v>
      </c>
      <c r="N58" s="5">
        <f t="shared" si="10"/>
        <v>0</v>
      </c>
    </row>
    <row r="59" spans="6:14" x14ac:dyDescent="0.3">
      <c r="M59" t="s">
        <v>1235</v>
      </c>
      <c r="N59" s="5">
        <f t="shared" si="10"/>
        <v>0</v>
      </c>
    </row>
    <row r="60" spans="6:14" x14ac:dyDescent="0.3">
      <c r="F60" s="10" t="s">
        <v>766</v>
      </c>
    </row>
    <row r="61" spans="6:14" x14ac:dyDescent="0.3">
      <c r="F61" s="4" t="s">
        <v>20</v>
      </c>
      <c r="G61">
        <f>COUNTIFS($F$2:$F$39,F61,$E$2:$E$39,$F$60)</f>
        <v>2</v>
      </c>
      <c r="H61" s="8">
        <f>G61/$G$68</f>
        <v>0.25</v>
      </c>
      <c r="M61" t="s">
        <v>782</v>
      </c>
    </row>
    <row r="62" spans="6:14" x14ac:dyDescent="0.3">
      <c r="F62" s="4">
        <v>1</v>
      </c>
      <c r="G62">
        <f t="shared" ref="G62:G66" si="11">COUNTIFS($F$2:$F$39,F62,$E$2:$E$39,$F$60)</f>
        <v>0</v>
      </c>
      <c r="H62" s="8">
        <f t="shared" ref="H62:H67" si="12">G62/$G$68</f>
        <v>0</v>
      </c>
      <c r="M62" t="s">
        <v>772</v>
      </c>
    </row>
    <row r="63" spans="6:14" x14ac:dyDescent="0.3">
      <c r="F63" s="4">
        <v>2</v>
      </c>
      <c r="G63">
        <f t="shared" si="11"/>
        <v>1</v>
      </c>
      <c r="H63" s="8">
        <f t="shared" si="12"/>
        <v>0.125</v>
      </c>
    </row>
    <row r="64" spans="6:14" x14ac:dyDescent="0.3">
      <c r="F64" s="4">
        <v>3</v>
      </c>
      <c r="G64">
        <f t="shared" si="11"/>
        <v>1</v>
      </c>
      <c r="H64" s="8">
        <f t="shared" si="12"/>
        <v>0.125</v>
      </c>
    </row>
    <row r="65" spans="6:8" x14ac:dyDescent="0.3">
      <c r="F65" s="4">
        <v>4</v>
      </c>
      <c r="G65">
        <f t="shared" si="11"/>
        <v>2</v>
      </c>
      <c r="H65" s="8">
        <f t="shared" si="12"/>
        <v>0.25</v>
      </c>
    </row>
    <row r="66" spans="6:8" x14ac:dyDescent="0.3">
      <c r="F66" s="4">
        <v>5</v>
      </c>
      <c r="G66">
        <f t="shared" si="11"/>
        <v>1</v>
      </c>
      <c r="H66" s="8">
        <f t="shared" si="12"/>
        <v>0.125</v>
      </c>
    </row>
    <row r="67" spans="6:8" x14ac:dyDescent="0.3">
      <c r="F67" s="4" t="s">
        <v>1176</v>
      </c>
      <c r="G67">
        <v>1</v>
      </c>
      <c r="H67" s="8">
        <f t="shared" si="12"/>
        <v>0.125</v>
      </c>
    </row>
    <row r="68" spans="6:8" x14ac:dyDescent="0.3">
      <c r="G68">
        <f>SUM(G61:G67)</f>
        <v>8</v>
      </c>
    </row>
    <row r="69" spans="6:8" x14ac:dyDescent="0.3">
      <c r="F69" s="10" t="s">
        <v>1213</v>
      </c>
    </row>
    <row r="70" spans="6:8" x14ac:dyDescent="0.3">
      <c r="F70" s="4" t="s">
        <v>20</v>
      </c>
      <c r="G70">
        <f>G61+G51</f>
        <v>4</v>
      </c>
      <c r="H70" s="8">
        <f>G70/$G$78</f>
        <v>0.25</v>
      </c>
    </row>
    <row r="71" spans="6:8" x14ac:dyDescent="0.3">
      <c r="F71" s="4">
        <v>1</v>
      </c>
      <c r="G71">
        <f>G62+G52</f>
        <v>1</v>
      </c>
      <c r="H71" s="8">
        <f t="shared" ref="H71:H77" si="13">G71/$G$78</f>
        <v>6.25E-2</v>
      </c>
    </row>
    <row r="72" spans="6:8" x14ac:dyDescent="0.3">
      <c r="F72" s="4">
        <v>2</v>
      </c>
      <c r="G72">
        <f t="shared" ref="G72:G74" si="14">G63+G53</f>
        <v>1</v>
      </c>
      <c r="H72" s="8">
        <f t="shared" si="13"/>
        <v>6.25E-2</v>
      </c>
    </row>
    <row r="73" spans="6:8" x14ac:dyDescent="0.3">
      <c r="F73" s="4">
        <v>3</v>
      </c>
      <c r="G73">
        <f t="shared" si="14"/>
        <v>4</v>
      </c>
      <c r="H73" s="8">
        <f t="shared" si="13"/>
        <v>0.25</v>
      </c>
    </row>
    <row r="74" spans="6:8" x14ac:dyDescent="0.3">
      <c r="F74" s="4">
        <v>4</v>
      </c>
      <c r="G74">
        <f t="shared" si="14"/>
        <v>4</v>
      </c>
      <c r="H74" s="8">
        <f t="shared" si="13"/>
        <v>0.25</v>
      </c>
    </row>
    <row r="75" spans="6:8" x14ac:dyDescent="0.3">
      <c r="F75" s="4">
        <v>5</v>
      </c>
      <c r="G75">
        <f>G66+G56</f>
        <v>1</v>
      </c>
      <c r="H75" s="8">
        <f t="shared" si="13"/>
        <v>6.25E-2</v>
      </c>
    </row>
    <row r="76" spans="6:8" x14ac:dyDescent="0.3">
      <c r="F76" s="4" t="s">
        <v>1176</v>
      </c>
      <c r="G76">
        <f>G67+G57</f>
        <v>1</v>
      </c>
      <c r="H76" s="8">
        <f t="shared" si="13"/>
        <v>6.25E-2</v>
      </c>
    </row>
    <row r="77" spans="6:8" x14ac:dyDescent="0.3">
      <c r="F77" s="4" t="s">
        <v>1226</v>
      </c>
      <c r="G77">
        <f>SUM(G75:G76)</f>
        <v>2</v>
      </c>
      <c r="H77" s="8">
        <f t="shared" si="13"/>
        <v>0.125</v>
      </c>
    </row>
    <row r="78" spans="6:8" x14ac:dyDescent="0.3">
      <c r="G78">
        <f>SUM(G70:G76)</f>
        <v>16</v>
      </c>
    </row>
    <row r="80" spans="6:8" x14ac:dyDescent="0.3">
      <c r="F80" s="10" t="s">
        <v>782</v>
      </c>
    </row>
    <row r="81" spans="6:8" x14ac:dyDescent="0.3">
      <c r="F81" s="4" t="s">
        <v>20</v>
      </c>
      <c r="G81">
        <f>COUNTIFS($F$2:$F$39,F81,$E$2:$E$39,$F$80)</f>
        <v>3</v>
      </c>
      <c r="H81" s="8">
        <f>G81/$G$88</f>
        <v>0.17647058823529413</v>
      </c>
    </row>
    <row r="82" spans="6:8" x14ac:dyDescent="0.3">
      <c r="F82" s="4">
        <v>1</v>
      </c>
      <c r="G82">
        <f t="shared" ref="G82:G86" si="15">COUNTIFS($F$2:$F$39,F82,$E$2:$E$39,$F$80)</f>
        <v>6</v>
      </c>
      <c r="H82" s="8">
        <f t="shared" ref="H82:H87" si="16">G82/$G$88</f>
        <v>0.35294117647058826</v>
      </c>
    </row>
    <row r="83" spans="6:8" x14ac:dyDescent="0.3">
      <c r="F83" s="4">
        <v>2</v>
      </c>
      <c r="G83">
        <f t="shared" si="15"/>
        <v>0</v>
      </c>
      <c r="H83" s="8">
        <f t="shared" si="16"/>
        <v>0</v>
      </c>
    </row>
    <row r="84" spans="6:8" x14ac:dyDescent="0.3">
      <c r="F84" s="4">
        <v>3</v>
      </c>
      <c r="G84">
        <f t="shared" si="15"/>
        <v>2</v>
      </c>
      <c r="H84" s="8">
        <f t="shared" si="16"/>
        <v>0.11764705882352941</v>
      </c>
    </row>
    <row r="85" spans="6:8" x14ac:dyDescent="0.3">
      <c r="F85" s="4">
        <v>4</v>
      </c>
      <c r="G85">
        <f t="shared" si="15"/>
        <v>3</v>
      </c>
      <c r="H85" s="8">
        <f t="shared" si="16"/>
        <v>0.17647058823529413</v>
      </c>
    </row>
    <row r="86" spans="6:8" x14ac:dyDescent="0.3">
      <c r="F86" s="4">
        <v>5</v>
      </c>
      <c r="G86">
        <f t="shared" si="15"/>
        <v>2</v>
      </c>
      <c r="H86" s="8">
        <f t="shared" si="16"/>
        <v>0.11764705882352941</v>
      </c>
    </row>
    <row r="87" spans="6:8" x14ac:dyDescent="0.3">
      <c r="F87" s="4" t="s">
        <v>1176</v>
      </c>
      <c r="G87">
        <v>1</v>
      </c>
      <c r="H87" s="8">
        <f t="shared" si="16"/>
        <v>5.8823529411764705E-2</v>
      </c>
    </row>
    <row r="88" spans="6:8" x14ac:dyDescent="0.3">
      <c r="G88">
        <f>SUM(G81:G87)</f>
        <v>17</v>
      </c>
    </row>
    <row r="90" spans="6:8" x14ac:dyDescent="0.3">
      <c r="F90" s="10" t="s">
        <v>772</v>
      </c>
    </row>
    <row r="91" spans="6:8" x14ac:dyDescent="0.3">
      <c r="F91" s="4" t="s">
        <v>20</v>
      </c>
      <c r="G91">
        <f>COUNTIFS($F$2:$F$39,F91,$E$2:$E$39,$F$90)</f>
        <v>0</v>
      </c>
      <c r="H91" s="8">
        <f>G91/$G$98</f>
        <v>0</v>
      </c>
    </row>
    <row r="92" spans="6:8" x14ac:dyDescent="0.3">
      <c r="F92" s="4">
        <v>1</v>
      </c>
      <c r="G92">
        <f t="shared" ref="G92:G97" si="17">COUNTIFS($F$2:$F$39,F92,$E$2:$E$39,$F$90)</f>
        <v>0</v>
      </c>
      <c r="H92" s="8">
        <f t="shared" ref="H92:H97" si="18">G92/$G$98</f>
        <v>0</v>
      </c>
    </row>
    <row r="93" spans="6:8" x14ac:dyDescent="0.3">
      <c r="F93" s="4">
        <v>2</v>
      </c>
      <c r="G93">
        <f t="shared" si="17"/>
        <v>1</v>
      </c>
      <c r="H93" s="8">
        <f t="shared" si="18"/>
        <v>0.25</v>
      </c>
    </row>
    <row r="94" spans="6:8" x14ac:dyDescent="0.3">
      <c r="F94" s="4">
        <v>3</v>
      </c>
      <c r="G94">
        <f t="shared" si="17"/>
        <v>1</v>
      </c>
      <c r="H94" s="8">
        <f t="shared" si="18"/>
        <v>0.25</v>
      </c>
    </row>
    <row r="95" spans="6:8" x14ac:dyDescent="0.3">
      <c r="F95" s="4">
        <v>4</v>
      </c>
      <c r="G95">
        <f t="shared" si="17"/>
        <v>1</v>
      </c>
      <c r="H95" s="8">
        <f t="shared" si="18"/>
        <v>0.25</v>
      </c>
    </row>
    <row r="96" spans="6:8" x14ac:dyDescent="0.3">
      <c r="F96" s="4">
        <v>5</v>
      </c>
      <c r="G96">
        <f t="shared" si="17"/>
        <v>1</v>
      </c>
      <c r="H96" s="8">
        <f t="shared" si="18"/>
        <v>0.25</v>
      </c>
    </row>
    <row r="97" spans="6:8" x14ac:dyDescent="0.3">
      <c r="F97" s="4" t="s">
        <v>1176</v>
      </c>
      <c r="G97">
        <f t="shared" si="17"/>
        <v>0</v>
      </c>
      <c r="H97" s="8">
        <f t="shared" si="18"/>
        <v>0</v>
      </c>
    </row>
    <row r="98" spans="6:8" x14ac:dyDescent="0.3">
      <c r="G98">
        <f>SUM(G91:G97)</f>
        <v>4</v>
      </c>
    </row>
    <row r="100" spans="6:8" x14ac:dyDescent="0.3">
      <c r="F100" s="10" t="s">
        <v>1214</v>
      </c>
    </row>
    <row r="101" spans="6:8" x14ac:dyDescent="0.3">
      <c r="F101" s="4" t="s">
        <v>20</v>
      </c>
      <c r="G101">
        <f>SUM(G81+G91)</f>
        <v>3</v>
      </c>
      <c r="H101" s="8">
        <f>G101/$G$109</f>
        <v>0.14285714285714285</v>
      </c>
    </row>
    <row r="102" spans="6:8" x14ac:dyDescent="0.3">
      <c r="F102" s="4">
        <v>1</v>
      </c>
      <c r="G102">
        <f t="shared" ref="G102:G105" si="19">SUM(G82+G92)</f>
        <v>6</v>
      </c>
      <c r="H102" s="8">
        <f t="shared" ref="H102:H108" si="20">G102/$G$109</f>
        <v>0.2857142857142857</v>
      </c>
    </row>
    <row r="103" spans="6:8" x14ac:dyDescent="0.3">
      <c r="F103" s="4">
        <v>2</v>
      </c>
      <c r="G103">
        <f t="shared" si="19"/>
        <v>1</v>
      </c>
      <c r="H103" s="8">
        <f t="shared" si="20"/>
        <v>4.7619047619047616E-2</v>
      </c>
    </row>
    <row r="104" spans="6:8" x14ac:dyDescent="0.3">
      <c r="F104" s="4">
        <v>3</v>
      </c>
      <c r="G104">
        <f t="shared" si="19"/>
        <v>3</v>
      </c>
      <c r="H104" s="8">
        <f t="shared" si="20"/>
        <v>0.14285714285714285</v>
      </c>
    </row>
    <row r="105" spans="6:8" x14ac:dyDescent="0.3">
      <c r="F105" s="4">
        <v>4</v>
      </c>
      <c r="G105">
        <f t="shared" si="19"/>
        <v>4</v>
      </c>
      <c r="H105" s="8">
        <f t="shared" si="20"/>
        <v>0.19047619047619047</v>
      </c>
    </row>
    <row r="106" spans="6:8" x14ac:dyDescent="0.3">
      <c r="F106" s="4">
        <v>5</v>
      </c>
      <c r="G106">
        <f>SUM(G86+G96)</f>
        <v>3</v>
      </c>
      <c r="H106" s="8">
        <f t="shared" si="20"/>
        <v>0.14285714285714285</v>
      </c>
    </row>
    <row r="107" spans="6:8" x14ac:dyDescent="0.3">
      <c r="F107" s="4" t="s">
        <v>1176</v>
      </c>
      <c r="G107">
        <f>SUM(G87+G97)</f>
        <v>1</v>
      </c>
      <c r="H107" s="8">
        <f t="shared" si="20"/>
        <v>4.7619047619047616E-2</v>
      </c>
    </row>
    <row r="108" spans="6:8" x14ac:dyDescent="0.3">
      <c r="F108" s="4" t="s">
        <v>1225</v>
      </c>
      <c r="G108">
        <f>SUM(G106:G107)</f>
        <v>4</v>
      </c>
      <c r="H108" s="8">
        <f t="shared" si="20"/>
        <v>0.19047619047619047</v>
      </c>
    </row>
    <row r="109" spans="6:8" x14ac:dyDescent="0.3">
      <c r="G109">
        <f>SUM(G101:G107)</f>
        <v>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AC1C-9816-4F08-9077-10844809BB1B}">
  <dimension ref="A1:Q109"/>
  <sheetViews>
    <sheetView tabSelected="1" topLeftCell="L37" workbookViewId="0">
      <selection activeCell="W74" sqref="W74"/>
    </sheetView>
  </sheetViews>
  <sheetFormatPr defaultRowHeight="14.4" x14ac:dyDescent="0.3"/>
  <cols>
    <col min="1" max="1" width="13.77734375" bestFit="1" customWidth="1"/>
    <col min="2" max="2" width="29.21875" bestFit="1" customWidth="1"/>
    <col min="3" max="3" width="13.44140625" bestFit="1" customWidth="1"/>
    <col min="4" max="4" width="25.77734375" bestFit="1" customWidth="1"/>
    <col min="5" max="5" width="44.44140625" bestFit="1" customWidth="1"/>
    <col min="6" max="6" width="33.33203125" customWidth="1"/>
    <col min="7" max="7" width="33.44140625" customWidth="1"/>
    <col min="8" max="8" width="237.21875" customWidth="1"/>
    <col min="9" max="9" width="22.88671875" customWidth="1"/>
    <col min="15" max="15" width="40.88671875" customWidth="1"/>
  </cols>
  <sheetData>
    <row r="1" spans="1:16" x14ac:dyDescent="0.3">
      <c r="A1" t="s">
        <v>856</v>
      </c>
      <c r="B1" t="s">
        <v>857</v>
      </c>
      <c r="C1" t="s">
        <v>758</v>
      </c>
      <c r="D1" t="s">
        <v>759</v>
      </c>
      <c r="E1" t="s">
        <v>761</v>
      </c>
      <c r="F1" t="s">
        <v>408</v>
      </c>
      <c r="G1" t="s">
        <v>408</v>
      </c>
      <c r="H1" t="s">
        <v>409</v>
      </c>
      <c r="I1" t="s">
        <v>1017</v>
      </c>
    </row>
    <row r="2" spans="1:16" x14ac:dyDescent="0.3">
      <c r="A2" t="s">
        <v>1276</v>
      </c>
      <c r="B2" t="s">
        <v>764</v>
      </c>
      <c r="C2" t="s">
        <v>1165</v>
      </c>
      <c r="D2" t="s">
        <v>765</v>
      </c>
      <c r="E2" t="s">
        <v>766</v>
      </c>
      <c r="F2" s="4">
        <v>10</v>
      </c>
      <c r="G2" t="s">
        <v>410</v>
      </c>
      <c r="H2" t="s">
        <v>1023</v>
      </c>
      <c r="I2" t="s">
        <v>367</v>
      </c>
    </row>
    <row r="3" spans="1:16" x14ac:dyDescent="0.3">
      <c r="A3" t="s">
        <v>1276</v>
      </c>
      <c r="B3" t="s">
        <v>770</v>
      </c>
      <c r="C3" t="s">
        <v>1166</v>
      </c>
      <c r="D3" t="s">
        <v>771</v>
      </c>
      <c r="E3" t="s">
        <v>772</v>
      </c>
      <c r="F3" s="4">
        <v>3</v>
      </c>
      <c r="G3" t="s">
        <v>377</v>
      </c>
      <c r="H3" t="s">
        <v>1024</v>
      </c>
      <c r="I3" t="s">
        <v>367</v>
      </c>
      <c r="O3" t="s">
        <v>415</v>
      </c>
    </row>
    <row r="4" spans="1:16" x14ac:dyDescent="0.3">
      <c r="A4" t="s">
        <v>1276</v>
      </c>
      <c r="B4" t="s">
        <v>775</v>
      </c>
      <c r="C4" t="s">
        <v>1165</v>
      </c>
      <c r="D4" t="s">
        <v>765</v>
      </c>
      <c r="E4" t="s">
        <v>766</v>
      </c>
      <c r="F4" s="4" t="s">
        <v>20</v>
      </c>
      <c r="G4" t="s">
        <v>411</v>
      </c>
      <c r="H4" t="s">
        <v>412</v>
      </c>
      <c r="I4" t="s">
        <v>367</v>
      </c>
      <c r="O4" t="s">
        <v>1244</v>
      </c>
    </row>
    <row r="5" spans="1:16" x14ac:dyDescent="0.3">
      <c r="A5" t="s">
        <v>1276</v>
      </c>
      <c r="B5" t="s">
        <v>777</v>
      </c>
      <c r="C5" t="s">
        <v>1167</v>
      </c>
      <c r="D5" t="s">
        <v>765</v>
      </c>
      <c r="E5" t="s">
        <v>778</v>
      </c>
      <c r="F5" s="4" t="s">
        <v>20</v>
      </c>
      <c r="G5" t="s">
        <v>413</v>
      </c>
      <c r="O5" t="s">
        <v>1245</v>
      </c>
    </row>
    <row r="6" spans="1:16" x14ac:dyDescent="0.3">
      <c r="A6" t="s">
        <v>1276</v>
      </c>
      <c r="B6" t="s">
        <v>781</v>
      </c>
      <c r="C6" t="s">
        <v>1168</v>
      </c>
      <c r="D6" t="s">
        <v>771</v>
      </c>
      <c r="E6" t="s">
        <v>782</v>
      </c>
      <c r="F6" s="4">
        <v>5</v>
      </c>
      <c r="G6">
        <v>5</v>
      </c>
      <c r="H6" t="s">
        <v>1025</v>
      </c>
      <c r="I6" t="s">
        <v>367</v>
      </c>
      <c r="O6" t="s">
        <v>412</v>
      </c>
    </row>
    <row r="7" spans="1:16" x14ac:dyDescent="0.3">
      <c r="A7" t="s">
        <v>1276</v>
      </c>
      <c r="B7" t="s">
        <v>784</v>
      </c>
      <c r="C7" t="s">
        <v>1167</v>
      </c>
      <c r="D7" t="s">
        <v>771</v>
      </c>
      <c r="E7" t="s">
        <v>782</v>
      </c>
      <c r="F7" s="4">
        <v>1</v>
      </c>
      <c r="G7" t="s">
        <v>414</v>
      </c>
      <c r="H7" t="s">
        <v>415</v>
      </c>
      <c r="I7" t="s">
        <v>367</v>
      </c>
      <c r="O7" t="s">
        <v>1246</v>
      </c>
    </row>
    <row r="8" spans="1:16" x14ac:dyDescent="0.3">
      <c r="A8" t="s">
        <v>1276</v>
      </c>
      <c r="B8" t="s">
        <v>787</v>
      </c>
      <c r="C8" t="s">
        <v>1165</v>
      </c>
      <c r="D8" t="s">
        <v>771</v>
      </c>
      <c r="E8" t="s">
        <v>782</v>
      </c>
      <c r="F8" s="4">
        <v>3</v>
      </c>
      <c r="G8" t="s">
        <v>416</v>
      </c>
      <c r="H8" t="s">
        <v>415</v>
      </c>
      <c r="I8" t="s">
        <v>367</v>
      </c>
      <c r="O8" t="s">
        <v>1026</v>
      </c>
    </row>
    <row r="9" spans="1:16" x14ac:dyDescent="0.3">
      <c r="A9" t="s">
        <v>1276</v>
      </c>
      <c r="B9" t="s">
        <v>790</v>
      </c>
      <c r="C9" t="s">
        <v>1169</v>
      </c>
      <c r="D9" t="s">
        <v>771</v>
      </c>
      <c r="E9" t="s">
        <v>766</v>
      </c>
      <c r="F9" s="4">
        <v>2</v>
      </c>
      <c r="G9">
        <v>2</v>
      </c>
      <c r="H9" t="s">
        <v>1026</v>
      </c>
      <c r="I9" t="s">
        <v>367</v>
      </c>
      <c r="O9" t="s">
        <v>1247</v>
      </c>
    </row>
    <row r="10" spans="1:16" x14ac:dyDescent="0.3">
      <c r="A10" t="s">
        <v>1276</v>
      </c>
      <c r="B10" t="s">
        <v>795</v>
      </c>
      <c r="C10" t="s">
        <v>1168</v>
      </c>
      <c r="D10" t="s">
        <v>771</v>
      </c>
      <c r="E10" t="s">
        <v>782</v>
      </c>
      <c r="F10" s="4">
        <v>1</v>
      </c>
      <c r="G10" t="s">
        <v>370</v>
      </c>
      <c r="H10" t="s">
        <v>1027</v>
      </c>
      <c r="I10" t="s">
        <v>382</v>
      </c>
    </row>
    <row r="11" spans="1:16" x14ac:dyDescent="0.3">
      <c r="A11" t="s">
        <v>1276</v>
      </c>
      <c r="B11" t="s">
        <v>797</v>
      </c>
      <c r="C11" t="s">
        <v>1167</v>
      </c>
      <c r="D11" t="s">
        <v>771</v>
      </c>
      <c r="E11" t="s">
        <v>782</v>
      </c>
      <c r="F11" s="4">
        <v>1</v>
      </c>
      <c r="G11" t="s">
        <v>383</v>
      </c>
      <c r="H11" t="s">
        <v>1028</v>
      </c>
      <c r="I11" t="s">
        <v>382</v>
      </c>
    </row>
    <row r="12" spans="1:16" x14ac:dyDescent="0.3">
      <c r="A12" t="s">
        <v>1276</v>
      </c>
      <c r="B12" t="s">
        <v>800</v>
      </c>
      <c r="C12" t="s">
        <v>1166</v>
      </c>
      <c r="D12" t="s">
        <v>771</v>
      </c>
      <c r="E12" t="s">
        <v>782</v>
      </c>
      <c r="F12" s="4" t="s">
        <v>20</v>
      </c>
      <c r="G12" t="s">
        <v>1029</v>
      </c>
      <c r="H12" t="s">
        <v>385</v>
      </c>
      <c r="I12" t="s">
        <v>367</v>
      </c>
      <c r="O12" t="s">
        <v>415</v>
      </c>
      <c r="P12" s="5">
        <f>COUNTIF($H$2:$H$39, "*" &amp; O12 &amp; "*")</f>
        <v>24</v>
      </c>
    </row>
    <row r="13" spans="1:16" x14ac:dyDescent="0.3">
      <c r="A13" t="s">
        <v>1276</v>
      </c>
      <c r="B13" t="s">
        <v>802</v>
      </c>
      <c r="C13" t="s">
        <v>1166</v>
      </c>
      <c r="D13" t="s">
        <v>771</v>
      </c>
      <c r="E13" t="s">
        <v>778</v>
      </c>
      <c r="F13" s="4">
        <v>4</v>
      </c>
      <c r="G13" t="s">
        <v>417</v>
      </c>
      <c r="H13" t="s">
        <v>1030</v>
      </c>
      <c r="I13" t="s">
        <v>367</v>
      </c>
      <c r="O13" t="s">
        <v>1248</v>
      </c>
      <c r="P13" s="5">
        <f t="shared" ref="P13:P18" si="0">COUNTIF($H$2:$H$39, "*" &amp; O13 &amp; "*")</f>
        <v>5</v>
      </c>
    </row>
    <row r="14" spans="1:16" x14ac:dyDescent="0.3">
      <c r="A14" t="s">
        <v>1276</v>
      </c>
      <c r="B14" t="s">
        <v>805</v>
      </c>
      <c r="C14" t="s">
        <v>1169</v>
      </c>
      <c r="D14" t="s">
        <v>771</v>
      </c>
      <c r="E14" t="s">
        <v>782</v>
      </c>
      <c r="F14" s="4">
        <v>1</v>
      </c>
      <c r="G14" t="s">
        <v>386</v>
      </c>
      <c r="H14" t="s">
        <v>1030</v>
      </c>
      <c r="I14" t="s">
        <v>367</v>
      </c>
      <c r="O14" t="s">
        <v>1249</v>
      </c>
      <c r="P14" s="5">
        <f t="shared" si="0"/>
        <v>9</v>
      </c>
    </row>
    <row r="15" spans="1:16" x14ac:dyDescent="0.3">
      <c r="A15" t="s">
        <v>1276</v>
      </c>
      <c r="B15" t="s">
        <v>808</v>
      </c>
      <c r="C15" t="s">
        <v>1168</v>
      </c>
      <c r="D15" t="s">
        <v>765</v>
      </c>
      <c r="E15" t="s">
        <v>766</v>
      </c>
      <c r="F15" s="4">
        <v>5</v>
      </c>
      <c r="G15" t="s">
        <v>418</v>
      </c>
      <c r="H15" t="s">
        <v>415</v>
      </c>
      <c r="I15" t="s">
        <v>367</v>
      </c>
      <c r="O15" t="s">
        <v>1250</v>
      </c>
      <c r="P15" s="5">
        <f t="shared" si="0"/>
        <v>17</v>
      </c>
    </row>
    <row r="16" spans="1:16" x14ac:dyDescent="0.3">
      <c r="A16" t="s">
        <v>1276</v>
      </c>
      <c r="B16" t="s">
        <v>790</v>
      </c>
      <c r="C16" t="s">
        <v>1169</v>
      </c>
      <c r="D16" t="s">
        <v>771</v>
      </c>
      <c r="E16" t="s">
        <v>766</v>
      </c>
      <c r="F16" s="4">
        <v>4</v>
      </c>
      <c r="G16" t="s">
        <v>419</v>
      </c>
      <c r="H16" t="s">
        <v>1031</v>
      </c>
      <c r="I16" t="s">
        <v>382</v>
      </c>
      <c r="O16" t="s">
        <v>1251</v>
      </c>
      <c r="P16" s="5">
        <f t="shared" si="0"/>
        <v>2</v>
      </c>
    </row>
    <row r="17" spans="1:17" x14ac:dyDescent="0.3">
      <c r="A17" t="s">
        <v>1276</v>
      </c>
      <c r="B17" t="s">
        <v>812</v>
      </c>
      <c r="C17" t="s">
        <v>1166</v>
      </c>
      <c r="D17" t="s">
        <v>765</v>
      </c>
      <c r="E17" t="s">
        <v>766</v>
      </c>
      <c r="F17" s="4">
        <v>4</v>
      </c>
      <c r="G17">
        <v>4</v>
      </c>
      <c r="H17" t="s">
        <v>1024</v>
      </c>
      <c r="I17" t="s">
        <v>367</v>
      </c>
      <c r="O17" t="s">
        <v>1252</v>
      </c>
      <c r="P17" s="5">
        <f t="shared" si="0"/>
        <v>5</v>
      </c>
    </row>
    <row r="18" spans="1:17" x14ac:dyDescent="0.3">
      <c r="A18" t="s">
        <v>1276</v>
      </c>
      <c r="B18" t="s">
        <v>805</v>
      </c>
      <c r="C18" t="s">
        <v>1169</v>
      </c>
      <c r="D18" t="s">
        <v>771</v>
      </c>
      <c r="E18" t="s">
        <v>906</v>
      </c>
      <c r="F18" s="4">
        <v>1</v>
      </c>
      <c r="G18" t="s">
        <v>370</v>
      </c>
      <c r="H18" t="s">
        <v>1023</v>
      </c>
      <c r="I18" t="s">
        <v>367</v>
      </c>
      <c r="O18" t="s">
        <v>1253</v>
      </c>
      <c r="P18" s="5">
        <f t="shared" si="0"/>
        <v>1</v>
      </c>
    </row>
    <row r="19" spans="1:17" x14ac:dyDescent="0.3">
      <c r="A19" t="s">
        <v>1276</v>
      </c>
      <c r="B19" t="s">
        <v>795</v>
      </c>
      <c r="C19" t="s">
        <v>1168</v>
      </c>
      <c r="D19" t="s">
        <v>771</v>
      </c>
      <c r="E19" t="s">
        <v>782</v>
      </c>
      <c r="F19" s="4">
        <v>5</v>
      </c>
      <c r="G19" t="s">
        <v>420</v>
      </c>
      <c r="H19" t="s">
        <v>412</v>
      </c>
      <c r="I19" t="s">
        <v>382</v>
      </c>
    </row>
    <row r="20" spans="1:17" x14ac:dyDescent="0.3">
      <c r="A20" t="s">
        <v>1276</v>
      </c>
      <c r="B20" t="s">
        <v>819</v>
      </c>
      <c r="C20" t="s">
        <v>1169</v>
      </c>
      <c r="D20" t="s">
        <v>765</v>
      </c>
      <c r="E20" t="s">
        <v>778</v>
      </c>
      <c r="F20" s="4">
        <v>3</v>
      </c>
      <c r="G20" t="s">
        <v>372</v>
      </c>
      <c r="H20" t="s">
        <v>1032</v>
      </c>
      <c r="I20" t="s">
        <v>367</v>
      </c>
    </row>
    <row r="21" spans="1:17" x14ac:dyDescent="0.3">
      <c r="A21" t="s">
        <v>1276</v>
      </c>
      <c r="B21" t="s">
        <v>822</v>
      </c>
      <c r="C21" t="s">
        <v>1167</v>
      </c>
      <c r="D21" t="s">
        <v>771</v>
      </c>
      <c r="E21" t="s">
        <v>772</v>
      </c>
      <c r="F21" s="4" t="s">
        <v>20</v>
      </c>
      <c r="G21" t="s">
        <v>20</v>
      </c>
      <c r="O21" t="s">
        <v>1213</v>
      </c>
    </row>
    <row r="22" spans="1:17" x14ac:dyDescent="0.3">
      <c r="A22" t="s">
        <v>1276</v>
      </c>
      <c r="B22" t="s">
        <v>825</v>
      </c>
      <c r="C22" t="s">
        <v>1166</v>
      </c>
      <c r="D22" t="s">
        <v>771</v>
      </c>
      <c r="E22" t="s">
        <v>782</v>
      </c>
      <c r="F22" s="4">
        <v>3</v>
      </c>
      <c r="G22">
        <v>3</v>
      </c>
      <c r="H22" t="s">
        <v>415</v>
      </c>
      <c r="I22" t="s">
        <v>367</v>
      </c>
      <c r="O22" t="s">
        <v>415</v>
      </c>
      <c r="P22" s="5">
        <f>COUNTIFS($H$2:$H$39, "*" &amp; O22 &amp; "*",$E$2:$E$39,$O$31)+COUNTIFS($H$2:$H$39, "*" &amp; O22 &amp; "*",$E$2:$E$39,$O$32)</f>
        <v>9</v>
      </c>
      <c r="Q22" s="11">
        <f>P22/$P$29</f>
        <v>0.34615384615384615</v>
      </c>
    </row>
    <row r="23" spans="1:17" x14ac:dyDescent="0.3">
      <c r="A23" t="s">
        <v>1276</v>
      </c>
      <c r="B23" t="s">
        <v>827</v>
      </c>
      <c r="C23" t="s">
        <v>1170</v>
      </c>
      <c r="D23" t="s">
        <v>771</v>
      </c>
      <c r="E23" t="s">
        <v>778</v>
      </c>
      <c r="F23" s="4">
        <v>1</v>
      </c>
      <c r="G23" t="s">
        <v>9</v>
      </c>
      <c r="H23" t="s">
        <v>1030</v>
      </c>
      <c r="I23" t="s">
        <v>382</v>
      </c>
      <c r="O23" t="s">
        <v>1248</v>
      </c>
      <c r="P23" s="5">
        <f t="shared" ref="P23:P28" si="1">COUNTIFS($H$2:$H$39, "*" &amp; O23 &amp; "*",$E$2:$E$39,$O$31)+COUNTIFS($H$2:$H$39, "*" &amp; O23 &amp; "*",$E$2:$E$39,$O$32)</f>
        <v>2</v>
      </c>
      <c r="Q23" s="11">
        <f t="shared" ref="Q23:Q28" si="2">P23/$P$29</f>
        <v>7.6923076923076927E-2</v>
      </c>
    </row>
    <row r="24" spans="1:17" x14ac:dyDescent="0.3">
      <c r="A24" t="s">
        <v>1276</v>
      </c>
      <c r="B24" t="s">
        <v>822</v>
      </c>
      <c r="C24" t="s">
        <v>1167</v>
      </c>
      <c r="D24" t="s">
        <v>771</v>
      </c>
      <c r="E24" t="s">
        <v>772</v>
      </c>
      <c r="F24" s="4">
        <v>3</v>
      </c>
      <c r="G24" t="s">
        <v>421</v>
      </c>
      <c r="H24" t="s">
        <v>415</v>
      </c>
      <c r="I24" t="s">
        <v>367</v>
      </c>
      <c r="O24" t="s">
        <v>1249</v>
      </c>
      <c r="P24" s="5">
        <f t="shared" si="1"/>
        <v>5</v>
      </c>
      <c r="Q24" s="11">
        <f t="shared" si="2"/>
        <v>0.19230769230769232</v>
      </c>
    </row>
    <row r="25" spans="1:17" x14ac:dyDescent="0.3">
      <c r="A25" t="s">
        <v>1276</v>
      </c>
      <c r="B25" t="s">
        <v>795</v>
      </c>
      <c r="C25" t="s">
        <v>1168</v>
      </c>
      <c r="D25" t="s">
        <v>771</v>
      </c>
      <c r="E25" t="s">
        <v>782</v>
      </c>
      <c r="F25" s="4">
        <v>1</v>
      </c>
      <c r="G25" t="s">
        <v>400</v>
      </c>
      <c r="H25" t="s">
        <v>1030</v>
      </c>
      <c r="I25" t="s">
        <v>367</v>
      </c>
      <c r="O25" t="s">
        <v>1250</v>
      </c>
      <c r="P25" s="5">
        <f t="shared" si="1"/>
        <v>6</v>
      </c>
      <c r="Q25" s="11">
        <f t="shared" si="2"/>
        <v>0.23076923076923078</v>
      </c>
    </row>
    <row r="26" spans="1:17" x14ac:dyDescent="0.3">
      <c r="A26" t="s">
        <v>1276</v>
      </c>
      <c r="B26" t="s">
        <v>1172</v>
      </c>
      <c r="C26" t="s">
        <v>1171</v>
      </c>
      <c r="D26" t="s">
        <v>765</v>
      </c>
      <c r="E26" t="s">
        <v>782</v>
      </c>
      <c r="F26" s="4" t="s">
        <v>20</v>
      </c>
      <c r="G26" t="s">
        <v>20</v>
      </c>
      <c r="O26" t="s">
        <v>1251</v>
      </c>
      <c r="P26" s="5">
        <f t="shared" si="1"/>
        <v>1</v>
      </c>
      <c r="Q26" s="11">
        <f t="shared" si="2"/>
        <v>3.8461538461538464E-2</v>
      </c>
    </row>
    <row r="27" spans="1:17" x14ac:dyDescent="0.3">
      <c r="A27" t="s">
        <v>1276</v>
      </c>
      <c r="B27" t="s">
        <v>836</v>
      </c>
      <c r="C27" t="s">
        <v>1168</v>
      </c>
      <c r="D27" t="s">
        <v>771</v>
      </c>
      <c r="E27" t="s">
        <v>766</v>
      </c>
      <c r="F27" s="4">
        <v>3</v>
      </c>
      <c r="G27" t="s">
        <v>422</v>
      </c>
      <c r="H27" t="s">
        <v>1033</v>
      </c>
      <c r="I27" t="s">
        <v>367</v>
      </c>
      <c r="O27" t="s">
        <v>1252</v>
      </c>
      <c r="P27" s="5">
        <f t="shared" si="1"/>
        <v>3</v>
      </c>
      <c r="Q27" s="11">
        <f t="shared" si="2"/>
        <v>0.11538461538461539</v>
      </c>
    </row>
    <row r="28" spans="1:17" x14ac:dyDescent="0.3">
      <c r="A28" t="s">
        <v>1276</v>
      </c>
      <c r="B28" t="s">
        <v>838</v>
      </c>
      <c r="C28" t="s">
        <v>1165</v>
      </c>
      <c r="D28" t="s">
        <v>765</v>
      </c>
      <c r="E28" t="s">
        <v>766</v>
      </c>
      <c r="F28" s="4" t="s">
        <v>20</v>
      </c>
      <c r="G28" t="s">
        <v>1034</v>
      </c>
      <c r="H28" t="s">
        <v>415</v>
      </c>
      <c r="I28" t="s">
        <v>367</v>
      </c>
      <c r="O28" t="s">
        <v>1253</v>
      </c>
      <c r="P28" s="5">
        <f t="shared" si="1"/>
        <v>0</v>
      </c>
      <c r="Q28" s="11">
        <f t="shared" si="2"/>
        <v>0</v>
      </c>
    </row>
    <row r="29" spans="1:17" x14ac:dyDescent="0.3">
      <c r="A29" t="s">
        <v>1276</v>
      </c>
      <c r="B29" t="s">
        <v>840</v>
      </c>
      <c r="C29" t="s">
        <v>1170</v>
      </c>
      <c r="D29" t="s">
        <v>771</v>
      </c>
      <c r="E29" t="s">
        <v>782</v>
      </c>
      <c r="F29" s="4">
        <v>4</v>
      </c>
      <c r="G29">
        <v>4</v>
      </c>
      <c r="H29" t="s">
        <v>415</v>
      </c>
      <c r="I29" t="s">
        <v>382</v>
      </c>
      <c r="P29" s="5">
        <f>SUM(P22:P28)</f>
        <v>26</v>
      </c>
    </row>
    <row r="30" spans="1:17" x14ac:dyDescent="0.3">
      <c r="A30" t="s">
        <v>1276</v>
      </c>
      <c r="B30" t="s">
        <v>842</v>
      </c>
      <c r="C30" t="s">
        <v>1167</v>
      </c>
      <c r="D30" t="s">
        <v>765</v>
      </c>
      <c r="E30" t="s">
        <v>778</v>
      </c>
      <c r="F30" s="4" t="s">
        <v>20</v>
      </c>
      <c r="G30" t="s">
        <v>423</v>
      </c>
      <c r="H30" t="s">
        <v>1033</v>
      </c>
      <c r="I30" t="s">
        <v>367</v>
      </c>
    </row>
    <row r="31" spans="1:17" x14ac:dyDescent="0.3">
      <c r="A31" t="s">
        <v>1276</v>
      </c>
      <c r="B31" t="s">
        <v>840</v>
      </c>
      <c r="C31" t="s">
        <v>1170</v>
      </c>
      <c r="D31" t="s">
        <v>771</v>
      </c>
      <c r="E31" t="s">
        <v>782</v>
      </c>
      <c r="F31" s="4" t="s">
        <v>20</v>
      </c>
      <c r="G31" t="s">
        <v>92</v>
      </c>
      <c r="I31" t="s">
        <v>367</v>
      </c>
      <c r="O31" t="s">
        <v>778</v>
      </c>
    </row>
    <row r="32" spans="1:17" x14ac:dyDescent="0.3">
      <c r="A32" t="s">
        <v>1276</v>
      </c>
      <c r="B32" t="s">
        <v>840</v>
      </c>
      <c r="C32" t="s">
        <v>1170</v>
      </c>
      <c r="D32" t="s">
        <v>771</v>
      </c>
      <c r="E32" t="s">
        <v>782</v>
      </c>
      <c r="F32" s="4">
        <v>4</v>
      </c>
      <c r="G32" t="s">
        <v>403</v>
      </c>
      <c r="H32" t="s">
        <v>1035</v>
      </c>
      <c r="I32" t="s">
        <v>382</v>
      </c>
      <c r="O32" t="s">
        <v>766</v>
      </c>
    </row>
    <row r="33" spans="1:17" x14ac:dyDescent="0.3">
      <c r="A33" t="s">
        <v>1276</v>
      </c>
      <c r="B33" t="s">
        <v>795</v>
      </c>
      <c r="C33" t="s">
        <v>1168</v>
      </c>
      <c r="D33" t="s">
        <v>771</v>
      </c>
      <c r="E33" t="s">
        <v>782</v>
      </c>
      <c r="F33" s="4">
        <v>1</v>
      </c>
      <c r="G33" t="s">
        <v>9</v>
      </c>
      <c r="H33" t="s">
        <v>1030</v>
      </c>
      <c r="I33" t="s">
        <v>367</v>
      </c>
    </row>
    <row r="34" spans="1:17" x14ac:dyDescent="0.3">
      <c r="A34" t="s">
        <v>1276</v>
      </c>
      <c r="B34" t="s">
        <v>845</v>
      </c>
      <c r="C34" t="s">
        <v>1165</v>
      </c>
      <c r="D34" t="s">
        <v>771</v>
      </c>
      <c r="E34" t="s">
        <v>772</v>
      </c>
      <c r="F34" s="4">
        <v>5</v>
      </c>
      <c r="G34">
        <v>5</v>
      </c>
      <c r="H34" t="s">
        <v>1033</v>
      </c>
      <c r="I34" t="s">
        <v>367</v>
      </c>
      <c r="O34" t="s">
        <v>1214</v>
      </c>
      <c r="P34" s="5"/>
    </row>
    <row r="35" spans="1:17" x14ac:dyDescent="0.3">
      <c r="A35" t="s">
        <v>1276</v>
      </c>
      <c r="B35" t="s">
        <v>795</v>
      </c>
      <c r="C35" t="s">
        <v>1168</v>
      </c>
      <c r="D35" t="s">
        <v>771</v>
      </c>
      <c r="E35" t="s">
        <v>782</v>
      </c>
      <c r="F35" s="4">
        <v>1</v>
      </c>
      <c r="G35" t="s">
        <v>405</v>
      </c>
      <c r="H35" t="s">
        <v>1036</v>
      </c>
      <c r="I35" t="s">
        <v>367</v>
      </c>
      <c r="O35" t="s">
        <v>415</v>
      </c>
      <c r="P35" s="5">
        <f>COUNTIFS($H$2:$H$39, "*" &amp; O35 &amp; "*",$E$2:$E$39,$O$43)+COUNTIFS($H$2:$H$39, "*" &amp; O35 &amp; "*",$E$2:$E$39,$O$44)</f>
        <v>15</v>
      </c>
      <c r="Q35" s="11">
        <f>P35/$P$42</f>
        <v>0.44117647058823528</v>
      </c>
    </row>
    <row r="36" spans="1:17" x14ac:dyDescent="0.3">
      <c r="A36" t="s">
        <v>1276</v>
      </c>
      <c r="B36" t="s">
        <v>840</v>
      </c>
      <c r="C36" t="s">
        <v>1170</v>
      </c>
      <c r="D36" t="s">
        <v>771</v>
      </c>
      <c r="E36" t="s">
        <v>782</v>
      </c>
      <c r="F36" s="4">
        <v>2</v>
      </c>
      <c r="G36">
        <v>2</v>
      </c>
      <c r="H36" t="s">
        <v>1030</v>
      </c>
      <c r="I36" t="s">
        <v>424</v>
      </c>
      <c r="O36" t="s">
        <v>1248</v>
      </c>
      <c r="P36" s="5">
        <f t="shared" ref="P36:P41" si="3">COUNTIFS($H$2:$H$39, "*" &amp; O36 &amp; "*",$E$2:$E$39,$O$43)+COUNTIFS($H$2:$H$39, "*" &amp; O36 &amp; "*",$E$2:$E$39,$O$44)</f>
        <v>3</v>
      </c>
      <c r="Q36" s="11">
        <f t="shared" ref="Q36:Q41" si="4">P36/$P$42</f>
        <v>8.8235294117647065E-2</v>
      </c>
    </row>
    <row r="37" spans="1:17" x14ac:dyDescent="0.3">
      <c r="A37" t="s">
        <v>1276</v>
      </c>
      <c r="B37" t="s">
        <v>850</v>
      </c>
      <c r="C37" t="s">
        <v>1168</v>
      </c>
      <c r="D37" t="s">
        <v>771</v>
      </c>
      <c r="E37" t="s">
        <v>778</v>
      </c>
      <c r="F37" s="4">
        <v>1</v>
      </c>
      <c r="G37" t="s">
        <v>425</v>
      </c>
      <c r="H37" t="s">
        <v>1025</v>
      </c>
      <c r="I37" t="s">
        <v>382</v>
      </c>
      <c r="O37" t="s">
        <v>1249</v>
      </c>
      <c r="P37" s="5">
        <f t="shared" si="3"/>
        <v>3</v>
      </c>
      <c r="Q37" s="11">
        <f t="shared" si="4"/>
        <v>8.8235294117647065E-2</v>
      </c>
    </row>
    <row r="38" spans="1:17" x14ac:dyDescent="0.3">
      <c r="A38" t="s">
        <v>1276</v>
      </c>
      <c r="B38" t="s">
        <v>853</v>
      </c>
      <c r="C38" t="s">
        <v>1167</v>
      </c>
      <c r="D38" t="s">
        <v>771</v>
      </c>
      <c r="E38" t="s">
        <v>778</v>
      </c>
      <c r="F38" s="4" t="s">
        <v>20</v>
      </c>
      <c r="O38" t="s">
        <v>1250</v>
      </c>
      <c r="P38" s="5">
        <f t="shared" si="3"/>
        <v>10</v>
      </c>
      <c r="Q38" s="11">
        <f t="shared" si="4"/>
        <v>0.29411764705882354</v>
      </c>
    </row>
    <row r="39" spans="1:17" x14ac:dyDescent="0.3">
      <c r="A39" t="s">
        <v>1276</v>
      </c>
      <c r="B39" t="s">
        <v>950</v>
      </c>
      <c r="C39" t="s">
        <v>1168</v>
      </c>
      <c r="D39" t="s">
        <v>765</v>
      </c>
      <c r="E39" t="s">
        <v>778</v>
      </c>
      <c r="F39" s="4" t="s">
        <v>20</v>
      </c>
      <c r="O39" t="s">
        <v>1251</v>
      </c>
      <c r="P39" s="5">
        <f t="shared" si="3"/>
        <v>0</v>
      </c>
      <c r="Q39" s="11">
        <f t="shared" si="4"/>
        <v>0</v>
      </c>
    </row>
    <row r="40" spans="1:17" x14ac:dyDescent="0.3">
      <c r="O40" t="s">
        <v>1252</v>
      </c>
      <c r="P40" s="5">
        <f t="shared" si="3"/>
        <v>2</v>
      </c>
      <c r="Q40" s="11">
        <f t="shared" si="4"/>
        <v>5.8823529411764705E-2</v>
      </c>
    </row>
    <row r="41" spans="1:17" x14ac:dyDescent="0.3">
      <c r="O41" t="s">
        <v>1253</v>
      </c>
      <c r="P41" s="5">
        <f t="shared" si="3"/>
        <v>1</v>
      </c>
      <c r="Q41" s="11">
        <f t="shared" si="4"/>
        <v>2.9411764705882353E-2</v>
      </c>
    </row>
    <row r="42" spans="1:17" x14ac:dyDescent="0.3">
      <c r="F42" s="4" t="s">
        <v>20</v>
      </c>
      <c r="G42">
        <f t="shared" ref="G42:G47" si="5">COUNTIF($F$2:$F$39,F42)</f>
        <v>10</v>
      </c>
      <c r="H42" s="8">
        <f>G42/$G$49</f>
        <v>0.25641025641025639</v>
      </c>
      <c r="P42" s="5">
        <f>SUM(P35:P41)</f>
        <v>34</v>
      </c>
    </row>
    <row r="43" spans="1:17" x14ac:dyDescent="0.3">
      <c r="F43" s="4">
        <v>1</v>
      </c>
      <c r="G43">
        <f t="shared" si="5"/>
        <v>10</v>
      </c>
      <c r="H43" s="8">
        <f t="shared" ref="H43:H48" si="6">G43/$G$49</f>
        <v>0.25641025641025639</v>
      </c>
      <c r="O43" t="s">
        <v>782</v>
      </c>
    </row>
    <row r="44" spans="1:17" x14ac:dyDescent="0.3">
      <c r="F44" s="4">
        <v>2</v>
      </c>
      <c r="G44">
        <f t="shared" si="5"/>
        <v>2</v>
      </c>
      <c r="H44" s="8">
        <f t="shared" si="6"/>
        <v>5.128205128205128E-2</v>
      </c>
      <c r="O44" t="s">
        <v>772</v>
      </c>
    </row>
    <row r="45" spans="1:17" x14ac:dyDescent="0.3">
      <c r="F45" s="4">
        <v>3</v>
      </c>
      <c r="G45">
        <f t="shared" si="5"/>
        <v>6</v>
      </c>
      <c r="H45" s="8">
        <f t="shared" si="6"/>
        <v>0.15384615384615385</v>
      </c>
    </row>
    <row r="46" spans="1:17" x14ac:dyDescent="0.3">
      <c r="F46" s="4">
        <v>4</v>
      </c>
      <c r="G46">
        <f t="shared" si="5"/>
        <v>5</v>
      </c>
      <c r="H46" s="8">
        <f t="shared" si="6"/>
        <v>0.12820512820512819</v>
      </c>
    </row>
    <row r="47" spans="1:17" x14ac:dyDescent="0.3">
      <c r="F47" s="4">
        <v>5</v>
      </c>
      <c r="G47">
        <f t="shared" si="5"/>
        <v>4</v>
      </c>
      <c r="H47" s="8">
        <f t="shared" si="6"/>
        <v>0.10256410256410256</v>
      </c>
      <c r="O47" t="s">
        <v>1213</v>
      </c>
    </row>
    <row r="48" spans="1:17" x14ac:dyDescent="0.3">
      <c r="F48" s="4" t="s">
        <v>1176</v>
      </c>
      <c r="G48">
        <v>2</v>
      </c>
      <c r="H48" s="8">
        <f t="shared" si="6"/>
        <v>5.128205128205128E-2</v>
      </c>
      <c r="O48" t="s">
        <v>371</v>
      </c>
      <c r="P48" s="5">
        <f>COUNTIFS($J$2:$J$39, "*" &amp; O48 &amp; "*",$E$2:$E$39,$M$51)+COUNTIFS($J$2:$J$39, "*" &amp; O48 &amp; "*",$E$2:$E$39,$M$52)</f>
        <v>0</v>
      </c>
    </row>
    <row r="49" spans="6:16" x14ac:dyDescent="0.3">
      <c r="G49">
        <f>SUM(G42:G48)</f>
        <v>39</v>
      </c>
      <c r="H49" s="8"/>
      <c r="O49" t="s">
        <v>367</v>
      </c>
      <c r="P49" s="5">
        <f t="shared" ref="P49:P51" si="7">COUNTIFS($J$2:$J$39, "*" &amp; O49 &amp; "*",$E$2:$E$39,$M$51)+COUNTIFS($J$2:$J$39, "*" &amp; O49 &amp; "*",$E$2:$E$39,$M$52)</f>
        <v>0</v>
      </c>
    </row>
    <row r="50" spans="6:16" x14ac:dyDescent="0.3">
      <c r="F50" s="10" t="s">
        <v>778</v>
      </c>
      <c r="O50" t="s">
        <v>424</v>
      </c>
      <c r="P50" s="5">
        <f t="shared" si="7"/>
        <v>0</v>
      </c>
    </row>
    <row r="51" spans="6:16" x14ac:dyDescent="0.3">
      <c r="F51" s="4" t="s">
        <v>20</v>
      </c>
      <c r="G51">
        <f>COUNTIFS($F$2:$F$39,F51,$E$2:$E$39,$F$50)</f>
        <v>4</v>
      </c>
      <c r="H51" s="8">
        <f>G51/$G$58</f>
        <v>0.5</v>
      </c>
      <c r="O51" t="s">
        <v>1235</v>
      </c>
      <c r="P51" s="5">
        <f t="shared" si="7"/>
        <v>0</v>
      </c>
    </row>
    <row r="52" spans="6:16" x14ac:dyDescent="0.3">
      <c r="F52" s="4">
        <v>1</v>
      </c>
      <c r="G52">
        <f t="shared" ref="G52:G57" si="8">COUNTIFS($F$2:$F$39,F52,$E$2:$E$39,$F$50)</f>
        <v>2</v>
      </c>
      <c r="H52" s="8">
        <f t="shared" ref="H52:H57" si="9">G52/$G$58</f>
        <v>0.25</v>
      </c>
    </row>
    <row r="53" spans="6:16" x14ac:dyDescent="0.3">
      <c r="F53" s="4">
        <v>2</v>
      </c>
      <c r="G53">
        <f t="shared" si="8"/>
        <v>0</v>
      </c>
      <c r="H53" s="8">
        <f t="shared" si="9"/>
        <v>0</v>
      </c>
      <c r="O53" t="s">
        <v>778</v>
      </c>
    </row>
    <row r="54" spans="6:16" x14ac:dyDescent="0.3">
      <c r="F54" s="4">
        <v>3</v>
      </c>
      <c r="G54">
        <f>COUNTIFS($F$2:$F$39,F54,$E$2:$E$39,$F$50)</f>
        <v>1</v>
      </c>
      <c r="H54" s="8">
        <f t="shared" si="9"/>
        <v>0.125</v>
      </c>
      <c r="O54" t="s">
        <v>766</v>
      </c>
    </row>
    <row r="55" spans="6:16" x14ac:dyDescent="0.3">
      <c r="F55" s="4">
        <v>4</v>
      </c>
      <c r="G55">
        <f t="shared" si="8"/>
        <v>1</v>
      </c>
      <c r="H55" s="8">
        <f t="shared" si="9"/>
        <v>0.125</v>
      </c>
    </row>
    <row r="56" spans="6:16" x14ac:dyDescent="0.3">
      <c r="F56" s="4">
        <v>5</v>
      </c>
      <c r="G56">
        <f t="shared" si="8"/>
        <v>0</v>
      </c>
      <c r="H56" s="8">
        <f t="shared" si="9"/>
        <v>0</v>
      </c>
    </row>
    <row r="57" spans="6:16" x14ac:dyDescent="0.3">
      <c r="F57" s="4" t="s">
        <v>1176</v>
      </c>
      <c r="G57">
        <f t="shared" si="8"/>
        <v>0</v>
      </c>
      <c r="H57" s="8">
        <f t="shared" si="9"/>
        <v>0</v>
      </c>
      <c r="O57" t="s">
        <v>1214</v>
      </c>
    </row>
    <row r="58" spans="6:16" x14ac:dyDescent="0.3">
      <c r="G58">
        <f>SUM(G51:G57)</f>
        <v>8</v>
      </c>
      <c r="O58" t="s">
        <v>371</v>
      </c>
      <c r="P58" s="5">
        <f>COUNTIFS($J$2:$J$39, "*" &amp; O58 &amp; "*",$E$2:$E$39,$M$61)+COUNTIFS($J$2:$J$39, "*" &amp; O58 &amp; "*",$E$2:$E$39,$M$62)</f>
        <v>0</v>
      </c>
    </row>
    <row r="59" spans="6:16" x14ac:dyDescent="0.3">
      <c r="O59" t="s">
        <v>367</v>
      </c>
      <c r="P59" s="5">
        <f t="shared" ref="P59:P61" si="10">COUNTIFS($J$2:$J$39, "*" &amp; O59 &amp; "*",$E$2:$E$39,$M$61)+COUNTIFS($J$2:$J$39, "*" &amp; O59 &amp; "*",$E$2:$E$39,$M$62)</f>
        <v>0</v>
      </c>
    </row>
    <row r="60" spans="6:16" x14ac:dyDescent="0.3">
      <c r="F60" s="10" t="s">
        <v>766</v>
      </c>
      <c r="O60" t="s">
        <v>424</v>
      </c>
      <c r="P60" s="5">
        <f t="shared" si="10"/>
        <v>0</v>
      </c>
    </row>
    <row r="61" spans="6:16" x14ac:dyDescent="0.3">
      <c r="F61" s="4" t="s">
        <v>20</v>
      </c>
      <c r="G61">
        <f>COUNTIFS($F$2:$F$39,F61,$E$2:$E$39,$F$60)</f>
        <v>2</v>
      </c>
      <c r="H61" s="8">
        <f>G61/$G$68</f>
        <v>0.25</v>
      </c>
      <c r="O61" t="s">
        <v>1235</v>
      </c>
      <c r="P61" s="5">
        <f t="shared" si="10"/>
        <v>0</v>
      </c>
    </row>
    <row r="62" spans="6:16" x14ac:dyDescent="0.3">
      <c r="F62" s="4">
        <v>1</v>
      </c>
      <c r="G62">
        <f t="shared" ref="G62:G66" si="11">COUNTIFS($F$2:$F$39,F62,$E$2:$E$39,$F$60)</f>
        <v>0</v>
      </c>
      <c r="H62" s="8">
        <f t="shared" ref="H62:H67" si="12">G62/$G$68</f>
        <v>0</v>
      </c>
    </row>
    <row r="63" spans="6:16" x14ac:dyDescent="0.3">
      <c r="F63" s="4">
        <v>2</v>
      </c>
      <c r="G63">
        <f t="shared" si="11"/>
        <v>1</v>
      </c>
      <c r="H63" s="8">
        <f t="shared" si="12"/>
        <v>0.125</v>
      </c>
      <c r="O63" t="s">
        <v>782</v>
      </c>
    </row>
    <row r="64" spans="6:16" x14ac:dyDescent="0.3">
      <c r="F64" s="4">
        <v>3</v>
      </c>
      <c r="G64">
        <f t="shared" si="11"/>
        <v>1</v>
      </c>
      <c r="H64" s="8">
        <f t="shared" si="12"/>
        <v>0.125</v>
      </c>
      <c r="O64" t="s">
        <v>772</v>
      </c>
    </row>
    <row r="65" spans="6:8" x14ac:dyDescent="0.3">
      <c r="F65" s="4">
        <v>4</v>
      </c>
      <c r="G65">
        <f t="shared" si="11"/>
        <v>2</v>
      </c>
      <c r="H65" s="8">
        <f t="shared" si="12"/>
        <v>0.25</v>
      </c>
    </row>
    <row r="66" spans="6:8" x14ac:dyDescent="0.3">
      <c r="F66" s="4">
        <v>5</v>
      </c>
      <c r="G66">
        <f t="shared" si="11"/>
        <v>1</v>
      </c>
      <c r="H66" s="8">
        <f t="shared" si="12"/>
        <v>0.125</v>
      </c>
    </row>
    <row r="67" spans="6:8" x14ac:dyDescent="0.3">
      <c r="F67" s="4" t="s">
        <v>1176</v>
      </c>
      <c r="G67">
        <v>1</v>
      </c>
      <c r="H67" s="8">
        <f t="shared" si="12"/>
        <v>0.125</v>
      </c>
    </row>
    <row r="68" spans="6:8" x14ac:dyDescent="0.3">
      <c r="G68">
        <f>SUM(G61:G67)</f>
        <v>8</v>
      </c>
    </row>
    <row r="69" spans="6:8" x14ac:dyDescent="0.3">
      <c r="F69" s="10" t="s">
        <v>1213</v>
      </c>
    </row>
    <row r="70" spans="6:8" x14ac:dyDescent="0.3">
      <c r="F70" s="4" t="s">
        <v>20</v>
      </c>
      <c r="G70">
        <f>G61+G51</f>
        <v>6</v>
      </c>
      <c r="H70" s="8">
        <f>G70/$G$78</f>
        <v>0.375</v>
      </c>
    </row>
    <row r="71" spans="6:8" x14ac:dyDescent="0.3">
      <c r="F71" s="4">
        <v>1</v>
      </c>
      <c r="G71">
        <f>G62+G52</f>
        <v>2</v>
      </c>
      <c r="H71" s="8">
        <f t="shared" ref="H71:H77" si="13">G71/$G$78</f>
        <v>0.125</v>
      </c>
    </row>
    <row r="72" spans="6:8" x14ac:dyDescent="0.3">
      <c r="F72" s="4">
        <v>2</v>
      </c>
      <c r="G72">
        <f t="shared" ref="G72:G74" si="14">G63+G53</f>
        <v>1</v>
      </c>
      <c r="H72" s="8">
        <f t="shared" si="13"/>
        <v>6.25E-2</v>
      </c>
    </row>
    <row r="73" spans="6:8" x14ac:dyDescent="0.3">
      <c r="F73" s="4">
        <v>3</v>
      </c>
      <c r="G73">
        <f t="shared" si="14"/>
        <v>2</v>
      </c>
      <c r="H73" s="8">
        <f t="shared" si="13"/>
        <v>0.125</v>
      </c>
    </row>
    <row r="74" spans="6:8" x14ac:dyDescent="0.3">
      <c r="F74" s="4">
        <v>4</v>
      </c>
      <c r="G74">
        <f t="shared" si="14"/>
        <v>3</v>
      </c>
      <c r="H74" s="8">
        <f t="shared" si="13"/>
        <v>0.1875</v>
      </c>
    </row>
    <row r="75" spans="6:8" x14ac:dyDescent="0.3">
      <c r="F75" s="4">
        <v>5</v>
      </c>
      <c r="G75">
        <f>G66+G56</f>
        <v>1</v>
      </c>
      <c r="H75" s="8">
        <f t="shared" si="13"/>
        <v>6.25E-2</v>
      </c>
    </row>
    <row r="76" spans="6:8" x14ac:dyDescent="0.3">
      <c r="F76" s="4" t="s">
        <v>1176</v>
      </c>
      <c r="G76">
        <f>G67+G57</f>
        <v>1</v>
      </c>
      <c r="H76" s="8">
        <f t="shared" si="13"/>
        <v>6.25E-2</v>
      </c>
    </row>
    <row r="77" spans="6:8" x14ac:dyDescent="0.3">
      <c r="F77" s="4" t="s">
        <v>1226</v>
      </c>
      <c r="G77">
        <f>SUM(G75:G76)</f>
        <v>2</v>
      </c>
      <c r="H77" s="8">
        <f t="shared" si="13"/>
        <v>0.125</v>
      </c>
    </row>
    <row r="78" spans="6:8" x14ac:dyDescent="0.3">
      <c r="G78">
        <f>SUM(G70:G76)</f>
        <v>16</v>
      </c>
    </row>
    <row r="80" spans="6:8" x14ac:dyDescent="0.3">
      <c r="F80" s="10" t="s">
        <v>782</v>
      </c>
    </row>
    <row r="81" spans="6:8" x14ac:dyDescent="0.3">
      <c r="F81" s="4" t="s">
        <v>20</v>
      </c>
      <c r="G81">
        <f>COUNTIFS($F$2:$F$39,F81,$E$2:$E$39,$F$80)</f>
        <v>3</v>
      </c>
      <c r="H81" s="8">
        <f>G81/$G$88</f>
        <v>0.16666666666666666</v>
      </c>
    </row>
    <row r="82" spans="6:8" x14ac:dyDescent="0.3">
      <c r="F82" s="4">
        <v>1</v>
      </c>
      <c r="G82">
        <f t="shared" ref="G82:G86" si="15">COUNTIFS($F$2:$F$39,F82,$E$2:$E$39,$F$80)</f>
        <v>7</v>
      </c>
      <c r="H82" s="8">
        <f t="shared" ref="H82:H87" si="16">G82/$G$88</f>
        <v>0.3888888888888889</v>
      </c>
    </row>
    <row r="83" spans="6:8" x14ac:dyDescent="0.3">
      <c r="F83" s="4">
        <v>2</v>
      </c>
      <c r="G83">
        <f t="shared" si="15"/>
        <v>1</v>
      </c>
      <c r="H83" s="8">
        <f t="shared" si="16"/>
        <v>5.5555555555555552E-2</v>
      </c>
    </row>
    <row r="84" spans="6:8" x14ac:dyDescent="0.3">
      <c r="F84" s="4">
        <v>3</v>
      </c>
      <c r="G84">
        <f t="shared" si="15"/>
        <v>2</v>
      </c>
      <c r="H84" s="8">
        <f t="shared" si="16"/>
        <v>0.1111111111111111</v>
      </c>
    </row>
    <row r="85" spans="6:8" x14ac:dyDescent="0.3">
      <c r="F85" s="4">
        <v>4</v>
      </c>
      <c r="G85">
        <f t="shared" si="15"/>
        <v>2</v>
      </c>
      <c r="H85" s="8">
        <f t="shared" si="16"/>
        <v>0.1111111111111111</v>
      </c>
    </row>
    <row r="86" spans="6:8" x14ac:dyDescent="0.3">
      <c r="F86" s="4">
        <v>5</v>
      </c>
      <c r="G86">
        <f t="shared" si="15"/>
        <v>2</v>
      </c>
      <c r="H86" s="8">
        <f t="shared" si="16"/>
        <v>0.1111111111111111</v>
      </c>
    </row>
    <row r="87" spans="6:8" x14ac:dyDescent="0.3">
      <c r="F87" s="4" t="s">
        <v>1176</v>
      </c>
      <c r="G87">
        <v>1</v>
      </c>
      <c r="H87" s="8">
        <f t="shared" si="16"/>
        <v>5.5555555555555552E-2</v>
      </c>
    </row>
    <row r="88" spans="6:8" x14ac:dyDescent="0.3">
      <c r="G88">
        <f>SUM(G81:G87)</f>
        <v>18</v>
      </c>
    </row>
    <row r="90" spans="6:8" x14ac:dyDescent="0.3">
      <c r="F90" s="10" t="s">
        <v>772</v>
      </c>
    </row>
    <row r="91" spans="6:8" x14ac:dyDescent="0.3">
      <c r="F91" s="4" t="s">
        <v>20</v>
      </c>
      <c r="G91">
        <f>COUNTIFS($F$2:$F$39,F91,$E$2:$E$39,$F$90)</f>
        <v>1</v>
      </c>
      <c r="H91" s="8">
        <f>G91/$G$98</f>
        <v>0.25</v>
      </c>
    </row>
    <row r="92" spans="6:8" x14ac:dyDescent="0.3">
      <c r="F92" s="4">
        <v>1</v>
      </c>
      <c r="G92">
        <f t="shared" ref="G92:G97" si="17">COUNTIFS($F$2:$F$39,F92,$E$2:$E$39,$F$90)</f>
        <v>0</v>
      </c>
      <c r="H92" s="8">
        <f t="shared" ref="H92:H97" si="18">G92/$G$98</f>
        <v>0</v>
      </c>
    </row>
    <row r="93" spans="6:8" x14ac:dyDescent="0.3">
      <c r="F93" s="4">
        <v>2</v>
      </c>
      <c r="G93">
        <f t="shared" si="17"/>
        <v>0</v>
      </c>
      <c r="H93" s="8">
        <f t="shared" si="18"/>
        <v>0</v>
      </c>
    </row>
    <row r="94" spans="6:8" x14ac:dyDescent="0.3">
      <c r="F94" s="4">
        <v>3</v>
      </c>
      <c r="G94">
        <f t="shared" si="17"/>
        <v>2</v>
      </c>
      <c r="H94" s="8">
        <f t="shared" si="18"/>
        <v>0.5</v>
      </c>
    </row>
    <row r="95" spans="6:8" x14ac:dyDescent="0.3">
      <c r="F95" s="4">
        <v>4</v>
      </c>
      <c r="G95">
        <f t="shared" si="17"/>
        <v>0</v>
      </c>
      <c r="H95" s="8">
        <f t="shared" si="18"/>
        <v>0</v>
      </c>
    </row>
    <row r="96" spans="6:8" x14ac:dyDescent="0.3">
      <c r="F96" s="4">
        <v>5</v>
      </c>
      <c r="G96">
        <f t="shared" si="17"/>
        <v>1</v>
      </c>
      <c r="H96" s="8">
        <f t="shared" si="18"/>
        <v>0.25</v>
      </c>
    </row>
    <row r="97" spans="6:8" x14ac:dyDescent="0.3">
      <c r="F97" s="4" t="s">
        <v>1176</v>
      </c>
      <c r="G97">
        <f t="shared" si="17"/>
        <v>0</v>
      </c>
      <c r="H97" s="8">
        <f t="shared" si="18"/>
        <v>0</v>
      </c>
    </row>
    <row r="98" spans="6:8" x14ac:dyDescent="0.3">
      <c r="G98">
        <f>SUM(G91:G97)</f>
        <v>4</v>
      </c>
    </row>
    <row r="100" spans="6:8" x14ac:dyDescent="0.3">
      <c r="F100" s="10" t="s">
        <v>1214</v>
      </c>
    </row>
    <row r="101" spans="6:8" x14ac:dyDescent="0.3">
      <c r="F101" s="4" t="s">
        <v>20</v>
      </c>
      <c r="G101">
        <f>SUM(G81+G91)</f>
        <v>4</v>
      </c>
      <c r="H101" s="8">
        <f>G101/$G$109</f>
        <v>0.18181818181818182</v>
      </c>
    </row>
    <row r="102" spans="6:8" x14ac:dyDescent="0.3">
      <c r="F102" s="4">
        <v>1</v>
      </c>
      <c r="G102">
        <f t="shared" ref="G102:G105" si="19">SUM(G82+G92)</f>
        <v>7</v>
      </c>
      <c r="H102" s="8">
        <f t="shared" ref="H102:H108" si="20">G102/$G$109</f>
        <v>0.31818181818181818</v>
      </c>
    </row>
    <row r="103" spans="6:8" x14ac:dyDescent="0.3">
      <c r="F103" s="4">
        <v>2</v>
      </c>
      <c r="G103">
        <f t="shared" si="19"/>
        <v>1</v>
      </c>
      <c r="H103" s="8">
        <f t="shared" si="20"/>
        <v>4.5454545454545456E-2</v>
      </c>
    </row>
    <row r="104" spans="6:8" x14ac:dyDescent="0.3">
      <c r="F104" s="4">
        <v>3</v>
      </c>
      <c r="G104">
        <f t="shared" si="19"/>
        <v>4</v>
      </c>
      <c r="H104" s="8">
        <f t="shared" si="20"/>
        <v>0.18181818181818182</v>
      </c>
    </row>
    <row r="105" spans="6:8" x14ac:dyDescent="0.3">
      <c r="F105" s="4">
        <v>4</v>
      </c>
      <c r="G105">
        <f t="shared" si="19"/>
        <v>2</v>
      </c>
      <c r="H105" s="8">
        <f t="shared" si="20"/>
        <v>9.0909090909090912E-2</v>
      </c>
    </row>
    <row r="106" spans="6:8" x14ac:dyDescent="0.3">
      <c r="F106" s="4">
        <v>5</v>
      </c>
      <c r="G106">
        <f>SUM(G86+G96)</f>
        <v>3</v>
      </c>
      <c r="H106" s="8">
        <f t="shared" si="20"/>
        <v>0.13636363636363635</v>
      </c>
    </row>
    <row r="107" spans="6:8" x14ac:dyDescent="0.3">
      <c r="F107" s="4" t="s">
        <v>1176</v>
      </c>
      <c r="G107">
        <f>SUM(G87+G97)</f>
        <v>1</v>
      </c>
      <c r="H107" s="8">
        <f t="shared" si="20"/>
        <v>4.5454545454545456E-2</v>
      </c>
    </row>
    <row r="108" spans="6:8" x14ac:dyDescent="0.3">
      <c r="F108" s="4" t="s">
        <v>1225</v>
      </c>
      <c r="G108">
        <f>SUM(G106:G107)</f>
        <v>4</v>
      </c>
      <c r="H108" s="8">
        <f t="shared" si="20"/>
        <v>0.18181818181818182</v>
      </c>
    </row>
    <row r="109" spans="6:8" x14ac:dyDescent="0.3">
      <c r="G109">
        <f>SUM(G101:G107)</f>
        <v>22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2051-A930-43BD-AB2D-B8A00A0595E8}">
  <dimension ref="A1:I39"/>
  <sheetViews>
    <sheetView topLeftCell="A7" workbookViewId="0">
      <selection activeCell="A2" sqref="A2:A39"/>
    </sheetView>
  </sheetViews>
  <sheetFormatPr defaultRowHeight="14.4" x14ac:dyDescent="0.3"/>
  <cols>
    <col min="1" max="1" width="16" bestFit="1" customWidth="1"/>
    <col min="2" max="2" width="29.21875" bestFit="1" customWidth="1"/>
    <col min="3" max="3" width="13.44140625" bestFit="1" customWidth="1"/>
    <col min="4" max="4" width="25.77734375" bestFit="1" customWidth="1"/>
    <col min="5" max="5" width="44.44140625" bestFit="1" customWidth="1"/>
    <col min="6" max="7" width="255.77734375" bestFit="1" customWidth="1"/>
    <col min="8" max="8" width="139.109375" bestFit="1" customWidth="1"/>
    <col min="9" max="9" width="255.77734375" bestFit="1" customWidth="1"/>
  </cols>
  <sheetData>
    <row r="1" spans="1:9" x14ac:dyDescent="0.3">
      <c r="A1" t="s">
        <v>856</v>
      </c>
      <c r="B1" t="s">
        <v>857</v>
      </c>
      <c r="C1" t="s">
        <v>758</v>
      </c>
      <c r="D1" t="s">
        <v>759</v>
      </c>
      <c r="E1" t="s">
        <v>761</v>
      </c>
      <c r="F1" t="s">
        <v>426</v>
      </c>
      <c r="G1" t="s">
        <v>427</v>
      </c>
      <c r="H1" t="s">
        <v>428</v>
      </c>
      <c r="I1" t="s">
        <v>429</v>
      </c>
    </row>
    <row r="2" spans="1:9" x14ac:dyDescent="0.3">
      <c r="A2" t="s">
        <v>1276</v>
      </c>
      <c r="B2" t="s">
        <v>764</v>
      </c>
      <c r="C2" t="s">
        <v>1165</v>
      </c>
      <c r="D2" t="s">
        <v>765</v>
      </c>
      <c r="E2" t="s">
        <v>766</v>
      </c>
      <c r="F2" t="s">
        <v>430</v>
      </c>
      <c r="G2" t="s">
        <v>431</v>
      </c>
      <c r="H2" t="s">
        <v>432</v>
      </c>
      <c r="I2" t="s">
        <v>433</v>
      </c>
    </row>
    <row r="3" spans="1:9" x14ac:dyDescent="0.3">
      <c r="A3" t="s">
        <v>1276</v>
      </c>
      <c r="B3" t="s">
        <v>775</v>
      </c>
      <c r="C3" t="s">
        <v>1165</v>
      </c>
      <c r="D3" t="s">
        <v>765</v>
      </c>
      <c r="E3" t="s">
        <v>766</v>
      </c>
      <c r="F3" t="s">
        <v>435</v>
      </c>
      <c r="G3" t="s">
        <v>436</v>
      </c>
      <c r="H3" t="s">
        <v>437</v>
      </c>
      <c r="I3" t="s">
        <v>1038</v>
      </c>
    </row>
    <row r="4" spans="1:9" x14ac:dyDescent="0.3">
      <c r="A4" t="s">
        <v>1276</v>
      </c>
      <c r="B4" t="s">
        <v>790</v>
      </c>
      <c r="C4" t="s">
        <v>1169</v>
      </c>
      <c r="D4" t="s">
        <v>771</v>
      </c>
      <c r="E4" t="s">
        <v>766</v>
      </c>
      <c r="F4" t="s">
        <v>450</v>
      </c>
      <c r="G4" t="s">
        <v>20</v>
      </c>
      <c r="H4" t="s">
        <v>20</v>
      </c>
      <c r="I4" t="s">
        <v>20</v>
      </c>
    </row>
    <row r="5" spans="1:9" x14ac:dyDescent="0.3">
      <c r="A5" t="s">
        <v>1276</v>
      </c>
      <c r="B5" t="s">
        <v>808</v>
      </c>
      <c r="C5" t="s">
        <v>1168</v>
      </c>
      <c r="D5" t="s">
        <v>765</v>
      </c>
      <c r="E5" t="s">
        <v>766</v>
      </c>
      <c r="F5" t="s">
        <v>465</v>
      </c>
      <c r="G5" t="s">
        <v>25</v>
      </c>
      <c r="H5" t="s">
        <v>466</v>
      </c>
      <c r="I5" t="s">
        <v>467</v>
      </c>
    </row>
    <row r="6" spans="1:9" x14ac:dyDescent="0.3">
      <c r="A6" t="s">
        <v>1276</v>
      </c>
      <c r="B6" t="s">
        <v>790</v>
      </c>
      <c r="C6" t="s">
        <v>1169</v>
      </c>
      <c r="D6" t="s">
        <v>771</v>
      </c>
      <c r="E6" t="s">
        <v>766</v>
      </c>
      <c r="F6" t="s">
        <v>468</v>
      </c>
      <c r="G6" t="s">
        <v>469</v>
      </c>
      <c r="H6" t="s">
        <v>470</v>
      </c>
      <c r="I6" t="s">
        <v>1044</v>
      </c>
    </row>
    <row r="7" spans="1:9" x14ac:dyDescent="0.3">
      <c r="A7" t="s">
        <v>1276</v>
      </c>
      <c r="B7" t="s">
        <v>812</v>
      </c>
      <c r="C7" t="s">
        <v>1166</v>
      </c>
      <c r="D7" t="s">
        <v>765</v>
      </c>
      <c r="E7" t="s">
        <v>766</v>
      </c>
      <c r="F7" t="s">
        <v>1045</v>
      </c>
      <c r="G7" t="s">
        <v>471</v>
      </c>
      <c r="H7" t="s">
        <v>472</v>
      </c>
      <c r="I7" t="s">
        <v>473</v>
      </c>
    </row>
    <row r="8" spans="1:9" x14ac:dyDescent="0.3">
      <c r="A8" t="s">
        <v>1276</v>
      </c>
      <c r="B8" t="s">
        <v>836</v>
      </c>
      <c r="C8" t="s">
        <v>1168</v>
      </c>
      <c r="D8" t="s">
        <v>771</v>
      </c>
      <c r="E8" t="s">
        <v>766</v>
      </c>
      <c r="F8" t="s">
        <v>499</v>
      </c>
      <c r="G8" t="s">
        <v>500</v>
      </c>
      <c r="H8" t="s">
        <v>20</v>
      </c>
      <c r="I8" t="s">
        <v>20</v>
      </c>
    </row>
    <row r="9" spans="1:9" x14ac:dyDescent="0.3">
      <c r="A9" t="s">
        <v>1276</v>
      </c>
      <c r="B9" t="s">
        <v>838</v>
      </c>
      <c r="C9" t="s">
        <v>1165</v>
      </c>
      <c r="D9" t="s">
        <v>765</v>
      </c>
      <c r="E9" t="s">
        <v>766</v>
      </c>
      <c r="F9" t="s">
        <v>1049</v>
      </c>
      <c r="G9" t="s">
        <v>20</v>
      </c>
      <c r="H9" t="s">
        <v>1050</v>
      </c>
      <c r="I9" t="s">
        <v>501</v>
      </c>
    </row>
    <row r="10" spans="1:9" x14ac:dyDescent="0.3">
      <c r="A10" t="s">
        <v>1276</v>
      </c>
      <c r="B10" t="s">
        <v>777</v>
      </c>
      <c r="C10" t="s">
        <v>1167</v>
      </c>
      <c r="D10" t="s">
        <v>765</v>
      </c>
      <c r="E10" t="s">
        <v>778</v>
      </c>
      <c r="F10" t="s">
        <v>438</v>
      </c>
      <c r="G10" t="s">
        <v>439</v>
      </c>
      <c r="H10" t="s">
        <v>440</v>
      </c>
      <c r="I10" t="s">
        <v>13</v>
      </c>
    </row>
    <row r="11" spans="1:9" x14ac:dyDescent="0.3">
      <c r="A11" t="s">
        <v>1276</v>
      </c>
      <c r="B11" t="s">
        <v>802</v>
      </c>
      <c r="C11" t="s">
        <v>1166</v>
      </c>
      <c r="D11" t="s">
        <v>771</v>
      </c>
      <c r="E11" t="s">
        <v>778</v>
      </c>
      <c r="F11" t="s">
        <v>458</v>
      </c>
      <c r="G11" t="s">
        <v>459</v>
      </c>
      <c r="H11" t="s">
        <v>460</v>
      </c>
      <c r="I11" t="s">
        <v>25</v>
      </c>
    </row>
    <row r="12" spans="1:9" x14ac:dyDescent="0.3">
      <c r="A12" t="s">
        <v>1276</v>
      </c>
      <c r="B12" t="s">
        <v>819</v>
      </c>
      <c r="C12" t="s">
        <v>1169</v>
      </c>
      <c r="D12" t="s">
        <v>765</v>
      </c>
      <c r="E12" t="s">
        <v>778</v>
      </c>
      <c r="F12" t="s">
        <v>1048</v>
      </c>
      <c r="G12" t="s">
        <v>480</v>
      </c>
      <c r="H12" t="s">
        <v>480</v>
      </c>
      <c r="I12" t="s">
        <v>20</v>
      </c>
    </row>
    <row r="13" spans="1:9" x14ac:dyDescent="0.3">
      <c r="A13" t="s">
        <v>1276</v>
      </c>
      <c r="B13" t="s">
        <v>827</v>
      </c>
      <c r="C13" t="s">
        <v>1170</v>
      </c>
      <c r="D13" t="s">
        <v>771</v>
      </c>
      <c r="E13" t="s">
        <v>778</v>
      </c>
      <c r="F13" t="s">
        <v>488</v>
      </c>
      <c r="G13" t="s">
        <v>489</v>
      </c>
      <c r="H13" t="s">
        <v>490</v>
      </c>
      <c r="I13" t="s">
        <v>483</v>
      </c>
    </row>
    <row r="14" spans="1:9" x14ac:dyDescent="0.3">
      <c r="A14" t="s">
        <v>1276</v>
      </c>
      <c r="B14" t="s">
        <v>842</v>
      </c>
      <c r="C14" t="s">
        <v>1167</v>
      </c>
      <c r="D14" t="s">
        <v>765</v>
      </c>
      <c r="E14" t="s">
        <v>778</v>
      </c>
      <c r="F14" t="s">
        <v>506</v>
      </c>
      <c r="G14" t="s">
        <v>507</v>
      </c>
      <c r="H14" t="s">
        <v>508</v>
      </c>
      <c r="I14" t="s">
        <v>13</v>
      </c>
    </row>
    <row r="15" spans="1:9" x14ac:dyDescent="0.3">
      <c r="A15" t="s">
        <v>1276</v>
      </c>
      <c r="B15" t="s">
        <v>850</v>
      </c>
      <c r="C15" t="s">
        <v>1168</v>
      </c>
      <c r="D15" t="s">
        <v>771</v>
      </c>
      <c r="E15" t="s">
        <v>778</v>
      </c>
      <c r="F15" t="s">
        <v>525</v>
      </c>
      <c r="G15" t="s">
        <v>20</v>
      </c>
      <c r="H15" t="s">
        <v>526</v>
      </c>
      <c r="I15" t="s">
        <v>20</v>
      </c>
    </row>
    <row r="16" spans="1:9" x14ac:dyDescent="0.3">
      <c r="A16" t="s">
        <v>1276</v>
      </c>
      <c r="B16" t="s">
        <v>853</v>
      </c>
      <c r="C16" t="s">
        <v>1167</v>
      </c>
      <c r="D16" t="s">
        <v>771</v>
      </c>
      <c r="E16" t="s">
        <v>778</v>
      </c>
      <c r="F16" t="s">
        <v>527</v>
      </c>
      <c r="G16" t="s">
        <v>528</v>
      </c>
      <c r="H16" t="s">
        <v>529</v>
      </c>
      <c r="I16" t="s">
        <v>530</v>
      </c>
    </row>
    <row r="17" spans="1:9" x14ac:dyDescent="0.3">
      <c r="A17" t="s">
        <v>1276</v>
      </c>
      <c r="B17" t="s">
        <v>950</v>
      </c>
      <c r="C17" t="s">
        <v>1168</v>
      </c>
      <c r="D17" t="s">
        <v>765</v>
      </c>
      <c r="E17" t="s">
        <v>778</v>
      </c>
      <c r="F17" t="s">
        <v>1052</v>
      </c>
      <c r="G17" t="s">
        <v>1053</v>
      </c>
      <c r="H17" t="s">
        <v>1054</v>
      </c>
      <c r="I17" t="s">
        <v>1055</v>
      </c>
    </row>
    <row r="18" spans="1:9" x14ac:dyDescent="0.3">
      <c r="A18" t="s">
        <v>1276</v>
      </c>
      <c r="B18" t="s">
        <v>781</v>
      </c>
      <c r="C18" t="s">
        <v>1168</v>
      </c>
      <c r="D18" t="s">
        <v>771</v>
      </c>
      <c r="E18" t="s">
        <v>782</v>
      </c>
      <c r="F18" t="s">
        <v>441</v>
      </c>
      <c r="G18" t="s">
        <v>1039</v>
      </c>
      <c r="H18" t="s">
        <v>1040</v>
      </c>
      <c r="I18" t="s">
        <v>1041</v>
      </c>
    </row>
    <row r="19" spans="1:9" x14ac:dyDescent="0.3">
      <c r="A19" t="s">
        <v>1276</v>
      </c>
      <c r="B19" t="s">
        <v>784</v>
      </c>
      <c r="C19" t="s">
        <v>1167</v>
      </c>
      <c r="D19" t="s">
        <v>771</v>
      </c>
      <c r="E19" t="s">
        <v>782</v>
      </c>
      <c r="F19" t="s">
        <v>442</v>
      </c>
      <c r="G19" t="s">
        <v>443</v>
      </c>
      <c r="H19" t="s">
        <v>444</v>
      </c>
      <c r="I19" t="s">
        <v>445</v>
      </c>
    </row>
    <row r="20" spans="1:9" x14ac:dyDescent="0.3">
      <c r="A20" t="s">
        <v>1276</v>
      </c>
      <c r="B20" t="s">
        <v>787</v>
      </c>
      <c r="C20" t="s">
        <v>1165</v>
      </c>
      <c r="D20" t="s">
        <v>771</v>
      </c>
      <c r="E20" t="s">
        <v>782</v>
      </c>
      <c r="F20" t="s">
        <v>446</v>
      </c>
      <c r="G20" t="s">
        <v>447</v>
      </c>
      <c r="H20" t="s">
        <v>448</v>
      </c>
      <c r="I20" t="s">
        <v>449</v>
      </c>
    </row>
    <row r="21" spans="1:9" x14ac:dyDescent="0.3">
      <c r="A21" t="s">
        <v>1276</v>
      </c>
      <c r="B21" t="s">
        <v>795</v>
      </c>
      <c r="C21" t="s">
        <v>1168</v>
      </c>
      <c r="D21" t="s">
        <v>771</v>
      </c>
      <c r="E21" t="s">
        <v>782</v>
      </c>
      <c r="F21" t="s">
        <v>451</v>
      </c>
      <c r="G21" t="s">
        <v>1042</v>
      </c>
      <c r="H21" t="s">
        <v>20</v>
      </c>
      <c r="I21" t="s">
        <v>20</v>
      </c>
    </row>
    <row r="22" spans="1:9" x14ac:dyDescent="0.3">
      <c r="A22" t="s">
        <v>1276</v>
      </c>
      <c r="B22" t="s">
        <v>797</v>
      </c>
      <c r="C22" t="s">
        <v>1167</v>
      </c>
      <c r="D22" t="s">
        <v>771</v>
      </c>
      <c r="E22" t="s">
        <v>782</v>
      </c>
      <c r="F22" t="s">
        <v>452</v>
      </c>
      <c r="G22" t="s">
        <v>453</v>
      </c>
      <c r="H22" t="s">
        <v>454</v>
      </c>
      <c r="I22" t="s">
        <v>455</v>
      </c>
    </row>
    <row r="23" spans="1:9" x14ac:dyDescent="0.3">
      <c r="A23" t="s">
        <v>1276</v>
      </c>
      <c r="B23" t="s">
        <v>800</v>
      </c>
      <c r="C23" t="s">
        <v>1166</v>
      </c>
      <c r="D23" t="s">
        <v>771</v>
      </c>
      <c r="E23" t="s">
        <v>782</v>
      </c>
      <c r="F23" t="s">
        <v>456</v>
      </c>
      <c r="G23" t="s">
        <v>457</v>
      </c>
      <c r="H23" t="s">
        <v>20</v>
      </c>
      <c r="I23" t="s">
        <v>1043</v>
      </c>
    </row>
    <row r="24" spans="1:9" x14ac:dyDescent="0.3">
      <c r="A24" t="s">
        <v>1276</v>
      </c>
      <c r="B24" t="s">
        <v>805</v>
      </c>
      <c r="C24" t="s">
        <v>1169</v>
      </c>
      <c r="D24" t="s">
        <v>771</v>
      </c>
      <c r="E24" t="s">
        <v>782</v>
      </c>
      <c r="F24" t="s">
        <v>461</v>
      </c>
      <c r="G24" t="s">
        <v>462</v>
      </c>
      <c r="H24" t="s">
        <v>463</v>
      </c>
      <c r="I24" t="s">
        <v>464</v>
      </c>
    </row>
    <row r="25" spans="1:9" x14ac:dyDescent="0.3">
      <c r="A25" t="s">
        <v>1276</v>
      </c>
      <c r="B25" t="s">
        <v>795</v>
      </c>
      <c r="C25" t="s">
        <v>1168</v>
      </c>
      <c r="D25" t="s">
        <v>771</v>
      </c>
      <c r="E25" t="s">
        <v>782</v>
      </c>
      <c r="F25" t="s">
        <v>1046</v>
      </c>
      <c r="G25" t="s">
        <v>1047</v>
      </c>
      <c r="H25" t="s">
        <v>478</v>
      </c>
      <c r="I25" t="s">
        <v>479</v>
      </c>
    </row>
    <row r="26" spans="1:9" x14ac:dyDescent="0.3">
      <c r="A26" t="s">
        <v>1276</v>
      </c>
      <c r="B26" t="s">
        <v>825</v>
      </c>
      <c r="C26" t="s">
        <v>1166</v>
      </c>
      <c r="D26" t="s">
        <v>771</v>
      </c>
      <c r="E26" t="s">
        <v>782</v>
      </c>
      <c r="F26" t="s">
        <v>484</v>
      </c>
      <c r="G26" t="s">
        <v>485</v>
      </c>
      <c r="H26" t="s">
        <v>486</v>
      </c>
      <c r="I26" t="s">
        <v>487</v>
      </c>
    </row>
    <row r="27" spans="1:9" x14ac:dyDescent="0.3">
      <c r="A27" t="s">
        <v>1276</v>
      </c>
      <c r="B27" t="s">
        <v>795</v>
      </c>
      <c r="C27" t="s">
        <v>1168</v>
      </c>
      <c r="D27" t="s">
        <v>771</v>
      </c>
      <c r="E27" t="s">
        <v>782</v>
      </c>
      <c r="F27" t="s">
        <v>493</v>
      </c>
      <c r="G27" t="s">
        <v>494</v>
      </c>
      <c r="H27" t="s">
        <v>20</v>
      </c>
      <c r="I27" t="s">
        <v>20</v>
      </c>
    </row>
    <row r="28" spans="1:9" x14ac:dyDescent="0.3">
      <c r="A28" t="s">
        <v>1276</v>
      </c>
      <c r="B28" t="s">
        <v>1172</v>
      </c>
      <c r="C28" t="s">
        <v>1171</v>
      </c>
      <c r="D28" t="s">
        <v>765</v>
      </c>
      <c r="E28" t="s">
        <v>782</v>
      </c>
      <c r="F28" t="s">
        <v>495</v>
      </c>
      <c r="G28" t="s">
        <v>496</v>
      </c>
      <c r="H28" t="s">
        <v>497</v>
      </c>
      <c r="I28" t="s">
        <v>498</v>
      </c>
    </row>
    <row r="29" spans="1:9" x14ac:dyDescent="0.3">
      <c r="A29" t="s">
        <v>1276</v>
      </c>
      <c r="B29" t="s">
        <v>840</v>
      </c>
      <c r="C29" t="s">
        <v>1170</v>
      </c>
      <c r="D29" t="s">
        <v>771</v>
      </c>
      <c r="E29" t="s">
        <v>782</v>
      </c>
      <c r="F29" t="s">
        <v>502</v>
      </c>
      <c r="G29" t="s">
        <v>503</v>
      </c>
      <c r="H29" t="s">
        <v>504</v>
      </c>
      <c r="I29" t="s">
        <v>505</v>
      </c>
    </row>
    <row r="30" spans="1:9" x14ac:dyDescent="0.3">
      <c r="A30" t="s">
        <v>1276</v>
      </c>
      <c r="B30" t="s">
        <v>840</v>
      </c>
      <c r="C30" t="s">
        <v>1170</v>
      </c>
      <c r="D30" t="s">
        <v>771</v>
      </c>
      <c r="E30" t="s">
        <v>782</v>
      </c>
      <c r="F30" t="s">
        <v>509</v>
      </c>
      <c r="G30" t="s">
        <v>510</v>
      </c>
      <c r="H30" t="s">
        <v>92</v>
      </c>
      <c r="I30" t="s">
        <v>92</v>
      </c>
    </row>
    <row r="31" spans="1:9" x14ac:dyDescent="0.3">
      <c r="A31" t="s">
        <v>1276</v>
      </c>
      <c r="B31" t="s">
        <v>840</v>
      </c>
      <c r="C31" t="s">
        <v>1170</v>
      </c>
      <c r="D31" t="s">
        <v>771</v>
      </c>
      <c r="E31" t="s">
        <v>782</v>
      </c>
      <c r="F31" t="s">
        <v>511</v>
      </c>
      <c r="G31" t="s">
        <v>512</v>
      </c>
      <c r="H31" t="s">
        <v>513</v>
      </c>
      <c r="I31" t="s">
        <v>514</v>
      </c>
    </row>
    <row r="32" spans="1:9" x14ac:dyDescent="0.3">
      <c r="A32" t="s">
        <v>1276</v>
      </c>
      <c r="B32" t="s">
        <v>795</v>
      </c>
      <c r="C32" t="s">
        <v>1168</v>
      </c>
      <c r="D32" t="s">
        <v>771</v>
      </c>
      <c r="E32" t="s">
        <v>782</v>
      </c>
      <c r="F32" t="s">
        <v>515</v>
      </c>
      <c r="G32" t="s">
        <v>516</v>
      </c>
      <c r="H32" t="s">
        <v>20</v>
      </c>
      <c r="I32" t="s">
        <v>517</v>
      </c>
    </row>
    <row r="33" spans="1:9" x14ac:dyDescent="0.3">
      <c r="A33" t="s">
        <v>1276</v>
      </c>
      <c r="B33" t="s">
        <v>795</v>
      </c>
      <c r="C33" t="s">
        <v>1168</v>
      </c>
      <c r="D33" t="s">
        <v>771</v>
      </c>
      <c r="E33" t="s">
        <v>782</v>
      </c>
      <c r="F33" t="s">
        <v>522</v>
      </c>
      <c r="G33" t="s">
        <v>115</v>
      </c>
      <c r="H33" t="s">
        <v>115</v>
      </c>
      <c r="I33" t="s">
        <v>1051</v>
      </c>
    </row>
    <row r="34" spans="1:9" x14ac:dyDescent="0.3">
      <c r="A34" t="s">
        <v>1276</v>
      </c>
      <c r="B34" t="s">
        <v>840</v>
      </c>
      <c r="C34" t="s">
        <v>1170</v>
      </c>
      <c r="D34" t="s">
        <v>771</v>
      </c>
      <c r="E34" t="s">
        <v>782</v>
      </c>
      <c r="F34" t="s">
        <v>523</v>
      </c>
      <c r="G34" t="s">
        <v>524</v>
      </c>
      <c r="H34" t="s">
        <v>20</v>
      </c>
      <c r="I34" t="s">
        <v>20</v>
      </c>
    </row>
    <row r="35" spans="1:9" x14ac:dyDescent="0.3">
      <c r="A35" t="s">
        <v>1276</v>
      </c>
      <c r="B35" t="s">
        <v>805</v>
      </c>
      <c r="C35" t="s">
        <v>1169</v>
      </c>
      <c r="D35" t="s">
        <v>771</v>
      </c>
      <c r="E35" t="s">
        <v>906</v>
      </c>
      <c r="F35" t="s">
        <v>474</v>
      </c>
      <c r="G35" t="s">
        <v>475</v>
      </c>
      <c r="H35" t="s">
        <v>476</v>
      </c>
      <c r="I35" t="s">
        <v>477</v>
      </c>
    </row>
    <row r="36" spans="1:9" x14ac:dyDescent="0.3">
      <c r="A36" t="s">
        <v>1276</v>
      </c>
      <c r="B36" t="s">
        <v>770</v>
      </c>
      <c r="C36" t="s">
        <v>1166</v>
      </c>
      <c r="D36" t="s">
        <v>771</v>
      </c>
      <c r="E36" t="s">
        <v>772</v>
      </c>
      <c r="F36" t="s">
        <v>1037</v>
      </c>
      <c r="G36" t="s">
        <v>434</v>
      </c>
      <c r="H36" t="s">
        <v>13</v>
      </c>
      <c r="I36" t="s">
        <v>13</v>
      </c>
    </row>
    <row r="37" spans="1:9" x14ac:dyDescent="0.3">
      <c r="A37" t="s">
        <v>1276</v>
      </c>
      <c r="B37" t="s">
        <v>822</v>
      </c>
      <c r="C37" t="s">
        <v>1167</v>
      </c>
      <c r="D37" t="s">
        <v>771</v>
      </c>
      <c r="E37" t="s">
        <v>772</v>
      </c>
      <c r="F37" t="s">
        <v>481</v>
      </c>
      <c r="G37" t="s">
        <v>482</v>
      </c>
      <c r="H37" t="s">
        <v>20</v>
      </c>
      <c r="I37" t="s">
        <v>483</v>
      </c>
    </row>
    <row r="38" spans="1:9" x14ac:dyDescent="0.3">
      <c r="A38" t="s">
        <v>1276</v>
      </c>
      <c r="B38" t="s">
        <v>822</v>
      </c>
      <c r="C38" t="s">
        <v>1167</v>
      </c>
      <c r="D38" t="s">
        <v>771</v>
      </c>
      <c r="E38" t="s">
        <v>772</v>
      </c>
      <c r="F38" t="s">
        <v>491</v>
      </c>
      <c r="G38" t="s">
        <v>20</v>
      </c>
      <c r="H38" t="s">
        <v>483</v>
      </c>
      <c r="I38" t="s">
        <v>492</v>
      </c>
    </row>
    <row r="39" spans="1:9" x14ac:dyDescent="0.3">
      <c r="A39" t="s">
        <v>1276</v>
      </c>
      <c r="B39" t="s">
        <v>845</v>
      </c>
      <c r="C39" t="s">
        <v>1165</v>
      </c>
      <c r="D39" t="s">
        <v>771</v>
      </c>
      <c r="E39" t="s">
        <v>772</v>
      </c>
      <c r="F39" t="s">
        <v>518</v>
      </c>
      <c r="G39" t="s">
        <v>519</v>
      </c>
      <c r="H39" t="s">
        <v>520</v>
      </c>
      <c r="I39" t="s">
        <v>521</v>
      </c>
    </row>
  </sheetData>
  <autoFilter ref="A1:I35" xr:uid="{33522051-A930-43BD-AB2D-B8A00A0595E8}">
    <sortState xmlns:xlrd2="http://schemas.microsoft.com/office/spreadsheetml/2017/richdata2" ref="A2:I35">
      <sortCondition ref="E2:E3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Demography</vt:lpstr>
      <vt:lpstr>Demography (Chart)</vt:lpstr>
      <vt:lpstr>App Domain</vt:lpstr>
      <vt:lpstr>areas</vt:lpstr>
      <vt:lpstr>Experience</vt:lpstr>
      <vt:lpstr>Partecipation - Challenges</vt:lpstr>
      <vt:lpstr>Participation - Solution Def</vt:lpstr>
      <vt:lpstr>Participation - Solution dev</vt:lpstr>
      <vt:lpstr>Participation - Deliver</vt:lpstr>
      <vt:lpstr>Participation - Judgment</vt:lpstr>
      <vt:lpstr>Likert Results</vt:lpstr>
      <vt:lpstr>Continuation</vt:lpstr>
      <vt:lpstr>Other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created xsi:type="dcterms:W3CDTF">2024-12-18T15:39:58Z</dcterms:created>
  <dcterms:modified xsi:type="dcterms:W3CDTF">2025-08-24T22:46:57Z</dcterms:modified>
</cp:coreProperties>
</file>