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11" i="2" l="1"/>
  <c r="C10" i="2"/>
  <c r="H18" i="2"/>
  <c r="G12" i="2" l="1"/>
  <c r="I8" i="2"/>
  <c r="I9" i="2" s="1"/>
  <c r="J8" i="2"/>
  <c r="J9" i="2" s="1"/>
  <c r="K8" i="2"/>
  <c r="K9" i="2" s="1"/>
  <c r="L8" i="2"/>
  <c r="L9" i="2" s="1"/>
  <c r="M8" i="2"/>
  <c r="M9" i="2" s="1"/>
  <c r="N8" i="2"/>
  <c r="N9" i="2" s="1"/>
  <c r="O8" i="2"/>
  <c r="O9" i="2" s="1"/>
  <c r="P8" i="2"/>
  <c r="P9" i="2" s="1"/>
  <c r="Q8" i="2"/>
  <c r="Q9" i="2" s="1"/>
  <c r="R8" i="2"/>
  <c r="R9" i="2" s="1"/>
  <c r="H8" i="2"/>
  <c r="H9" i="2" s="1"/>
  <c r="G8" i="2"/>
  <c r="I7" i="2"/>
  <c r="J7" i="2"/>
  <c r="K7" i="2"/>
  <c r="L7" i="2"/>
  <c r="M7" i="2"/>
  <c r="N7" i="2"/>
  <c r="O7" i="2"/>
  <c r="P7" i="2"/>
  <c r="Q7" i="2"/>
  <c r="R7" i="2"/>
  <c r="H7" i="2"/>
  <c r="G7" i="2"/>
  <c r="G13" i="2" l="1"/>
  <c r="G9" i="2"/>
  <c r="H12" i="1"/>
  <c r="G12" i="1"/>
  <c r="F12" i="1"/>
  <c r="I9" i="1"/>
  <c r="H9" i="1"/>
  <c r="L5" i="1"/>
  <c r="L4" i="1"/>
  <c r="G9" i="1"/>
  <c r="L3" i="1"/>
  <c r="L2" i="1"/>
  <c r="Q2" i="1"/>
  <c r="P2" i="1"/>
  <c r="O2" i="1"/>
  <c r="N2" i="1"/>
  <c r="B3" i="1"/>
  <c r="I6" i="1"/>
  <c r="I5" i="1"/>
  <c r="I3" i="1"/>
  <c r="I4" i="1"/>
  <c r="I2" i="1"/>
  <c r="H3" i="1"/>
  <c r="H4" i="1"/>
  <c r="H2" i="1"/>
  <c r="G3" i="1"/>
  <c r="G4" i="1"/>
  <c r="G5" i="1"/>
  <c r="H5" i="1" s="1"/>
  <c r="G2" i="1"/>
  <c r="F6" i="1"/>
  <c r="G6" i="1" s="1"/>
  <c r="H6" i="1" s="1"/>
  <c r="C10" i="1"/>
  <c r="F4" i="1"/>
  <c r="F3" i="1"/>
  <c r="F2" i="1"/>
  <c r="G18" i="2" l="1"/>
  <c r="I18" i="2" s="1"/>
  <c r="G14" i="2"/>
  <c r="T7" i="2"/>
  <c r="F9" i="1"/>
  <c r="J17" i="2" l="1"/>
  <c r="I17" i="2"/>
  <c r="H17" i="2"/>
  <c r="J18" i="2"/>
  <c r="F17" i="2"/>
  <c r="G17" i="2"/>
  <c r="T10" i="2"/>
  <c r="T12" i="2"/>
  <c r="T18" i="2" s="1"/>
</calcChain>
</file>

<file path=xl/sharedStrings.xml><?xml version="1.0" encoding="utf-8"?>
<sst xmlns="http://schemas.openxmlformats.org/spreadsheetml/2006/main" count="78" uniqueCount="74">
  <si>
    <t>аренда</t>
  </si>
  <si>
    <t>услуги</t>
  </si>
  <si>
    <t>малая аналит</t>
  </si>
  <si>
    <t>средн аналит</t>
  </si>
  <si>
    <t>полная аналит</t>
  </si>
  <si>
    <t>стоим млн</t>
  </si>
  <si>
    <t>аналит для иностр</t>
  </si>
  <si>
    <t>кв1</t>
  </si>
  <si>
    <t>кв2</t>
  </si>
  <si>
    <t>кв3</t>
  </si>
  <si>
    <t>кв4</t>
  </si>
  <si>
    <t>кол усл кв</t>
  </si>
  <si>
    <t>аренда  мес</t>
  </si>
  <si>
    <t>зарплата мес</t>
  </si>
  <si>
    <t>фонд отчисл мес</t>
  </si>
  <si>
    <t>комун. Услуги мес</t>
  </si>
  <si>
    <t>затрат кв</t>
  </si>
  <si>
    <t>приб кв1</t>
  </si>
  <si>
    <t>приб к2</t>
  </si>
  <si>
    <t>приб к3</t>
  </si>
  <si>
    <t>приб кв4</t>
  </si>
  <si>
    <t>налог 6% по 1кв</t>
  </si>
  <si>
    <t>налог 6% по 1квналог 6% по 1кв</t>
  </si>
  <si>
    <t>налог 6% по 2кв</t>
  </si>
  <si>
    <t>налог 6% по 3кв</t>
  </si>
  <si>
    <t>прибль год</t>
  </si>
  <si>
    <t>вручка год</t>
  </si>
  <si>
    <t>рент</t>
  </si>
  <si>
    <t>реклама</t>
  </si>
  <si>
    <t>откр фирм</t>
  </si>
  <si>
    <t>млн</t>
  </si>
  <si>
    <t>зп</t>
  </si>
  <si>
    <t>итого за год</t>
  </si>
  <si>
    <t>рентабельность</t>
  </si>
  <si>
    <t>Постоянные затраты</t>
  </si>
  <si>
    <t>Стоимость услуг</t>
  </si>
  <si>
    <t>"Легкая" аналитика</t>
  </si>
  <si>
    <t>"Средняя" аналитика</t>
  </si>
  <si>
    <t>"Крупная" аналитика</t>
  </si>
  <si>
    <t>Аналитика оринтированая на Иностранные предприятия</t>
  </si>
  <si>
    <t>Первоначальные затраты</t>
  </si>
  <si>
    <t>Открытие фирмы</t>
  </si>
  <si>
    <t>Аренда помещения</t>
  </si>
  <si>
    <t>Реклама</t>
  </si>
  <si>
    <t>З/п бухгалтера</t>
  </si>
  <si>
    <t>млн.руб.</t>
  </si>
  <si>
    <t>мес 1</t>
  </si>
  <si>
    <t>мес 2</t>
  </si>
  <si>
    <t>мес 3</t>
  </si>
  <si>
    <t>мес 4</t>
  </si>
  <si>
    <t>мес 5</t>
  </si>
  <si>
    <t>мес 6</t>
  </si>
  <si>
    <t>мес 7</t>
  </si>
  <si>
    <t>мес 8</t>
  </si>
  <si>
    <t>мес 9</t>
  </si>
  <si>
    <t>мес 10</t>
  </si>
  <si>
    <t>мес 11</t>
  </si>
  <si>
    <t>мес 12</t>
  </si>
  <si>
    <t>Затраты</t>
  </si>
  <si>
    <t>Выручка</t>
  </si>
  <si>
    <t>Прибыль</t>
  </si>
  <si>
    <t>Кол. услуг 1</t>
  </si>
  <si>
    <t>Кол. услуг 2</t>
  </si>
  <si>
    <t>Кол. услуг 3</t>
  </si>
  <si>
    <t>Кол. услуг 4</t>
  </si>
  <si>
    <t>УСН налог</t>
  </si>
  <si>
    <t>Налоги</t>
  </si>
  <si>
    <t>млн. руб.</t>
  </si>
  <si>
    <t>%</t>
  </si>
  <si>
    <t>Расчёты при максимально возможной работе</t>
  </si>
  <si>
    <t>Общие показатели за год</t>
  </si>
  <si>
    <t>Вид услуги</t>
  </si>
  <si>
    <t>Отчисления в ФСЗН</t>
  </si>
  <si>
    <t>Отчисления в "Белгострах"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</si>
</sst>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2" fillId="5" borderId="0" xfId="0" applyFont="1" applyFill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/>
    <xf numFmtId="0" fontId="0" fillId="6" borderId="0" xfId="0" applyFill="1" applyAlignment="1">
      <alignment horizontal="center"/>
    </xf>
    <xf numFmtId="0" fontId="2" fillId="6" borderId="0" xfId="0" applyFont="1" applyFill="1"/>
    <xf numFmtId="0" fontId="0" fillId="6" borderId="0" xfId="0" applyFill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B1" workbookViewId="0">
      <selection activeCell="H12" sqref="H12"/>
    </sheetView>
  </sheetViews>
  <sheetFormatPr defaultRowHeight="15" x14ac:dyDescent="0.25"/>
  <cols>
    <col min="1" max="1" width="17.42578125" customWidth="1"/>
    <col min="2" max="2" width="10" customWidth="1"/>
    <col min="3" max="3" width="11" customWidth="1"/>
    <col min="6" max="6" width="11.5703125" customWidth="1"/>
    <col min="7" max="7" width="9.85546875" customWidth="1"/>
    <col min="14" max="14" width="14.7109375" customWidth="1"/>
    <col min="15" max="15" width="15.42578125" bestFit="1" customWidth="1"/>
    <col min="16" max="17" width="15" customWidth="1"/>
  </cols>
  <sheetData>
    <row r="1" spans="1:17" x14ac:dyDescent="0.25">
      <c r="A1" t="s">
        <v>12</v>
      </c>
      <c r="B1">
        <v>2</v>
      </c>
      <c r="F1" t="s">
        <v>7</v>
      </c>
      <c r="G1" t="s">
        <v>8</v>
      </c>
      <c r="H1" t="s">
        <v>9</v>
      </c>
      <c r="I1" t="s">
        <v>10</v>
      </c>
      <c r="L1" t="s">
        <v>16</v>
      </c>
      <c r="N1" t="s">
        <v>22</v>
      </c>
      <c r="O1" t="s">
        <v>23</v>
      </c>
      <c r="P1" t="s">
        <v>24</v>
      </c>
      <c r="Q1" t="s">
        <v>21</v>
      </c>
    </row>
    <row r="2" spans="1:17" x14ac:dyDescent="0.25">
      <c r="A2" t="s">
        <v>13</v>
      </c>
      <c r="B2">
        <v>30</v>
      </c>
      <c r="F2">
        <f>B7*C7</f>
        <v>36</v>
      </c>
      <c r="G2">
        <f>F2</f>
        <v>36</v>
      </c>
      <c r="H2">
        <f>G2</f>
        <v>36</v>
      </c>
      <c r="I2">
        <f>H2</f>
        <v>36</v>
      </c>
      <c r="L2">
        <f>SUM(B1:B4)*3+N2</f>
        <v>134.16</v>
      </c>
      <c r="N2">
        <f>F6*0.06</f>
        <v>3.6599999999999997</v>
      </c>
      <c r="O2">
        <f>G6*0.06</f>
        <v>3.6599999999999997</v>
      </c>
      <c r="P2">
        <f>H6*0.06</f>
        <v>3.6599999999999997</v>
      </c>
      <c r="Q2">
        <f>I6*0.06</f>
        <v>55.559999999999995</v>
      </c>
    </row>
    <row r="3" spans="1:17" x14ac:dyDescent="0.25">
      <c r="A3" t="s">
        <v>14</v>
      </c>
      <c r="B3">
        <f>B2*0.35</f>
        <v>10.5</v>
      </c>
      <c r="F3">
        <f>B8*C8</f>
        <v>15</v>
      </c>
      <c r="G3">
        <f t="shared" ref="G3:I6" si="0">F3</f>
        <v>15</v>
      </c>
      <c r="H3">
        <f t="shared" si="0"/>
        <v>15</v>
      </c>
      <c r="I3">
        <f t="shared" si="0"/>
        <v>15</v>
      </c>
      <c r="L3">
        <f>SUM(B1:B4)*3+O2</f>
        <v>134.16</v>
      </c>
    </row>
    <row r="4" spans="1:17" x14ac:dyDescent="0.25">
      <c r="A4" t="s">
        <v>15</v>
      </c>
      <c r="B4">
        <v>1</v>
      </c>
      <c r="F4">
        <f>B9*C9</f>
        <v>10</v>
      </c>
      <c r="G4">
        <f t="shared" si="0"/>
        <v>10</v>
      </c>
      <c r="H4">
        <f t="shared" si="0"/>
        <v>10</v>
      </c>
      <c r="I4">
        <f t="shared" si="0"/>
        <v>10</v>
      </c>
      <c r="L4">
        <f>SUM(B1:B4)*3+P2</f>
        <v>134.16</v>
      </c>
    </row>
    <row r="5" spans="1:17" x14ac:dyDescent="0.25">
      <c r="F5" s="1">
        <v>0</v>
      </c>
      <c r="G5">
        <f t="shared" si="0"/>
        <v>0</v>
      </c>
      <c r="H5">
        <f t="shared" si="0"/>
        <v>0</v>
      </c>
      <c r="I5">
        <f>B10*1</f>
        <v>865</v>
      </c>
      <c r="L5">
        <f>SUM(B1:B4)*3+Q2</f>
        <v>186.06</v>
      </c>
    </row>
    <row r="6" spans="1:17" x14ac:dyDescent="0.25">
      <c r="A6" t="s">
        <v>1</v>
      </c>
      <c r="B6" t="s">
        <v>5</v>
      </c>
      <c r="C6" t="s">
        <v>11</v>
      </c>
      <c r="F6" s="1">
        <f>SUM(F2:F5)</f>
        <v>61</v>
      </c>
      <c r="G6">
        <f t="shared" si="0"/>
        <v>61</v>
      </c>
      <c r="H6">
        <f t="shared" si="0"/>
        <v>61</v>
      </c>
      <c r="I6">
        <f>SUM(I2:I5)</f>
        <v>926</v>
      </c>
    </row>
    <row r="7" spans="1:17" x14ac:dyDescent="0.25">
      <c r="A7" t="s">
        <v>2</v>
      </c>
      <c r="B7">
        <v>3</v>
      </c>
      <c r="C7">
        <v>12</v>
      </c>
    </row>
    <row r="8" spans="1:17" x14ac:dyDescent="0.25">
      <c r="A8" t="s">
        <v>3</v>
      </c>
      <c r="B8">
        <v>5</v>
      </c>
      <c r="C8">
        <v>3</v>
      </c>
      <c r="F8" t="s">
        <v>17</v>
      </c>
      <c r="G8" t="s">
        <v>18</v>
      </c>
      <c r="H8" t="s">
        <v>19</v>
      </c>
      <c r="I8" t="s">
        <v>20</v>
      </c>
    </row>
    <row r="9" spans="1:17" x14ac:dyDescent="0.25">
      <c r="A9" t="s">
        <v>4</v>
      </c>
      <c r="B9">
        <v>10</v>
      </c>
      <c r="C9">
        <v>1</v>
      </c>
      <c r="F9">
        <f>F6-L2</f>
        <v>-73.16</v>
      </c>
      <c r="G9">
        <f>G6-L3</f>
        <v>-73.16</v>
      </c>
      <c r="H9">
        <f>H6-L4</f>
        <v>-73.16</v>
      </c>
      <c r="I9">
        <f>I6-L5</f>
        <v>739.94</v>
      </c>
    </row>
    <row r="10" spans="1:17" x14ac:dyDescent="0.25">
      <c r="A10" t="s">
        <v>6</v>
      </c>
      <c r="B10">
        <v>865</v>
      </c>
      <c r="C10" s="2">
        <f>B12/B13</f>
        <v>0.25</v>
      </c>
    </row>
    <row r="11" spans="1:17" x14ac:dyDescent="0.25">
      <c r="F11" t="s">
        <v>25</v>
      </c>
      <c r="G11" t="s">
        <v>26</v>
      </c>
      <c r="H11" t="s">
        <v>27</v>
      </c>
    </row>
    <row r="12" spans="1:17" x14ac:dyDescent="0.25">
      <c r="B12">
        <v>1</v>
      </c>
      <c r="F12">
        <f>SUM(F9:I9)</f>
        <v>520.46</v>
      </c>
      <c r="G12">
        <f>SUM(F6:I6)</f>
        <v>1109</v>
      </c>
      <c r="H12">
        <f>F12/G12</f>
        <v>0.46930568079350771</v>
      </c>
    </row>
    <row r="13" spans="1:17" x14ac:dyDescent="0.25">
      <c r="B13">
        <v>4</v>
      </c>
      <c r="F13" s="1"/>
    </row>
    <row r="14" spans="1:17" x14ac:dyDescent="0.25">
      <c r="C14" t="s">
        <v>30</v>
      </c>
    </row>
    <row r="15" spans="1:17" x14ac:dyDescent="0.25">
      <c r="B15" t="s">
        <v>28</v>
      </c>
    </row>
    <row r="16" spans="1:17" x14ac:dyDescent="0.25">
      <c r="B16" t="s">
        <v>29</v>
      </c>
      <c r="C16">
        <v>10</v>
      </c>
    </row>
    <row r="17" spans="2:2" x14ac:dyDescent="0.25">
      <c r="B17" t="s">
        <v>31</v>
      </c>
    </row>
    <row r="18" spans="2:2" x14ac:dyDescent="0.25">
      <c r="B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B1" zoomScale="85" zoomScaleNormal="85" workbookViewId="0">
      <selection activeCell="G14" sqref="G14"/>
    </sheetView>
  </sheetViews>
  <sheetFormatPr defaultRowHeight="15" x14ac:dyDescent="0.25"/>
  <cols>
    <col min="1" max="1" width="11" customWidth="1"/>
    <col min="2" max="2" width="52.5703125" customWidth="1"/>
    <col min="3" max="3" width="8.7109375" customWidth="1"/>
    <col min="4" max="4" width="7.7109375" customWidth="1"/>
    <col min="5" max="5" width="9.140625" customWidth="1"/>
    <col min="6" max="6" width="14.5703125" customWidth="1"/>
    <col min="20" max="20" width="15.85546875" customWidth="1"/>
  </cols>
  <sheetData>
    <row r="1" spans="1:20" x14ac:dyDescent="0.25">
      <c r="B1" s="19" t="s">
        <v>40</v>
      </c>
      <c r="C1" s="20" t="s">
        <v>45</v>
      </c>
      <c r="F1" s="10" t="s">
        <v>69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x14ac:dyDescent="0.25">
      <c r="B2" s="21" t="s">
        <v>41</v>
      </c>
      <c r="C2" s="21">
        <v>10</v>
      </c>
      <c r="F2" s="5"/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1" t="s">
        <v>53</v>
      </c>
      <c r="O2" s="11" t="s">
        <v>54</v>
      </c>
      <c r="P2" s="11" t="s">
        <v>55</v>
      </c>
      <c r="Q2" s="11" t="s">
        <v>56</v>
      </c>
      <c r="R2" s="11" t="s">
        <v>57</v>
      </c>
    </row>
    <row r="3" spans="1:20" x14ac:dyDescent="0.25">
      <c r="F3" s="8" t="s">
        <v>61</v>
      </c>
      <c r="G3" s="5">
        <v>4</v>
      </c>
      <c r="H3" s="5">
        <v>4</v>
      </c>
      <c r="I3" s="5">
        <v>4</v>
      </c>
      <c r="J3" s="5">
        <v>4</v>
      </c>
      <c r="K3" s="5">
        <v>4</v>
      </c>
      <c r="L3" s="5">
        <v>4</v>
      </c>
      <c r="M3" s="5">
        <v>4</v>
      </c>
      <c r="N3" s="5">
        <v>4</v>
      </c>
      <c r="O3" s="5">
        <v>4</v>
      </c>
      <c r="P3" s="5">
        <v>4</v>
      </c>
      <c r="Q3" s="5">
        <v>4</v>
      </c>
      <c r="R3" s="5">
        <v>4</v>
      </c>
    </row>
    <row r="4" spans="1:20" x14ac:dyDescent="0.25">
      <c r="B4" s="6" t="s">
        <v>34</v>
      </c>
      <c r="C4" s="9" t="s">
        <v>67</v>
      </c>
      <c r="F4" s="8" t="s">
        <v>62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</row>
    <row r="5" spans="1:20" x14ac:dyDescent="0.25">
      <c r="B5" s="7" t="s">
        <v>44</v>
      </c>
      <c r="C5" s="7">
        <v>1</v>
      </c>
      <c r="F5" s="8" t="s">
        <v>63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1</v>
      </c>
    </row>
    <row r="6" spans="1:20" x14ac:dyDescent="0.25">
      <c r="B6" s="7" t="s">
        <v>42</v>
      </c>
      <c r="C6" s="7">
        <v>3.5</v>
      </c>
      <c r="F6" s="8" t="s">
        <v>64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T6" t="s">
        <v>32</v>
      </c>
    </row>
    <row r="7" spans="1:20" x14ac:dyDescent="0.25">
      <c r="B7" s="7" t="s">
        <v>43</v>
      </c>
      <c r="C7" s="7">
        <v>5</v>
      </c>
      <c r="F7" s="8" t="s">
        <v>59</v>
      </c>
      <c r="G7" s="5">
        <f>$C15*G3+$C16*G4+$C17*G5+$C18*G6</f>
        <v>17</v>
      </c>
      <c r="H7" s="5">
        <f>$C15*H3+$C16*H4+$C17*H5+$C18*H6</f>
        <v>17</v>
      </c>
      <c r="I7" s="5">
        <f>$C15*I3+$C16*I4+$C17*I5+$C18*I6</f>
        <v>27</v>
      </c>
      <c r="J7" s="5">
        <f>$C15*J3+$C16*J4+$C17*J5+$C18*J6</f>
        <v>17</v>
      </c>
      <c r="K7" s="5">
        <f>$C15*K3+$C16*K4+$C17*K5+$C18*K6</f>
        <v>17</v>
      </c>
      <c r="L7" s="5">
        <f>$C15*L3+$C16*L4+$C17*L5+$C18*L6</f>
        <v>27</v>
      </c>
      <c r="M7" s="5">
        <f>$C15*M3+$C16*M4+$C17*M5+$C18*M6</f>
        <v>17</v>
      </c>
      <c r="N7" s="5">
        <f>$C15*N3+$C16*N4+$C17*N5+$C18*N6</f>
        <v>17</v>
      </c>
      <c r="O7" s="5">
        <f>$C15*O3+$C16*O4+$C17*O5+$C18*O6</f>
        <v>27</v>
      </c>
      <c r="P7" s="5">
        <f>$C15*P3+$C16*P4+$C17*P5+$C18*P6</f>
        <v>882</v>
      </c>
      <c r="Q7" s="5">
        <f>$C15*Q3+$C16*Q4+$C17*Q5+$C18*Q6</f>
        <v>17</v>
      </c>
      <c r="R7" s="5">
        <f>$C15*R3+$C16*R4+$C17*R5+$C18*R6</f>
        <v>27</v>
      </c>
      <c r="T7">
        <f>SUM(F26:Q26)</f>
        <v>0</v>
      </c>
    </row>
    <row r="8" spans="1:20" x14ac:dyDescent="0.25">
      <c r="F8" s="8" t="s">
        <v>58</v>
      </c>
      <c r="G8" s="5">
        <f>$C2+$C5*$C10+$C5*$C11+G7*$C12+$C6+$C7+$C5</f>
        <v>20.695999999999998</v>
      </c>
      <c r="H8" s="5">
        <f>$C5*$C10+$C5*$C11+H7*$C12+$C6+$C7+$C5</f>
        <v>10.696</v>
      </c>
      <c r="I8" s="5">
        <f t="shared" ref="I8:R8" si="0">$C5*$C10+$C5*$C11+I7*$C12+$C6+$C7+$C5</f>
        <v>11.196</v>
      </c>
      <c r="J8" s="5">
        <f t="shared" si="0"/>
        <v>10.696</v>
      </c>
      <c r="K8" s="5">
        <f t="shared" si="0"/>
        <v>10.696</v>
      </c>
      <c r="L8" s="5">
        <f t="shared" si="0"/>
        <v>11.196</v>
      </c>
      <c r="M8" s="5">
        <f t="shared" si="0"/>
        <v>10.696</v>
      </c>
      <c r="N8" s="5">
        <f t="shared" si="0"/>
        <v>10.696</v>
      </c>
      <c r="O8" s="5">
        <f t="shared" si="0"/>
        <v>11.196</v>
      </c>
      <c r="P8" s="5">
        <f t="shared" si="0"/>
        <v>53.945999999999998</v>
      </c>
      <c r="Q8" s="5">
        <f t="shared" si="0"/>
        <v>10.696</v>
      </c>
      <c r="R8" s="5">
        <f t="shared" si="0"/>
        <v>11.196</v>
      </c>
    </row>
    <row r="9" spans="1:20" x14ac:dyDescent="0.25">
      <c r="B9" s="15" t="s">
        <v>66</v>
      </c>
      <c r="C9" s="16" t="s">
        <v>68</v>
      </c>
      <c r="F9" s="8" t="s">
        <v>60</v>
      </c>
      <c r="G9" s="5">
        <f>G7-G8</f>
        <v>-3.695999999999998</v>
      </c>
      <c r="H9" s="5">
        <f t="shared" ref="H9:R9" si="1">H7-H8</f>
        <v>6.3040000000000003</v>
      </c>
      <c r="I9" s="5">
        <f t="shared" si="1"/>
        <v>15.804</v>
      </c>
      <c r="J9" s="5">
        <f t="shared" si="1"/>
        <v>6.3040000000000003</v>
      </c>
      <c r="K9" s="5">
        <f t="shared" si="1"/>
        <v>6.3040000000000003</v>
      </c>
      <c r="L9" s="5">
        <f t="shared" si="1"/>
        <v>15.804</v>
      </c>
      <c r="M9" s="5">
        <f t="shared" si="1"/>
        <v>6.3040000000000003</v>
      </c>
      <c r="N9" s="5">
        <f t="shared" si="1"/>
        <v>6.3040000000000003</v>
      </c>
      <c r="O9" s="5">
        <f t="shared" si="1"/>
        <v>15.804</v>
      </c>
      <c r="P9" s="5">
        <f t="shared" si="1"/>
        <v>828.05399999999997</v>
      </c>
      <c r="Q9" s="5">
        <f t="shared" si="1"/>
        <v>6.3040000000000003</v>
      </c>
      <c r="R9" s="5">
        <f t="shared" si="1"/>
        <v>15.804</v>
      </c>
    </row>
    <row r="10" spans="1:20" x14ac:dyDescent="0.25">
      <c r="B10" s="17" t="s">
        <v>72</v>
      </c>
      <c r="C10" s="17">
        <f>0.34</f>
        <v>0.34</v>
      </c>
      <c r="T10">
        <f>SUM(F29:Q29)</f>
        <v>0</v>
      </c>
    </row>
    <row r="11" spans="1:20" x14ac:dyDescent="0.25">
      <c r="B11" s="17" t="s">
        <v>73</v>
      </c>
      <c r="C11" s="18">
        <f>0.006</f>
        <v>6.0000000000000001E-3</v>
      </c>
      <c r="G11" s="14" t="s">
        <v>70</v>
      </c>
      <c r="H11" s="14"/>
      <c r="I11" s="14"/>
    </row>
    <row r="12" spans="1:20" x14ac:dyDescent="0.25">
      <c r="B12" s="18" t="s">
        <v>65</v>
      </c>
      <c r="C12" s="18">
        <v>0.05</v>
      </c>
      <c r="F12" s="13" t="s">
        <v>59</v>
      </c>
      <c r="G12">
        <f>SUM(G7:R7)</f>
        <v>1109</v>
      </c>
      <c r="T12">
        <f>SUM(F31:Q31)</f>
        <v>0</v>
      </c>
    </row>
    <row r="13" spans="1:20" x14ac:dyDescent="0.25">
      <c r="F13" s="13" t="s">
        <v>58</v>
      </c>
      <c r="G13">
        <f t="shared" ref="G13:G14" si="2">SUM(G8:R8)</f>
        <v>183.60199999999998</v>
      </c>
    </row>
    <row r="14" spans="1:20" x14ac:dyDescent="0.25">
      <c r="A14" s="3" t="s">
        <v>71</v>
      </c>
      <c r="B14" s="3" t="s">
        <v>35</v>
      </c>
      <c r="C14" s="12" t="s">
        <v>67</v>
      </c>
      <c r="F14" s="13" t="s">
        <v>60</v>
      </c>
      <c r="G14">
        <f t="shared" si="2"/>
        <v>925.39799999999991</v>
      </c>
    </row>
    <row r="15" spans="1:20" x14ac:dyDescent="0.25">
      <c r="A15" s="4">
        <v>1</v>
      </c>
      <c r="B15" s="4" t="s">
        <v>36</v>
      </c>
      <c r="C15" s="4">
        <v>3</v>
      </c>
      <c r="T15" t="s">
        <v>33</v>
      </c>
    </row>
    <row r="16" spans="1:20" x14ac:dyDescent="0.25">
      <c r="A16" s="4">
        <v>2</v>
      </c>
      <c r="B16" s="4" t="s">
        <v>37</v>
      </c>
      <c r="C16" s="4">
        <v>5</v>
      </c>
    </row>
    <row r="17" spans="1:20" x14ac:dyDescent="0.25">
      <c r="A17" s="4">
        <v>3</v>
      </c>
      <c r="B17" s="4" t="s">
        <v>38</v>
      </c>
      <c r="C17" s="4">
        <v>10</v>
      </c>
      <c r="F17">
        <f>(G14/18)*100</f>
        <v>5141.0999999999995</v>
      </c>
      <c r="G17">
        <f>(18/G14)*100</f>
        <v>1.9451090233607595</v>
      </c>
      <c r="H17">
        <f>G14/G13</f>
        <v>5.0402392130804676</v>
      </c>
      <c r="I17">
        <f>G14/G12*100</f>
        <v>83.444364292155086</v>
      </c>
      <c r="J17">
        <f>G14/G13*100</f>
        <v>504.02392130804674</v>
      </c>
    </row>
    <row r="18" spans="1:20" x14ac:dyDescent="0.25">
      <c r="A18" s="4">
        <v>4</v>
      </c>
      <c r="B18" s="4" t="s">
        <v>39</v>
      </c>
      <c r="C18" s="4">
        <v>865</v>
      </c>
      <c r="G18">
        <f>G9+H9+I9+J9+K9+L9+M9+N9+O9+Q9+R9+Q9</f>
        <v>103.64800000000001</v>
      </c>
      <c r="H18">
        <f>G7+H7+I7+J7+K7+L7+M7+N7+O7+Q7+R7+K7</f>
        <v>244</v>
      </c>
      <c r="I18">
        <f>G18/H18*100</f>
        <v>42.478688524590169</v>
      </c>
      <c r="J18">
        <f>18/(G14/12)</f>
        <v>0.23341308280329115</v>
      </c>
      <c r="T18" t="e">
        <f>T12/T7</f>
        <v>#DIV/0!</v>
      </c>
    </row>
  </sheetData>
  <mergeCells count="2">
    <mergeCell ref="G11:I11"/>
    <mergeCell ref="F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2015-11-09T22:45:13Z</dcterms:modified>
</cp:coreProperties>
</file>