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I:\clienten\H\Harmonisch wonen\Fuseren of Parachuteren\Business case\"/>
    </mc:Choice>
  </mc:AlternateContent>
  <xr:revisionPtr revIDLastSave="0" documentId="8_{05344848-D102-48BF-9BA1-893B6BDE0D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mortisatie schema" sheetId="1" r:id="rId1"/>
    <sheet name="Verschillende leningen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H3" i="2" l="1"/>
  <c r="G3" i="2"/>
  <c r="F3" i="2"/>
  <c r="D3" i="2"/>
  <c r="C3" i="2"/>
  <c r="A4" i="2"/>
  <c r="A3" i="2"/>
  <c r="A613" i="1" l="1"/>
  <c r="B613" i="1" s="1"/>
  <c r="J24" i="1" l="1"/>
  <c r="J36" i="1" l="1"/>
  <c r="J48" i="1" l="1"/>
  <c r="J60" i="1" l="1"/>
  <c r="J72" i="1" l="1"/>
  <c r="J84" i="1" l="1"/>
  <c r="J96" i="1" l="1"/>
  <c r="J108" i="1" l="1"/>
  <c r="J120" i="1" l="1"/>
  <c r="J132" i="1"/>
  <c r="J144" i="1"/>
  <c r="J156" i="1"/>
  <c r="J168" i="1"/>
  <c r="J180" i="1"/>
  <c r="J192" i="1"/>
  <c r="J204" i="1"/>
  <c r="J216" i="1"/>
  <c r="J228" i="1"/>
  <c r="J240" i="1"/>
  <c r="J252" i="1"/>
  <c r="J264" i="1"/>
  <c r="J276" i="1"/>
  <c r="J288" i="1"/>
  <c r="J300" i="1"/>
  <c r="J312" i="1"/>
  <c r="J324" i="1"/>
  <c r="J336" i="1"/>
  <c r="J348" i="1"/>
  <c r="J360" i="1"/>
  <c r="J372" i="1"/>
  <c r="J384" i="1"/>
  <c r="J396" i="1"/>
  <c r="J408" i="1"/>
  <c r="J420" i="1"/>
  <c r="J432" i="1"/>
  <c r="J444" i="1"/>
  <c r="J456" i="1"/>
  <c r="J468" i="1"/>
  <c r="J480" i="1"/>
  <c r="J492" i="1"/>
  <c r="J504" i="1"/>
  <c r="J516" i="1"/>
  <c r="J528" i="1"/>
  <c r="J540" i="1"/>
  <c r="J552" i="1"/>
  <c r="J564" i="1"/>
  <c r="J576" i="1"/>
  <c r="J588" i="1"/>
  <c r="J600" i="1"/>
  <c r="J612" i="1"/>
  <c r="J613" i="1" l="1"/>
  <c r="E4" i="1" l="1"/>
  <c r="F4" i="1" l="1"/>
  <c r="L4" i="1"/>
  <c r="L7" i="1" s="1"/>
  <c r="L5" i="1"/>
  <c r="E13" i="1"/>
  <c r="C13" i="1" l="1"/>
  <c r="C14" i="1" s="1"/>
  <c r="H613" i="1"/>
  <c r="G613" i="1"/>
  <c r="C15" i="1" l="1"/>
  <c r="F14" i="1"/>
  <c r="G14" i="1"/>
  <c r="D14" i="1"/>
  <c r="H14" i="1"/>
  <c r="H13" i="1"/>
  <c r="G13" i="1"/>
  <c r="F13" i="1"/>
  <c r="L13" i="1" s="1"/>
  <c r="E14" i="1" s="1"/>
  <c r="D13" i="1"/>
  <c r="K13" i="1"/>
  <c r="M13" i="1" s="1"/>
  <c r="K14" i="1" l="1"/>
  <c r="L14" i="1"/>
  <c r="E15" i="1" s="1"/>
  <c r="K15" i="1" s="1"/>
  <c r="M14" i="1"/>
  <c r="O13" i="1"/>
  <c r="A13" i="1"/>
  <c r="O14" i="1"/>
  <c r="A14" i="1"/>
  <c r="C16" i="1"/>
  <c r="D15" i="1"/>
  <c r="H15" i="1"/>
  <c r="F15" i="1"/>
  <c r="L15" i="1" s="1"/>
  <c r="G15" i="1"/>
  <c r="M15" i="1" l="1"/>
  <c r="B13" i="1"/>
  <c r="Q13" i="1"/>
  <c r="C17" i="1"/>
  <c r="H16" i="1"/>
  <c r="D16" i="1"/>
  <c r="F16" i="1"/>
  <c r="G16" i="1"/>
  <c r="P13" i="1"/>
  <c r="E16" i="1"/>
  <c r="K16" i="1" s="1"/>
  <c r="O15" i="1"/>
  <c r="Q14" i="1" s="1"/>
  <c r="A15" i="1"/>
  <c r="B14" i="1" s="1"/>
  <c r="L16" i="1" l="1"/>
  <c r="E17" i="1" s="1"/>
  <c r="K17" i="1" s="1"/>
  <c r="M17" i="1" s="1"/>
  <c r="M16" i="1"/>
  <c r="P14" i="1"/>
  <c r="O16" i="1"/>
  <c r="A16" i="1"/>
  <c r="B15" i="1" s="1"/>
  <c r="C18" i="1"/>
  <c r="F17" i="1"/>
  <c r="D17" i="1"/>
  <c r="H17" i="1"/>
  <c r="G17" i="1"/>
  <c r="L17" i="1" l="1"/>
  <c r="E18" i="1"/>
  <c r="K18" i="1" s="1"/>
  <c r="H18" i="1"/>
  <c r="G18" i="1"/>
  <c r="F18" i="1"/>
  <c r="L18" i="1" s="1"/>
  <c r="D18" i="1"/>
  <c r="C19" i="1"/>
  <c r="P15" i="1"/>
  <c r="Q15" i="1"/>
  <c r="A17" i="1"/>
  <c r="B16" i="1" s="1"/>
  <c r="O17" i="1"/>
  <c r="P16" i="1" s="1"/>
  <c r="E19" i="1" l="1"/>
  <c r="K19" i="1" s="1"/>
  <c r="Q16" i="1"/>
  <c r="A18" i="1"/>
  <c r="B17" i="1" s="1"/>
  <c r="O18" i="1"/>
  <c r="Q17" i="1" s="1"/>
  <c r="M18" i="1"/>
  <c r="H19" i="1"/>
  <c r="G19" i="1"/>
  <c r="D19" i="1"/>
  <c r="F19" i="1"/>
  <c r="C20" i="1"/>
  <c r="L19" i="1" l="1"/>
  <c r="E20" i="1" s="1"/>
  <c r="K20" i="1" s="1"/>
  <c r="M20" i="1" s="1"/>
  <c r="O19" i="1"/>
  <c r="P18" i="1" s="1"/>
  <c r="A19" i="1"/>
  <c r="B18" i="1" s="1"/>
  <c r="H20" i="1"/>
  <c r="D20" i="1"/>
  <c r="G20" i="1"/>
  <c r="F20" i="1"/>
  <c r="C21" i="1"/>
  <c r="M19" i="1"/>
  <c r="P17" i="1"/>
  <c r="L20" i="1" l="1"/>
  <c r="E21" i="1" s="1"/>
  <c r="O20" i="1"/>
  <c r="A20" i="1"/>
  <c r="B19" i="1" s="1"/>
  <c r="Q18" i="1"/>
  <c r="F21" i="1"/>
  <c r="L21" i="1" s="1"/>
  <c r="D21" i="1"/>
  <c r="G21" i="1"/>
  <c r="H21" i="1"/>
  <c r="K21" i="1"/>
  <c r="C22" i="1"/>
  <c r="D22" i="1" l="1"/>
  <c r="F22" i="1"/>
  <c r="G22" i="1"/>
  <c r="H22" i="1"/>
  <c r="C23" i="1"/>
  <c r="M21" i="1"/>
  <c r="P19" i="1"/>
  <c r="Q19" i="1"/>
  <c r="E22" i="1"/>
  <c r="K22" i="1" s="1"/>
  <c r="M22" i="1" s="1"/>
  <c r="O21" i="1"/>
  <c r="Q20" i="1" s="1"/>
  <c r="A21" i="1"/>
  <c r="B20" i="1" s="1"/>
  <c r="L22" i="1" l="1"/>
  <c r="E23" i="1" s="1"/>
  <c r="K23" i="1" s="1"/>
  <c r="M23" i="1" s="1"/>
  <c r="P20" i="1"/>
  <c r="H23" i="1"/>
  <c r="F23" i="1"/>
  <c r="L23" i="1" s="1"/>
  <c r="G23" i="1"/>
  <c r="D23" i="1"/>
  <c r="C24" i="1"/>
  <c r="O22" i="1"/>
  <c r="A22" i="1"/>
  <c r="B21" i="1" s="1"/>
  <c r="E24" i="1" l="1"/>
  <c r="P21" i="1"/>
  <c r="D24" i="1"/>
  <c r="H24" i="1"/>
  <c r="I24" i="1" s="1"/>
  <c r="G24" i="1"/>
  <c r="F24" i="1"/>
  <c r="L24" i="1" s="1"/>
  <c r="K24" i="1"/>
  <c r="C25" i="1"/>
  <c r="Q21" i="1"/>
  <c r="O23" i="1"/>
  <c r="A23" i="1"/>
  <c r="B22" i="1" s="1"/>
  <c r="E25" i="1" l="1"/>
  <c r="K25" i="1" s="1"/>
  <c r="M25" i="1" s="1"/>
  <c r="Q22" i="1"/>
  <c r="M24" i="1"/>
  <c r="H25" i="1"/>
  <c r="G25" i="1"/>
  <c r="D25" i="1"/>
  <c r="F25" i="1"/>
  <c r="C26" i="1"/>
  <c r="P22" i="1"/>
  <c r="O24" i="1"/>
  <c r="P23" i="1" s="1"/>
  <c r="A24" i="1"/>
  <c r="B23" i="1" s="1"/>
  <c r="L25" i="1" l="1"/>
  <c r="O25" i="1"/>
  <c r="A25" i="1"/>
  <c r="B24" i="1" s="1"/>
  <c r="H26" i="1"/>
  <c r="G26" i="1"/>
  <c r="F26" i="1"/>
  <c r="D26" i="1"/>
  <c r="C27" i="1"/>
  <c r="E26" i="1"/>
  <c r="K26" i="1" s="1"/>
  <c r="Q23" i="1"/>
  <c r="L26" i="1" l="1"/>
  <c r="E27" i="1"/>
  <c r="K27" i="1" s="1"/>
  <c r="M27" i="1" s="1"/>
  <c r="O26" i="1"/>
  <c r="A26" i="1"/>
  <c r="B25" i="1" s="1"/>
  <c r="H27" i="1"/>
  <c r="G27" i="1"/>
  <c r="D27" i="1"/>
  <c r="F27" i="1"/>
  <c r="C28" i="1"/>
  <c r="M26" i="1"/>
  <c r="L27" i="1" l="1"/>
  <c r="E28" i="1"/>
  <c r="K28" i="1" s="1"/>
  <c r="M28" i="1" s="1"/>
  <c r="H28" i="1"/>
  <c r="D28" i="1"/>
  <c r="G28" i="1"/>
  <c r="F28" i="1"/>
  <c r="L28" i="1" s="1"/>
  <c r="C29" i="1"/>
  <c r="O27" i="1"/>
  <c r="A27" i="1"/>
  <c r="B26" i="1" s="1"/>
  <c r="P25" i="1"/>
  <c r="Q25" i="1"/>
  <c r="E29" i="1" l="1"/>
  <c r="O28" i="1"/>
  <c r="Q27" i="1" s="1"/>
  <c r="A28" i="1"/>
  <c r="B27" i="1" s="1"/>
  <c r="Q26" i="1"/>
  <c r="H29" i="1"/>
  <c r="F29" i="1"/>
  <c r="L29" i="1" s="1"/>
  <c r="E30" i="1" s="1"/>
  <c r="G29" i="1"/>
  <c r="D29" i="1"/>
  <c r="K29" i="1"/>
  <c r="C30" i="1"/>
  <c r="P26" i="1"/>
  <c r="P27" i="1" l="1"/>
  <c r="M29" i="1"/>
  <c r="O29" i="1"/>
  <c r="P28" i="1" s="1"/>
  <c r="A29" i="1"/>
  <c r="B28" i="1" s="1"/>
  <c r="H30" i="1"/>
  <c r="D30" i="1"/>
  <c r="F30" i="1"/>
  <c r="L30" i="1" s="1"/>
  <c r="G30" i="1"/>
  <c r="K30" i="1"/>
  <c r="M30" i="1"/>
  <c r="C31" i="1"/>
  <c r="E31" i="1" l="1"/>
  <c r="K31" i="1" s="1"/>
  <c r="O30" i="1"/>
  <c r="A30" i="1"/>
  <c r="B29" i="1" s="1"/>
  <c r="H31" i="1"/>
  <c r="D31" i="1"/>
  <c r="F31" i="1"/>
  <c r="G31" i="1"/>
  <c r="C32" i="1"/>
  <c r="Q28" i="1"/>
  <c r="L31" i="1" l="1"/>
  <c r="E32" i="1" s="1"/>
  <c r="M31" i="1"/>
  <c r="Q29" i="1"/>
  <c r="H32" i="1"/>
  <c r="F32" i="1"/>
  <c r="D32" i="1"/>
  <c r="G32" i="1"/>
  <c r="C33" i="1"/>
  <c r="P29" i="1"/>
  <c r="A31" i="1"/>
  <c r="B30" i="1" s="1"/>
  <c r="O31" i="1"/>
  <c r="L32" i="1" l="1"/>
  <c r="E33" i="1" s="1"/>
  <c r="K33" i="1" s="1"/>
  <c r="K32" i="1"/>
  <c r="O32" i="1"/>
  <c r="A32" i="1"/>
  <c r="B31" i="1" s="1"/>
  <c r="P30" i="1"/>
  <c r="F33" i="1"/>
  <c r="G33" i="1"/>
  <c r="H33" i="1"/>
  <c r="D33" i="1"/>
  <c r="C34" i="1"/>
  <c r="Q30" i="1"/>
  <c r="L33" i="1" l="1"/>
  <c r="E34" i="1" s="1"/>
  <c r="K34" i="1" s="1"/>
  <c r="M33" i="1"/>
  <c r="P31" i="1"/>
  <c r="H34" i="1"/>
  <c r="D34" i="1"/>
  <c r="F34" i="1"/>
  <c r="G34" i="1"/>
  <c r="C35" i="1"/>
  <c r="M32" i="1"/>
  <c r="O33" i="1"/>
  <c r="A33" i="1"/>
  <c r="B32" i="1" s="1"/>
  <c r="Q31" i="1"/>
  <c r="L34" i="1" l="1"/>
  <c r="E35" i="1"/>
  <c r="K35" i="1" s="1"/>
  <c r="M35" i="1" s="1"/>
  <c r="Q32" i="1"/>
  <c r="P32" i="1"/>
  <c r="O34" i="1"/>
  <c r="A34" i="1"/>
  <c r="B33" i="1" s="1"/>
  <c r="G35" i="1"/>
  <c r="D35" i="1"/>
  <c r="F35" i="1"/>
  <c r="H35" i="1"/>
  <c r="C36" i="1"/>
  <c r="M34" i="1"/>
  <c r="L35" i="1" l="1"/>
  <c r="E36" i="1" s="1"/>
  <c r="P33" i="1"/>
  <c r="O35" i="1"/>
  <c r="A35" i="1"/>
  <c r="Q33" i="1"/>
  <c r="G36" i="1"/>
  <c r="F36" i="1"/>
  <c r="L36" i="1" s="1"/>
  <c r="D36" i="1"/>
  <c r="H36" i="1"/>
  <c r="I36" i="1" s="1"/>
  <c r="K36" i="1"/>
  <c r="M36" i="1" s="1"/>
  <c r="C37" i="1"/>
  <c r="E37" i="1" l="1"/>
  <c r="P34" i="1"/>
  <c r="B34" i="1"/>
  <c r="Q34" i="1"/>
  <c r="O36" i="1"/>
  <c r="P35" i="1" s="1"/>
  <c r="A36" i="1"/>
  <c r="B36" i="1" s="1"/>
  <c r="D37" i="1"/>
  <c r="H37" i="1"/>
  <c r="G37" i="1"/>
  <c r="F37" i="1"/>
  <c r="L37" i="1" s="1"/>
  <c r="K37" i="1"/>
  <c r="C38" i="1"/>
  <c r="B35" i="1" l="1"/>
  <c r="E38" i="1"/>
  <c r="K38" i="1" s="1"/>
  <c r="M38" i="1" s="1"/>
  <c r="O37" i="1"/>
  <c r="A37" i="1"/>
  <c r="H38" i="1"/>
  <c r="F38" i="1"/>
  <c r="G38" i="1"/>
  <c r="D38" i="1"/>
  <c r="C39" i="1"/>
  <c r="M37" i="1"/>
  <c r="Q35" i="1"/>
  <c r="L38" i="1" l="1"/>
  <c r="E39" i="1" s="1"/>
  <c r="O38" i="1"/>
  <c r="P37" i="1" s="1"/>
  <c r="A38" i="1"/>
  <c r="G39" i="1"/>
  <c r="H39" i="1"/>
  <c r="F39" i="1"/>
  <c r="L39" i="1" s="1"/>
  <c r="D39" i="1"/>
  <c r="K39" i="1"/>
  <c r="C40" i="1"/>
  <c r="E40" i="1" l="1"/>
  <c r="K40" i="1" s="1"/>
  <c r="M40" i="1" s="1"/>
  <c r="B37" i="1"/>
  <c r="O39" i="1"/>
  <c r="A39" i="1"/>
  <c r="B38" i="1" s="1"/>
  <c r="D40" i="1"/>
  <c r="H40" i="1"/>
  <c r="G40" i="1"/>
  <c r="F40" i="1"/>
  <c r="C41" i="1"/>
  <c r="M39" i="1"/>
  <c r="Q37" i="1"/>
  <c r="L40" i="1" l="1"/>
  <c r="E41" i="1" s="1"/>
  <c r="K41" i="1" s="1"/>
  <c r="H41" i="1"/>
  <c r="D41" i="1"/>
  <c r="G41" i="1"/>
  <c r="F41" i="1"/>
  <c r="C42" i="1"/>
  <c r="P38" i="1"/>
  <c r="A40" i="1"/>
  <c r="B39" i="1" s="1"/>
  <c r="O40" i="1"/>
  <c r="Q38" i="1"/>
  <c r="L41" i="1" l="1"/>
  <c r="E42" i="1" s="1"/>
  <c r="K42" i="1" s="1"/>
  <c r="M42" i="1" s="1"/>
  <c r="M41" i="1"/>
  <c r="P39" i="1"/>
  <c r="O41" i="1"/>
  <c r="Q40" i="1" s="1"/>
  <c r="A41" i="1"/>
  <c r="B40" i="1" s="1"/>
  <c r="Q39" i="1"/>
  <c r="G42" i="1"/>
  <c r="F42" i="1"/>
  <c r="H42" i="1"/>
  <c r="D42" i="1"/>
  <c r="C43" i="1"/>
  <c r="L42" i="1" l="1"/>
  <c r="P40" i="1"/>
  <c r="E43" i="1"/>
  <c r="K43" i="1" s="1"/>
  <c r="H43" i="1"/>
  <c r="D43" i="1"/>
  <c r="F43" i="1"/>
  <c r="G43" i="1"/>
  <c r="C44" i="1"/>
  <c r="O42" i="1"/>
  <c r="A42" i="1"/>
  <c r="L43" i="1" l="1"/>
  <c r="E44" i="1"/>
  <c r="K44" i="1" s="1"/>
  <c r="M44" i="1" s="1"/>
  <c r="B41" i="1"/>
  <c r="H44" i="1"/>
  <c r="D44" i="1"/>
  <c r="F44" i="1"/>
  <c r="G44" i="1"/>
  <c r="C45" i="1"/>
  <c r="Q41" i="1"/>
  <c r="P41" i="1"/>
  <c r="O43" i="1"/>
  <c r="P42" i="1" s="1"/>
  <c r="A43" i="1"/>
  <c r="B42" i="1" s="1"/>
  <c r="M43" i="1"/>
  <c r="L44" i="1" l="1"/>
  <c r="E45" i="1" s="1"/>
  <c r="K45" i="1" s="1"/>
  <c r="M45" i="1" s="1"/>
  <c r="H45" i="1"/>
  <c r="F45" i="1"/>
  <c r="G45" i="1"/>
  <c r="D45" i="1"/>
  <c r="C46" i="1"/>
  <c r="O44" i="1"/>
  <c r="Q43" i="1" s="1"/>
  <c r="A44" i="1"/>
  <c r="B43" i="1" s="1"/>
  <c r="Q42" i="1"/>
  <c r="L45" i="1" l="1"/>
  <c r="E46" i="1"/>
  <c r="K46" i="1" s="1"/>
  <c r="M46" i="1" s="1"/>
  <c r="P43" i="1"/>
  <c r="O45" i="1"/>
  <c r="A45" i="1"/>
  <c r="H46" i="1"/>
  <c r="F46" i="1"/>
  <c r="G46" i="1"/>
  <c r="D46" i="1"/>
  <c r="C47" i="1"/>
  <c r="L46" i="1" l="1"/>
  <c r="E47" i="1" s="1"/>
  <c r="K47" i="1" s="1"/>
  <c r="M47" i="1" s="1"/>
  <c r="A46" i="1"/>
  <c r="B45" i="1" s="1"/>
  <c r="O46" i="1"/>
  <c r="Q45" i="1" s="1"/>
  <c r="Q44" i="1"/>
  <c r="P44" i="1"/>
  <c r="D47" i="1"/>
  <c r="G47" i="1"/>
  <c r="F47" i="1"/>
  <c r="H47" i="1"/>
  <c r="C48" i="1"/>
  <c r="B44" i="1"/>
  <c r="L47" i="1" l="1"/>
  <c r="E48" i="1" s="1"/>
  <c r="K48" i="1" s="1"/>
  <c r="M48" i="1" s="1"/>
  <c r="P45" i="1"/>
  <c r="H48" i="1"/>
  <c r="I48" i="1" s="1"/>
  <c r="G48" i="1"/>
  <c r="D48" i="1"/>
  <c r="F48" i="1"/>
  <c r="C49" i="1"/>
  <c r="A47" i="1"/>
  <c r="B46" i="1" s="1"/>
  <c r="O47" i="1"/>
  <c r="L48" i="1" l="1"/>
  <c r="E49" i="1" s="1"/>
  <c r="K49" i="1" s="1"/>
  <c r="M49" i="1" s="1"/>
  <c r="Q46" i="1"/>
  <c r="O48" i="1"/>
  <c r="A48" i="1"/>
  <c r="B47" i="1" s="1"/>
  <c r="P46" i="1"/>
  <c r="F49" i="1"/>
  <c r="G49" i="1"/>
  <c r="H49" i="1"/>
  <c r="D49" i="1"/>
  <c r="C50" i="1"/>
  <c r="L49" i="1" l="1"/>
  <c r="E50" i="1" s="1"/>
  <c r="O49" i="1"/>
  <c r="A49" i="1"/>
  <c r="Q47" i="1"/>
  <c r="G50" i="1"/>
  <c r="F50" i="1"/>
  <c r="L50" i="1" s="1"/>
  <c r="D50" i="1"/>
  <c r="H50" i="1"/>
  <c r="K50" i="1"/>
  <c r="M50" i="1" s="1"/>
  <c r="C51" i="1"/>
  <c r="P47" i="1"/>
  <c r="E51" i="1" l="1"/>
  <c r="O50" i="1"/>
  <c r="Q49" i="1" s="1"/>
  <c r="A50" i="1"/>
  <c r="B48" i="1"/>
  <c r="B49" i="1"/>
  <c r="D51" i="1"/>
  <c r="H51" i="1"/>
  <c r="F51" i="1"/>
  <c r="L51" i="1" s="1"/>
  <c r="G51" i="1"/>
  <c r="K51" i="1"/>
  <c r="M51" i="1" s="1"/>
  <c r="C52" i="1"/>
  <c r="E52" i="1" l="1"/>
  <c r="P49" i="1"/>
  <c r="H52" i="1"/>
  <c r="D52" i="1"/>
  <c r="F52" i="1"/>
  <c r="L52" i="1" s="1"/>
  <c r="G52" i="1"/>
  <c r="K52" i="1"/>
  <c r="M52" i="1" s="1"/>
  <c r="C53" i="1"/>
  <c r="O51" i="1"/>
  <c r="Q50" i="1" s="1"/>
  <c r="A51" i="1"/>
  <c r="B50" i="1" s="1"/>
  <c r="O52" i="1" l="1"/>
  <c r="Q51" i="1" s="1"/>
  <c r="A52" i="1"/>
  <c r="B51" i="1" s="1"/>
  <c r="H53" i="1"/>
  <c r="F53" i="1"/>
  <c r="D53" i="1"/>
  <c r="G53" i="1"/>
  <c r="C54" i="1"/>
  <c r="E53" i="1"/>
  <c r="K53" i="1" s="1"/>
  <c r="P50" i="1"/>
  <c r="P51" i="1" l="1"/>
  <c r="L53" i="1"/>
  <c r="E54" i="1" s="1"/>
  <c r="K54" i="1" s="1"/>
  <c r="M54" i="1" s="1"/>
  <c r="M53" i="1"/>
  <c r="O53" i="1"/>
  <c r="A53" i="1"/>
  <c r="H54" i="1"/>
  <c r="F54" i="1"/>
  <c r="D54" i="1"/>
  <c r="G54" i="1"/>
  <c r="C55" i="1"/>
  <c r="L54" i="1" l="1"/>
  <c r="F55" i="1"/>
  <c r="L55" i="1" s="1"/>
  <c r="D55" i="1"/>
  <c r="H55" i="1"/>
  <c r="G55" i="1"/>
  <c r="C56" i="1"/>
  <c r="Q52" i="1"/>
  <c r="B52" i="1"/>
  <c r="E55" i="1"/>
  <c r="K55" i="1" s="1"/>
  <c r="M55" i="1" s="1"/>
  <c r="O54" i="1"/>
  <c r="P53" i="1" s="1"/>
  <c r="A54" i="1"/>
  <c r="B53" i="1" s="1"/>
  <c r="P52" i="1"/>
  <c r="E56" i="1" l="1"/>
  <c r="K56" i="1" s="1"/>
  <c r="M56" i="1" s="1"/>
  <c r="O55" i="1"/>
  <c r="A55" i="1"/>
  <c r="B54" i="1" s="1"/>
  <c r="P54" i="1"/>
  <c r="Q53" i="1"/>
  <c r="H56" i="1"/>
  <c r="F56" i="1"/>
  <c r="D56" i="1"/>
  <c r="G56" i="1"/>
  <c r="C57" i="1"/>
  <c r="L56" i="1" l="1"/>
  <c r="E57" i="1"/>
  <c r="K57" i="1" s="1"/>
  <c r="M57" i="1" s="1"/>
  <c r="A56" i="1"/>
  <c r="B55" i="1" s="1"/>
  <c r="O56" i="1"/>
  <c r="P55" i="1" s="1"/>
  <c r="Q54" i="1"/>
  <c r="D57" i="1"/>
  <c r="H57" i="1"/>
  <c r="F57" i="1"/>
  <c r="G57" i="1"/>
  <c r="C58" i="1"/>
  <c r="L57" i="1" l="1"/>
  <c r="E58" i="1"/>
  <c r="Q55" i="1"/>
  <c r="F58" i="1"/>
  <c r="L58" i="1" s="1"/>
  <c r="H58" i="1"/>
  <c r="G58" i="1"/>
  <c r="D58" i="1"/>
  <c r="K58" i="1"/>
  <c r="M58" i="1" s="1"/>
  <c r="C59" i="1"/>
  <c r="A57" i="1"/>
  <c r="B56" i="1" s="1"/>
  <c r="O57" i="1"/>
  <c r="P56" i="1" s="1"/>
  <c r="E59" i="1" l="1"/>
  <c r="K59" i="1" s="1"/>
  <c r="M59" i="1" s="1"/>
  <c r="F59" i="1"/>
  <c r="L59" i="1" s="1"/>
  <c r="H59" i="1"/>
  <c r="G59" i="1"/>
  <c r="D59" i="1"/>
  <c r="C60" i="1"/>
  <c r="Q56" i="1"/>
  <c r="A58" i="1"/>
  <c r="O58" i="1"/>
  <c r="E60" i="1" l="1"/>
  <c r="O59" i="1"/>
  <c r="A59" i="1"/>
  <c r="B58" i="1" s="1"/>
  <c r="B57" i="1"/>
  <c r="Q57" i="1"/>
  <c r="P57" i="1"/>
  <c r="D60" i="1"/>
  <c r="G60" i="1"/>
  <c r="H60" i="1"/>
  <c r="I60" i="1" s="1"/>
  <c r="F60" i="1"/>
  <c r="L60" i="1" s="1"/>
  <c r="K60" i="1"/>
  <c r="C61" i="1"/>
  <c r="E61" i="1" l="1"/>
  <c r="K61" i="1" s="1"/>
  <c r="M61" i="1" s="1"/>
  <c r="A60" i="1"/>
  <c r="B60" i="1" s="1"/>
  <c r="O60" i="1"/>
  <c r="P59" i="1" s="1"/>
  <c r="P58" i="1"/>
  <c r="G61" i="1"/>
  <c r="D61" i="1"/>
  <c r="F61" i="1"/>
  <c r="H61" i="1"/>
  <c r="C62" i="1"/>
  <c r="M60" i="1"/>
  <c r="Q58" i="1"/>
  <c r="L61" i="1" l="1"/>
  <c r="B59" i="1"/>
  <c r="Q59" i="1"/>
  <c r="E62" i="1"/>
  <c r="K62" i="1" s="1"/>
  <c r="M62" i="1" s="1"/>
  <c r="O61" i="1"/>
  <c r="A61" i="1"/>
  <c r="F62" i="1"/>
  <c r="D62" i="1"/>
  <c r="G62" i="1"/>
  <c r="H62" i="1"/>
  <c r="C63" i="1"/>
  <c r="L62" i="1" l="1"/>
  <c r="E63" i="1" s="1"/>
  <c r="K63" i="1" s="1"/>
  <c r="M63" i="1" s="1"/>
  <c r="F63" i="1"/>
  <c r="L63" i="1" s="1"/>
  <c r="G63" i="1"/>
  <c r="D63" i="1"/>
  <c r="H63" i="1"/>
  <c r="C64" i="1"/>
  <c r="O62" i="1"/>
  <c r="Q61" i="1" s="1"/>
  <c r="A62" i="1"/>
  <c r="B61" i="1" s="1"/>
  <c r="P61" i="1" l="1"/>
  <c r="E64" i="1"/>
  <c r="K64" i="1" s="1"/>
  <c r="M64" i="1" s="1"/>
  <c r="O63" i="1"/>
  <c r="P62" i="1" s="1"/>
  <c r="A63" i="1"/>
  <c r="B62" i="1" s="1"/>
  <c r="H64" i="1"/>
  <c r="G64" i="1"/>
  <c r="F64" i="1"/>
  <c r="D64" i="1"/>
  <c r="C65" i="1"/>
  <c r="L64" i="1" l="1"/>
  <c r="Q62" i="1"/>
  <c r="E65" i="1"/>
  <c r="K65" i="1" s="1"/>
  <c r="M65" i="1" s="1"/>
  <c r="G65" i="1"/>
  <c r="H65" i="1"/>
  <c r="D65" i="1"/>
  <c r="F65" i="1"/>
  <c r="C66" i="1"/>
  <c r="A64" i="1"/>
  <c r="B63" i="1" s="1"/>
  <c r="O64" i="1"/>
  <c r="Q63" i="1" s="1"/>
  <c r="L65" i="1" l="1"/>
  <c r="A65" i="1"/>
  <c r="B64" i="1" s="1"/>
  <c r="O65" i="1"/>
  <c r="Q64" i="1" s="1"/>
  <c r="F66" i="1"/>
  <c r="G66" i="1"/>
  <c r="D66" i="1"/>
  <c r="H66" i="1"/>
  <c r="C67" i="1"/>
  <c r="P63" i="1"/>
  <c r="E66" i="1"/>
  <c r="K66" i="1" s="1"/>
  <c r="L66" i="1" l="1"/>
  <c r="E67" i="1" s="1"/>
  <c r="K67" i="1" s="1"/>
  <c r="M67" i="1" s="1"/>
  <c r="M66" i="1"/>
  <c r="H67" i="1"/>
  <c r="G67" i="1"/>
  <c r="D67" i="1"/>
  <c r="F67" i="1"/>
  <c r="C68" i="1"/>
  <c r="P64" i="1"/>
  <c r="A66" i="1"/>
  <c r="O66" i="1"/>
  <c r="P65" i="1" s="1"/>
  <c r="L67" i="1" l="1"/>
  <c r="E68" i="1" s="1"/>
  <c r="A67" i="1"/>
  <c r="B66" i="1" s="1"/>
  <c r="O67" i="1"/>
  <c r="P66" i="1" s="1"/>
  <c r="H68" i="1"/>
  <c r="G68" i="1"/>
  <c r="F68" i="1"/>
  <c r="D68" i="1"/>
  <c r="C69" i="1"/>
  <c r="B65" i="1"/>
  <c r="Q65" i="1"/>
  <c r="L68" i="1" l="1"/>
  <c r="E69" i="1" s="1"/>
  <c r="K69" i="1" s="1"/>
  <c r="K68" i="1"/>
  <c r="H69" i="1"/>
  <c r="G69" i="1"/>
  <c r="F69" i="1"/>
  <c r="D69" i="1"/>
  <c r="C70" i="1"/>
  <c r="Q66" i="1"/>
  <c r="A68" i="1"/>
  <c r="B67" i="1" s="1"/>
  <c r="O68" i="1"/>
  <c r="P67" i="1" s="1"/>
  <c r="L69" i="1" l="1"/>
  <c r="E70" i="1" s="1"/>
  <c r="K70" i="1" s="1"/>
  <c r="M70" i="1" s="1"/>
  <c r="M69" i="1"/>
  <c r="Q67" i="1"/>
  <c r="O69" i="1"/>
  <c r="P68" i="1" s="1"/>
  <c r="A69" i="1"/>
  <c r="F70" i="1"/>
  <c r="G70" i="1"/>
  <c r="D70" i="1"/>
  <c r="H70" i="1"/>
  <c r="C71" i="1"/>
  <c r="M68" i="1"/>
  <c r="L70" i="1" l="1"/>
  <c r="E71" i="1" s="1"/>
  <c r="K71" i="1" s="1"/>
  <c r="O70" i="1"/>
  <c r="Q69" i="1" s="1"/>
  <c r="A70" i="1"/>
  <c r="B69" i="1" s="1"/>
  <c r="B68" i="1"/>
  <c r="Q68" i="1"/>
  <c r="F71" i="1"/>
  <c r="D71" i="1"/>
  <c r="G71" i="1"/>
  <c r="H71" i="1"/>
  <c r="C72" i="1"/>
  <c r="P69" i="1" l="1"/>
  <c r="L71" i="1"/>
  <c r="E72" i="1"/>
  <c r="K72" i="1" s="1"/>
  <c r="D72" i="1"/>
  <c r="G72" i="1"/>
  <c r="H72" i="1"/>
  <c r="I72" i="1" s="1"/>
  <c r="F72" i="1"/>
  <c r="C73" i="1"/>
  <c r="M71" i="1"/>
  <c r="A71" i="1"/>
  <c r="O71" i="1"/>
  <c r="L72" i="1" l="1"/>
  <c r="E73" i="1" s="1"/>
  <c r="K73" i="1" s="1"/>
  <c r="M73" i="1" s="1"/>
  <c r="B70" i="1"/>
  <c r="Q70" i="1"/>
  <c r="O72" i="1"/>
  <c r="A72" i="1"/>
  <c r="B72" i="1" s="1"/>
  <c r="D73" i="1"/>
  <c r="G73" i="1"/>
  <c r="F73" i="1"/>
  <c r="H73" i="1"/>
  <c r="C74" i="1"/>
  <c r="P70" i="1"/>
  <c r="M72" i="1"/>
  <c r="L73" i="1" l="1"/>
  <c r="E74" i="1" s="1"/>
  <c r="K74" i="1" s="1"/>
  <c r="Q71" i="1"/>
  <c r="P71" i="1"/>
  <c r="O73" i="1"/>
  <c r="A73" i="1"/>
  <c r="B71" i="1"/>
  <c r="H74" i="1"/>
  <c r="G74" i="1"/>
  <c r="F74" i="1"/>
  <c r="D74" i="1"/>
  <c r="C75" i="1"/>
  <c r="L74" i="1" l="1"/>
  <c r="E75" i="1"/>
  <c r="K75" i="1" s="1"/>
  <c r="M75" i="1" s="1"/>
  <c r="O74" i="1"/>
  <c r="A74" i="1"/>
  <c r="B73" i="1" s="1"/>
  <c r="H75" i="1"/>
  <c r="D75" i="1"/>
  <c r="G75" i="1"/>
  <c r="F75" i="1"/>
  <c r="C76" i="1"/>
  <c r="M74" i="1"/>
  <c r="L75" i="1" l="1"/>
  <c r="E76" i="1" s="1"/>
  <c r="K76" i="1" s="1"/>
  <c r="M76" i="1" s="1"/>
  <c r="H76" i="1"/>
  <c r="D76" i="1"/>
  <c r="G76" i="1"/>
  <c r="F76" i="1"/>
  <c r="C77" i="1"/>
  <c r="O75" i="1"/>
  <c r="Q74" i="1" s="1"/>
  <c r="A75" i="1"/>
  <c r="B74" i="1" s="1"/>
  <c r="Q73" i="1"/>
  <c r="P73" i="1"/>
  <c r="L76" i="1" l="1"/>
  <c r="E77" i="1"/>
  <c r="K77" i="1" s="1"/>
  <c r="M77" i="1" s="1"/>
  <c r="O76" i="1"/>
  <c r="P75" i="1" s="1"/>
  <c r="A76" i="1"/>
  <c r="B75" i="1" s="1"/>
  <c r="P74" i="1"/>
  <c r="H77" i="1"/>
  <c r="G77" i="1"/>
  <c r="D77" i="1"/>
  <c r="F77" i="1"/>
  <c r="C78" i="1"/>
  <c r="L77" i="1" l="1"/>
  <c r="F78" i="1"/>
  <c r="D78" i="1"/>
  <c r="G78" i="1"/>
  <c r="H78" i="1"/>
  <c r="K78" i="1"/>
  <c r="M78" i="1" s="1"/>
  <c r="C79" i="1"/>
  <c r="E78" i="1"/>
  <c r="O77" i="1"/>
  <c r="P76" i="1" s="1"/>
  <c r="A77" i="1"/>
  <c r="Q75" i="1"/>
  <c r="L78" i="1" l="1"/>
  <c r="E79" i="1"/>
  <c r="O78" i="1"/>
  <c r="Q77" i="1" s="1"/>
  <c r="A78" i="1"/>
  <c r="B77" i="1" s="1"/>
  <c r="B76" i="1"/>
  <c r="Q76" i="1"/>
  <c r="G79" i="1"/>
  <c r="H79" i="1"/>
  <c r="F79" i="1"/>
  <c r="D79" i="1"/>
  <c r="K79" i="1"/>
  <c r="M79" i="1" s="1"/>
  <c r="C80" i="1"/>
  <c r="L79" i="1" l="1"/>
  <c r="E80" i="1"/>
  <c r="K80" i="1" s="1"/>
  <c r="O79" i="1"/>
  <c r="P78" i="1" s="1"/>
  <c r="A79" i="1"/>
  <c r="D80" i="1"/>
  <c r="G80" i="1"/>
  <c r="H80" i="1"/>
  <c r="F80" i="1"/>
  <c r="C81" i="1"/>
  <c r="P77" i="1"/>
  <c r="L80" i="1" l="1"/>
  <c r="E81" i="1" s="1"/>
  <c r="K81" i="1" s="1"/>
  <c r="M81" i="1" s="1"/>
  <c r="A80" i="1"/>
  <c r="B79" i="1" s="1"/>
  <c r="O80" i="1"/>
  <c r="P79" i="1" s="1"/>
  <c r="B78" i="1"/>
  <c r="D81" i="1"/>
  <c r="H81" i="1"/>
  <c r="G81" i="1"/>
  <c r="F81" i="1"/>
  <c r="L81" i="1" s="1"/>
  <c r="C82" i="1"/>
  <c r="M80" i="1"/>
  <c r="Q78" i="1"/>
  <c r="O81" i="1" l="1"/>
  <c r="P80" i="1" s="1"/>
  <c r="A81" i="1"/>
  <c r="B80" i="1" s="1"/>
  <c r="Q79" i="1"/>
  <c r="E82" i="1"/>
  <c r="K82" i="1" s="1"/>
  <c r="D82" i="1"/>
  <c r="G82" i="1"/>
  <c r="H82" i="1"/>
  <c r="F82" i="1"/>
  <c r="C83" i="1"/>
  <c r="Q80" i="1" l="1"/>
  <c r="L82" i="1"/>
  <c r="E83" i="1" s="1"/>
  <c r="K83" i="1" s="1"/>
  <c r="M83" i="1" s="1"/>
  <c r="M82" i="1"/>
  <c r="F83" i="1"/>
  <c r="G83" i="1"/>
  <c r="D83" i="1"/>
  <c r="H83" i="1"/>
  <c r="C84" i="1"/>
  <c r="O82" i="1"/>
  <c r="A82" i="1"/>
  <c r="L83" i="1" l="1"/>
  <c r="E84" i="1"/>
  <c r="K84" i="1" s="1"/>
  <c r="B81" i="1"/>
  <c r="F84" i="1"/>
  <c r="L84" i="1" s="1"/>
  <c r="D84" i="1"/>
  <c r="G84" i="1"/>
  <c r="H84" i="1"/>
  <c r="I84" i="1" s="1"/>
  <c r="C85" i="1"/>
  <c r="P81" i="1"/>
  <c r="A83" i="1"/>
  <c r="B82" i="1" s="1"/>
  <c r="O83" i="1"/>
  <c r="Q81" i="1"/>
  <c r="E85" i="1" l="1"/>
  <c r="O84" i="1"/>
  <c r="A84" i="1"/>
  <c r="B84" i="1" s="1"/>
  <c r="D85" i="1"/>
  <c r="F85" i="1"/>
  <c r="L85" i="1" s="1"/>
  <c r="H85" i="1"/>
  <c r="G85" i="1"/>
  <c r="K85" i="1"/>
  <c r="M85" i="1" s="1"/>
  <c r="C86" i="1"/>
  <c r="Q82" i="1"/>
  <c r="P83" i="1"/>
  <c r="Q83" i="1"/>
  <c r="M84" i="1"/>
  <c r="P82" i="1"/>
  <c r="B83" i="1" l="1"/>
  <c r="A85" i="1"/>
  <c r="O85" i="1"/>
  <c r="E86" i="1"/>
  <c r="K86" i="1" s="1"/>
  <c r="D86" i="1"/>
  <c r="F86" i="1"/>
  <c r="H86" i="1"/>
  <c r="G86" i="1"/>
  <c r="C87" i="1"/>
  <c r="L86" i="1" l="1"/>
  <c r="E87" i="1"/>
  <c r="K87" i="1" s="1"/>
  <c r="M87" i="1" s="1"/>
  <c r="M86" i="1"/>
  <c r="A86" i="1"/>
  <c r="B85" i="1" s="1"/>
  <c r="O86" i="1"/>
  <c r="Q85" i="1" s="1"/>
  <c r="D87" i="1"/>
  <c r="G87" i="1"/>
  <c r="F87" i="1"/>
  <c r="H87" i="1"/>
  <c r="C88" i="1"/>
  <c r="L87" i="1" l="1"/>
  <c r="E88" i="1" s="1"/>
  <c r="P85" i="1"/>
  <c r="G88" i="1"/>
  <c r="D88" i="1"/>
  <c r="F88" i="1"/>
  <c r="L88" i="1" s="1"/>
  <c r="H88" i="1"/>
  <c r="K88" i="1"/>
  <c r="M88" i="1" s="1"/>
  <c r="C89" i="1"/>
  <c r="O87" i="1"/>
  <c r="Q86" i="1" s="1"/>
  <c r="A87" i="1"/>
  <c r="B86" i="1" s="1"/>
  <c r="E89" i="1" l="1"/>
  <c r="P86" i="1"/>
  <c r="O88" i="1"/>
  <c r="A88" i="1"/>
  <c r="B87" i="1" s="1"/>
  <c r="Q87" i="1"/>
  <c r="P87" i="1"/>
  <c r="F89" i="1"/>
  <c r="L89" i="1" s="1"/>
  <c r="H89" i="1"/>
  <c r="G89" i="1"/>
  <c r="D89" i="1"/>
  <c r="K89" i="1"/>
  <c r="M89" i="1"/>
  <c r="C90" i="1"/>
  <c r="E90" i="1" l="1"/>
  <c r="H90" i="1"/>
  <c r="G90" i="1"/>
  <c r="D90" i="1"/>
  <c r="F90" i="1"/>
  <c r="L90" i="1" s="1"/>
  <c r="K90" i="1"/>
  <c r="M90" i="1" s="1"/>
  <c r="C91" i="1"/>
  <c r="O89" i="1"/>
  <c r="P88" i="1" s="1"/>
  <c r="A89" i="1"/>
  <c r="B88" i="1" s="1"/>
  <c r="Q88" i="1" l="1"/>
  <c r="E91" i="1"/>
  <c r="O90" i="1"/>
  <c r="A90" i="1"/>
  <c r="B89" i="1" s="1"/>
  <c r="Q89" i="1"/>
  <c r="P89" i="1"/>
  <c r="H91" i="1"/>
  <c r="G91" i="1"/>
  <c r="D91" i="1"/>
  <c r="F91" i="1"/>
  <c r="L91" i="1" s="1"/>
  <c r="K91" i="1"/>
  <c r="M91" i="1" s="1"/>
  <c r="C92" i="1"/>
  <c r="E92" i="1" l="1"/>
  <c r="O91" i="1"/>
  <c r="P90" i="1" s="1"/>
  <c r="A91" i="1"/>
  <c r="H92" i="1"/>
  <c r="G92" i="1"/>
  <c r="F92" i="1"/>
  <c r="L92" i="1" s="1"/>
  <c r="E93" i="1" s="1"/>
  <c r="D92" i="1"/>
  <c r="K92" i="1"/>
  <c r="M92" i="1" s="1"/>
  <c r="C93" i="1"/>
  <c r="B90" i="1" l="1"/>
  <c r="H93" i="1"/>
  <c r="G93" i="1"/>
  <c r="F93" i="1"/>
  <c r="L93" i="1" s="1"/>
  <c r="D93" i="1"/>
  <c r="K93" i="1"/>
  <c r="C94" i="1"/>
  <c r="Q90" i="1"/>
  <c r="O92" i="1"/>
  <c r="P91" i="1" s="1"/>
  <c r="A92" i="1"/>
  <c r="B91" i="1" s="1"/>
  <c r="E94" i="1" l="1"/>
  <c r="O93" i="1"/>
  <c r="P92" i="1" s="1"/>
  <c r="A93" i="1"/>
  <c r="H94" i="1"/>
  <c r="G94" i="1"/>
  <c r="D94" i="1"/>
  <c r="F94" i="1"/>
  <c r="L94" i="1" s="1"/>
  <c r="E95" i="1" s="1"/>
  <c r="K94" i="1"/>
  <c r="M94" i="1" s="1"/>
  <c r="C95" i="1"/>
  <c r="Q91" i="1"/>
  <c r="M93" i="1"/>
  <c r="D95" i="1" l="1"/>
  <c r="H95" i="1"/>
  <c r="G95" i="1"/>
  <c r="F95" i="1"/>
  <c r="L95" i="1" s="1"/>
  <c r="K95" i="1"/>
  <c r="M95" i="1" s="1"/>
  <c r="C96" i="1"/>
  <c r="Q92" i="1"/>
  <c r="O94" i="1"/>
  <c r="A94" i="1"/>
  <c r="B92" i="1"/>
  <c r="B93" i="1"/>
  <c r="E96" i="1" l="1"/>
  <c r="Q93" i="1"/>
  <c r="P93" i="1"/>
  <c r="D96" i="1"/>
  <c r="H96" i="1"/>
  <c r="I96" i="1" s="1"/>
  <c r="F96" i="1"/>
  <c r="L96" i="1" s="1"/>
  <c r="E97" i="1" s="1"/>
  <c r="G96" i="1"/>
  <c r="K96" i="1"/>
  <c r="M96" i="1" s="1"/>
  <c r="C97" i="1"/>
  <c r="O95" i="1"/>
  <c r="P94" i="1" s="1"/>
  <c r="A95" i="1"/>
  <c r="B94" i="1" s="1"/>
  <c r="Q94" i="1" l="1"/>
  <c r="D97" i="1"/>
  <c r="G97" i="1"/>
  <c r="F97" i="1"/>
  <c r="L97" i="1" s="1"/>
  <c r="H97" i="1"/>
  <c r="K97" i="1"/>
  <c r="C98" i="1"/>
  <c r="A96" i="1"/>
  <c r="B95" i="1" s="1"/>
  <c r="O96" i="1"/>
  <c r="E98" i="1" l="1"/>
  <c r="Q95" i="1"/>
  <c r="H98" i="1"/>
  <c r="G98" i="1"/>
  <c r="F98" i="1"/>
  <c r="L98" i="1" s="1"/>
  <c r="D98" i="1"/>
  <c r="K98" i="1"/>
  <c r="C99" i="1"/>
  <c r="P95" i="1"/>
  <c r="O97" i="1"/>
  <c r="A97" i="1"/>
  <c r="B96" i="1" s="1"/>
  <c r="M97" i="1"/>
  <c r="E99" i="1" l="1"/>
  <c r="H99" i="1"/>
  <c r="F99" i="1"/>
  <c r="L99" i="1" s="1"/>
  <c r="D99" i="1"/>
  <c r="G99" i="1"/>
  <c r="K99" i="1"/>
  <c r="M99" i="1" s="1"/>
  <c r="C100" i="1"/>
  <c r="A98" i="1"/>
  <c r="B97" i="1" s="1"/>
  <c r="O98" i="1"/>
  <c r="M98" i="1"/>
  <c r="E100" i="1" l="1"/>
  <c r="A99" i="1"/>
  <c r="O99" i="1"/>
  <c r="P97" i="1"/>
  <c r="F100" i="1"/>
  <c r="L100" i="1" s="1"/>
  <c r="E101" i="1" s="1"/>
  <c r="G100" i="1"/>
  <c r="D100" i="1"/>
  <c r="H100" i="1"/>
  <c r="K100" i="1"/>
  <c r="M100" i="1"/>
  <c r="C101" i="1"/>
  <c r="Q97" i="1"/>
  <c r="D101" i="1" l="1"/>
  <c r="H101" i="1"/>
  <c r="F101" i="1"/>
  <c r="L101" i="1" s="1"/>
  <c r="G101" i="1"/>
  <c r="K101" i="1"/>
  <c r="C102" i="1"/>
  <c r="P98" i="1"/>
  <c r="B98" i="1"/>
  <c r="A100" i="1"/>
  <c r="B99" i="1" s="1"/>
  <c r="O100" i="1"/>
  <c r="P99" i="1" s="1"/>
  <c r="Q98" i="1"/>
  <c r="E102" i="1" l="1"/>
  <c r="M101" i="1"/>
  <c r="A101" i="1"/>
  <c r="O101" i="1"/>
  <c r="Q99" i="1"/>
  <c r="F102" i="1"/>
  <c r="L102" i="1" s="1"/>
  <c r="H102" i="1"/>
  <c r="G102" i="1"/>
  <c r="D102" i="1"/>
  <c r="K102" i="1"/>
  <c r="C103" i="1"/>
  <c r="E103" i="1" l="1"/>
  <c r="A102" i="1"/>
  <c r="B101" i="1" s="1"/>
  <c r="O102" i="1"/>
  <c r="D103" i="1"/>
  <c r="G103" i="1"/>
  <c r="F103" i="1"/>
  <c r="L103" i="1" s="1"/>
  <c r="E104" i="1" s="1"/>
  <c r="H103" i="1"/>
  <c r="K103" i="1"/>
  <c r="M103" i="1" s="1"/>
  <c r="C104" i="1"/>
  <c r="Q100" i="1"/>
  <c r="B100" i="1"/>
  <c r="M102" i="1"/>
  <c r="P100" i="1"/>
  <c r="G104" i="1" l="1"/>
  <c r="F104" i="1"/>
  <c r="L104" i="1" s="1"/>
  <c r="H104" i="1"/>
  <c r="D104" i="1"/>
  <c r="K104" i="1"/>
  <c r="C105" i="1"/>
  <c r="A103" i="1"/>
  <c r="B102" i="1" s="1"/>
  <c r="O103" i="1"/>
  <c r="Q101" i="1"/>
  <c r="P101" i="1"/>
  <c r="E105" i="1" l="1"/>
  <c r="P102" i="1"/>
  <c r="H105" i="1"/>
  <c r="G105" i="1"/>
  <c r="D105" i="1"/>
  <c r="F105" i="1"/>
  <c r="L105" i="1" s="1"/>
  <c r="K105" i="1"/>
  <c r="M105" i="1" s="1"/>
  <c r="C106" i="1"/>
  <c r="M104" i="1"/>
  <c r="Q102" i="1"/>
  <c r="O104" i="1"/>
  <c r="P103" i="1" s="1"/>
  <c r="A104" i="1"/>
  <c r="B103" i="1" s="1"/>
  <c r="E106" i="1" l="1"/>
  <c r="Q103" i="1"/>
  <c r="H106" i="1"/>
  <c r="G106" i="1"/>
  <c r="D106" i="1"/>
  <c r="F106" i="1"/>
  <c r="L106" i="1" s="1"/>
  <c r="K106" i="1"/>
  <c r="M106" i="1" s="1"/>
  <c r="C107" i="1"/>
  <c r="A105" i="1"/>
  <c r="O105" i="1"/>
  <c r="E107" i="1" l="1"/>
  <c r="B104" i="1"/>
  <c r="O106" i="1"/>
  <c r="Q105" i="1" s="1"/>
  <c r="A106" i="1"/>
  <c r="B105" i="1" s="1"/>
  <c r="H107" i="1"/>
  <c r="D107" i="1"/>
  <c r="F107" i="1"/>
  <c r="L107" i="1" s="1"/>
  <c r="E108" i="1" s="1"/>
  <c r="G107" i="1"/>
  <c r="K107" i="1"/>
  <c r="M107" i="1" s="1"/>
  <c r="C108" i="1"/>
  <c r="Q104" i="1"/>
  <c r="P104" i="1"/>
  <c r="A107" i="1" l="1"/>
  <c r="O107" i="1"/>
  <c r="Q106" i="1" s="1"/>
  <c r="P105" i="1"/>
  <c r="P106" i="1"/>
  <c r="H108" i="1"/>
  <c r="I108" i="1" s="1"/>
  <c r="G108" i="1"/>
  <c r="F108" i="1"/>
  <c r="L108" i="1" s="1"/>
  <c r="D108" i="1"/>
  <c r="K108" i="1"/>
  <c r="M108" i="1" s="1"/>
  <c r="C109" i="1"/>
  <c r="E109" i="1" l="1"/>
  <c r="H109" i="1"/>
  <c r="F109" i="1"/>
  <c r="L109" i="1" s="1"/>
  <c r="D109" i="1"/>
  <c r="G109" i="1"/>
  <c r="K109" i="1"/>
  <c r="M109" i="1" s="1"/>
  <c r="C110" i="1"/>
  <c r="A108" i="1"/>
  <c r="B108" i="1" s="1"/>
  <c r="O108" i="1"/>
  <c r="P107" i="1" s="1"/>
  <c r="B106" i="1"/>
  <c r="E110" i="1" l="1"/>
  <c r="K110" i="1" s="1"/>
  <c r="M110" i="1" s="1"/>
  <c r="O109" i="1"/>
  <c r="A109" i="1"/>
  <c r="Q107" i="1"/>
  <c r="B107" i="1"/>
  <c r="D110" i="1"/>
  <c r="G110" i="1"/>
  <c r="F110" i="1"/>
  <c r="L110" i="1" s="1"/>
  <c r="E111" i="1" s="1"/>
  <c r="H110" i="1"/>
  <c r="C111" i="1"/>
  <c r="F111" i="1" l="1"/>
  <c r="H111" i="1"/>
  <c r="D111" i="1"/>
  <c r="G111" i="1"/>
  <c r="K111" i="1"/>
  <c r="L111" i="1"/>
  <c r="C112" i="1"/>
  <c r="A110" i="1"/>
  <c r="B109" i="1" s="1"/>
  <c r="O110" i="1"/>
  <c r="Q109" i="1" s="1"/>
  <c r="E112" i="1" l="1"/>
  <c r="P109" i="1"/>
  <c r="M111" i="1"/>
  <c r="O111" i="1"/>
  <c r="Q110" i="1" s="1"/>
  <c r="A111" i="1"/>
  <c r="H112" i="1"/>
  <c r="G112" i="1"/>
  <c r="D112" i="1"/>
  <c r="F112" i="1"/>
  <c r="L112" i="1" s="1"/>
  <c r="K112" i="1"/>
  <c r="M112" i="1" s="1"/>
  <c r="C113" i="1"/>
  <c r="E113" i="1" l="1"/>
  <c r="H113" i="1"/>
  <c r="F113" i="1"/>
  <c r="D113" i="1"/>
  <c r="G113" i="1"/>
  <c r="L113" i="1"/>
  <c r="K113" i="1"/>
  <c r="M113" i="1" s="1"/>
  <c r="C114" i="1"/>
  <c r="B110" i="1"/>
  <c r="P110" i="1"/>
  <c r="O112" i="1"/>
  <c r="A112" i="1"/>
  <c r="B111" i="1" s="1"/>
  <c r="E114" i="1" l="1"/>
  <c r="P111" i="1"/>
  <c r="Q111" i="1"/>
  <c r="A113" i="1"/>
  <c r="B112" i="1" s="1"/>
  <c r="O113" i="1"/>
  <c r="H114" i="1"/>
  <c r="G114" i="1"/>
  <c r="F114" i="1"/>
  <c r="L114" i="1" s="1"/>
  <c r="D114" i="1"/>
  <c r="K114" i="1"/>
  <c r="C115" i="1"/>
  <c r="E115" i="1" l="1"/>
  <c r="O114" i="1"/>
  <c r="P113" i="1" s="1"/>
  <c r="A114" i="1"/>
  <c r="B113" i="1" s="1"/>
  <c r="M114" i="1"/>
  <c r="Q112" i="1"/>
  <c r="Q113" i="1"/>
  <c r="P112" i="1"/>
  <c r="G115" i="1"/>
  <c r="F115" i="1"/>
  <c r="L115" i="1" s="1"/>
  <c r="D115" i="1"/>
  <c r="H115" i="1"/>
  <c r="K115" i="1"/>
  <c r="C116" i="1"/>
  <c r="E116" i="1" l="1"/>
  <c r="A115" i="1"/>
  <c r="B114" i="1" s="1"/>
  <c r="O115" i="1"/>
  <c r="M115" i="1"/>
  <c r="G116" i="1"/>
  <c r="D116" i="1"/>
  <c r="F116" i="1"/>
  <c r="L116" i="1" s="1"/>
  <c r="H116" i="1"/>
  <c r="K116" i="1"/>
  <c r="M116" i="1"/>
  <c r="C117" i="1"/>
  <c r="P114" i="1" l="1"/>
  <c r="Q114" i="1"/>
  <c r="H117" i="1"/>
  <c r="F117" i="1"/>
  <c r="D117" i="1"/>
  <c r="G117" i="1"/>
  <c r="C118" i="1"/>
  <c r="O116" i="1"/>
  <c r="A116" i="1"/>
  <c r="E117" i="1"/>
  <c r="K117" i="1" s="1"/>
  <c r="L117" i="1" l="1"/>
  <c r="E118" i="1" s="1"/>
  <c r="M117" i="1"/>
  <c r="Q115" i="1"/>
  <c r="B115" i="1"/>
  <c r="H118" i="1"/>
  <c r="G118" i="1"/>
  <c r="F118" i="1"/>
  <c r="L118" i="1" s="1"/>
  <c r="E119" i="1" s="1"/>
  <c r="D118" i="1"/>
  <c r="K118" i="1"/>
  <c r="C119" i="1"/>
  <c r="A117" i="1"/>
  <c r="B116" i="1" s="1"/>
  <c r="O117" i="1"/>
  <c r="Q116" i="1" s="1"/>
  <c r="P115" i="1"/>
  <c r="P116" i="1" l="1"/>
  <c r="A118" i="1"/>
  <c r="O118" i="1"/>
  <c r="P117" i="1" s="1"/>
  <c r="F119" i="1"/>
  <c r="L119" i="1" s="1"/>
  <c r="E120" i="1" s="1"/>
  <c r="D119" i="1"/>
  <c r="G119" i="1"/>
  <c r="H119" i="1"/>
  <c r="K119" i="1"/>
  <c r="M119" i="1" s="1"/>
  <c r="C120" i="1"/>
  <c r="M118" i="1"/>
  <c r="D120" i="1" l="1"/>
  <c r="H120" i="1"/>
  <c r="I120" i="1" s="1"/>
  <c r="F120" i="1"/>
  <c r="L120" i="1" s="1"/>
  <c r="G120" i="1"/>
  <c r="K120" i="1"/>
  <c r="M120" i="1" s="1"/>
  <c r="C121" i="1"/>
  <c r="Q117" i="1"/>
  <c r="B117" i="1"/>
  <c r="A119" i="1"/>
  <c r="O119" i="1"/>
  <c r="P118" i="1" s="1"/>
  <c r="E121" i="1" l="1"/>
  <c r="K121" i="1" s="1"/>
  <c r="Q118" i="1"/>
  <c r="B118" i="1"/>
  <c r="H121" i="1"/>
  <c r="F121" i="1"/>
  <c r="L121" i="1" s="1"/>
  <c r="E122" i="1" s="1"/>
  <c r="D121" i="1"/>
  <c r="G121" i="1"/>
  <c r="M121" i="1"/>
  <c r="C122" i="1"/>
  <c r="A120" i="1"/>
  <c r="B120" i="1" s="1"/>
  <c r="O120" i="1"/>
  <c r="Q119" i="1" s="1"/>
  <c r="P119" i="1" l="1"/>
  <c r="B119" i="1"/>
  <c r="O121" i="1"/>
  <c r="A121" i="1"/>
  <c r="G122" i="1"/>
  <c r="D122" i="1"/>
  <c r="H122" i="1"/>
  <c r="F122" i="1"/>
  <c r="L122" i="1" s="1"/>
  <c r="E123" i="1" s="1"/>
  <c r="K122" i="1"/>
  <c r="M122" i="1" s="1"/>
  <c r="C123" i="1"/>
  <c r="H123" i="1" l="1"/>
  <c r="D123" i="1"/>
  <c r="G123" i="1"/>
  <c r="F123" i="1"/>
  <c r="L123" i="1" s="1"/>
  <c r="K123" i="1"/>
  <c r="M123" i="1"/>
  <c r="C124" i="1"/>
  <c r="O122" i="1"/>
  <c r="P121" i="1" s="1"/>
  <c r="A122" i="1"/>
  <c r="E124" i="1" l="1"/>
  <c r="B121" i="1"/>
  <c r="O123" i="1"/>
  <c r="A123" i="1"/>
  <c r="Q121" i="1"/>
  <c r="D124" i="1"/>
  <c r="F124" i="1"/>
  <c r="L124" i="1" s="1"/>
  <c r="E125" i="1" s="1"/>
  <c r="H124" i="1"/>
  <c r="G124" i="1"/>
  <c r="K124" i="1"/>
  <c r="M124" i="1"/>
  <c r="C125" i="1"/>
  <c r="D125" i="1" l="1"/>
  <c r="G125" i="1"/>
  <c r="H125" i="1"/>
  <c r="F125" i="1"/>
  <c r="L125" i="1" s="1"/>
  <c r="K125" i="1"/>
  <c r="C126" i="1"/>
  <c r="B122" i="1"/>
  <c r="Q122" i="1"/>
  <c r="O124" i="1"/>
  <c r="P123" i="1" s="1"/>
  <c r="A124" i="1"/>
  <c r="B123" i="1" s="1"/>
  <c r="P122" i="1"/>
  <c r="E126" i="1" l="1"/>
  <c r="Q123" i="1"/>
  <c r="O125" i="1"/>
  <c r="P124" i="1" s="1"/>
  <c r="A125" i="1"/>
  <c r="B124" i="1" s="1"/>
  <c r="H126" i="1"/>
  <c r="F126" i="1"/>
  <c r="L126" i="1" s="1"/>
  <c r="E127" i="1" s="1"/>
  <c r="G126" i="1"/>
  <c r="D126" i="1"/>
  <c r="K126" i="1"/>
  <c r="C127" i="1"/>
  <c r="M125" i="1"/>
  <c r="O126" i="1" l="1"/>
  <c r="P125" i="1" s="1"/>
  <c r="A126" i="1"/>
  <c r="B125" i="1" s="1"/>
  <c r="H127" i="1"/>
  <c r="G127" i="1"/>
  <c r="F127" i="1"/>
  <c r="L127" i="1" s="1"/>
  <c r="D127" i="1"/>
  <c r="K127" i="1"/>
  <c r="M127" i="1" s="1"/>
  <c r="C128" i="1"/>
  <c r="M126" i="1"/>
  <c r="Q124" i="1"/>
  <c r="E128" i="1" l="1"/>
  <c r="O127" i="1"/>
  <c r="Q126" i="1" s="1"/>
  <c r="A127" i="1"/>
  <c r="B126" i="1" s="1"/>
  <c r="D128" i="1"/>
  <c r="G128" i="1"/>
  <c r="H128" i="1"/>
  <c r="F128" i="1"/>
  <c r="L128" i="1" s="1"/>
  <c r="E129" i="1" s="1"/>
  <c r="K128" i="1"/>
  <c r="C129" i="1"/>
  <c r="Q125" i="1"/>
  <c r="P126" i="1" l="1"/>
  <c r="A128" i="1"/>
  <c r="B127" i="1" s="1"/>
  <c r="O128" i="1"/>
  <c r="F129" i="1"/>
  <c r="L129" i="1" s="1"/>
  <c r="E130" i="1" s="1"/>
  <c r="H129" i="1"/>
  <c r="G129" i="1"/>
  <c r="D129" i="1"/>
  <c r="K129" i="1"/>
  <c r="M129" i="1" s="1"/>
  <c r="C130" i="1"/>
  <c r="M128" i="1"/>
  <c r="H130" i="1" l="1"/>
  <c r="G130" i="1"/>
  <c r="F130" i="1"/>
  <c r="L130" i="1" s="1"/>
  <c r="D130" i="1"/>
  <c r="K130" i="1"/>
  <c r="C131" i="1"/>
  <c r="Q127" i="1"/>
  <c r="P127" i="1"/>
  <c r="O129" i="1"/>
  <c r="A129" i="1"/>
  <c r="E131" i="1" l="1"/>
  <c r="A130" i="1"/>
  <c r="B129" i="1" s="1"/>
  <c r="O130" i="1"/>
  <c r="D131" i="1"/>
  <c r="F131" i="1"/>
  <c r="L131" i="1" s="1"/>
  <c r="E132" i="1" s="1"/>
  <c r="H131" i="1"/>
  <c r="G131" i="1"/>
  <c r="K131" i="1"/>
  <c r="M131" i="1" s="1"/>
  <c r="C132" i="1"/>
  <c r="B128" i="1"/>
  <c r="M130" i="1"/>
  <c r="P128" i="1"/>
  <c r="Q128" i="1"/>
  <c r="A131" i="1" l="1"/>
  <c r="O131" i="1"/>
  <c r="P130" i="1" s="1"/>
  <c r="G132" i="1"/>
  <c r="D132" i="1"/>
  <c r="H132" i="1"/>
  <c r="I132" i="1" s="1"/>
  <c r="F132" i="1"/>
  <c r="L132" i="1" s="1"/>
  <c r="K132" i="1"/>
  <c r="M132" i="1" s="1"/>
  <c r="C133" i="1"/>
  <c r="P129" i="1"/>
  <c r="Q129" i="1"/>
  <c r="E133" i="1" l="1"/>
  <c r="K133" i="1" s="1"/>
  <c r="M133" i="1" s="1"/>
  <c r="Q130" i="1"/>
  <c r="A132" i="1"/>
  <c r="B132" i="1" s="1"/>
  <c r="O132" i="1"/>
  <c r="P131" i="1" s="1"/>
  <c r="B130" i="1"/>
  <c r="H133" i="1"/>
  <c r="D133" i="1"/>
  <c r="F133" i="1"/>
  <c r="L133" i="1" s="1"/>
  <c r="G133" i="1"/>
  <c r="C134" i="1"/>
  <c r="B131" i="1" l="1"/>
  <c r="E134" i="1"/>
  <c r="Q131" i="1"/>
  <c r="H134" i="1"/>
  <c r="G134" i="1"/>
  <c r="F134" i="1"/>
  <c r="L134" i="1" s="1"/>
  <c r="D134" i="1"/>
  <c r="K134" i="1"/>
  <c r="M134" i="1" s="1"/>
  <c r="C135" i="1"/>
  <c r="O133" i="1"/>
  <c r="A133" i="1"/>
  <c r="E135" i="1" l="1"/>
  <c r="O134" i="1"/>
  <c r="P133" i="1" s="1"/>
  <c r="A134" i="1"/>
  <c r="B133" i="1" s="1"/>
  <c r="H135" i="1"/>
  <c r="F135" i="1"/>
  <c r="L135" i="1" s="1"/>
  <c r="E136" i="1" s="1"/>
  <c r="G135" i="1"/>
  <c r="D135" i="1"/>
  <c r="K135" i="1"/>
  <c r="M135" i="1" s="1"/>
  <c r="C136" i="1"/>
  <c r="H136" i="1" l="1"/>
  <c r="F136" i="1"/>
  <c r="D136" i="1"/>
  <c r="G136" i="1"/>
  <c r="L136" i="1"/>
  <c r="K136" i="1"/>
  <c r="M136" i="1"/>
  <c r="C137" i="1"/>
  <c r="Q133" i="1"/>
  <c r="A135" i="1"/>
  <c r="B134" i="1" s="1"/>
  <c r="O135" i="1"/>
  <c r="P134" i="1" s="1"/>
  <c r="E137" i="1" l="1"/>
  <c r="O136" i="1"/>
  <c r="A136" i="1"/>
  <c r="Q134" i="1"/>
  <c r="P135" i="1"/>
  <c r="G137" i="1"/>
  <c r="F137" i="1"/>
  <c r="L137" i="1" s="1"/>
  <c r="E138" i="1" s="1"/>
  <c r="D137" i="1"/>
  <c r="H137" i="1"/>
  <c r="K137" i="1"/>
  <c r="C138" i="1"/>
  <c r="A137" i="1" l="1"/>
  <c r="O137" i="1"/>
  <c r="B135" i="1"/>
  <c r="B136" i="1"/>
  <c r="Q135" i="1"/>
  <c r="H138" i="1"/>
  <c r="D138" i="1"/>
  <c r="F138" i="1"/>
  <c r="L138" i="1" s="1"/>
  <c r="E139" i="1" s="1"/>
  <c r="G138" i="1"/>
  <c r="K138" i="1"/>
  <c r="M138" i="1"/>
  <c r="C139" i="1"/>
  <c r="M137" i="1"/>
  <c r="A138" i="1" l="1"/>
  <c r="O138" i="1"/>
  <c r="P137" i="1" s="1"/>
  <c r="G139" i="1"/>
  <c r="F139" i="1"/>
  <c r="L139" i="1" s="1"/>
  <c r="H139" i="1"/>
  <c r="D139" i="1"/>
  <c r="K139" i="1"/>
  <c r="M139" i="1" s="1"/>
  <c r="C140" i="1"/>
  <c r="B137" i="1"/>
  <c r="P136" i="1"/>
  <c r="Q136" i="1"/>
  <c r="E140" i="1" l="1"/>
  <c r="Q137" i="1"/>
  <c r="A139" i="1"/>
  <c r="B138" i="1" s="1"/>
  <c r="O139" i="1"/>
  <c r="G140" i="1"/>
  <c r="D140" i="1"/>
  <c r="F140" i="1"/>
  <c r="L140" i="1" s="1"/>
  <c r="E141" i="1" s="1"/>
  <c r="H140" i="1"/>
  <c r="K140" i="1"/>
  <c r="M140" i="1" s="1"/>
  <c r="C141" i="1"/>
  <c r="H141" i="1" l="1"/>
  <c r="D141" i="1"/>
  <c r="F141" i="1"/>
  <c r="L141" i="1" s="1"/>
  <c r="G141" i="1"/>
  <c r="K141" i="1"/>
  <c r="M141" i="1"/>
  <c r="C142" i="1"/>
  <c r="Q138" i="1"/>
  <c r="P138" i="1"/>
  <c r="O140" i="1"/>
  <c r="Q139" i="1" s="1"/>
  <c r="A140" i="1"/>
  <c r="E142" i="1" l="1"/>
  <c r="P139" i="1"/>
  <c r="O141" i="1"/>
  <c r="A141" i="1"/>
  <c r="B140" i="1" s="1"/>
  <c r="B139" i="1"/>
  <c r="P140" i="1"/>
  <c r="H142" i="1"/>
  <c r="F142" i="1"/>
  <c r="L142" i="1" s="1"/>
  <c r="G142" i="1"/>
  <c r="D142" i="1"/>
  <c r="K142" i="1"/>
  <c r="M142" i="1" s="1"/>
  <c r="C143" i="1"/>
  <c r="E143" i="1" l="1"/>
  <c r="Q140" i="1"/>
  <c r="A142" i="1"/>
  <c r="B141" i="1" s="1"/>
  <c r="O142" i="1"/>
  <c r="P141" i="1" s="1"/>
  <c r="H143" i="1"/>
  <c r="D143" i="1"/>
  <c r="G143" i="1"/>
  <c r="F143" i="1"/>
  <c r="L143" i="1" s="1"/>
  <c r="E144" i="1" s="1"/>
  <c r="K143" i="1"/>
  <c r="M143" i="1" s="1"/>
  <c r="C144" i="1"/>
  <c r="Q141" i="1" l="1"/>
  <c r="H144" i="1"/>
  <c r="I144" i="1" s="1"/>
  <c r="G144" i="1"/>
  <c r="F144" i="1"/>
  <c r="D144" i="1"/>
  <c r="K144" i="1"/>
  <c r="M144" i="1" s="1"/>
  <c r="L144" i="1"/>
  <c r="C145" i="1"/>
  <c r="A143" i="1"/>
  <c r="O143" i="1"/>
  <c r="Q142" i="1" s="1"/>
  <c r="B142" i="1" l="1"/>
  <c r="F145" i="1"/>
  <c r="G145" i="1"/>
  <c r="D145" i="1"/>
  <c r="H145" i="1"/>
  <c r="C146" i="1"/>
  <c r="E145" i="1"/>
  <c r="K145" i="1" s="1"/>
  <c r="O144" i="1"/>
  <c r="A144" i="1"/>
  <c r="B144" i="1" s="1"/>
  <c r="P142" i="1"/>
  <c r="L145" i="1" l="1"/>
  <c r="E146" i="1" s="1"/>
  <c r="K146" i="1" s="1"/>
  <c r="P143" i="1"/>
  <c r="O145" i="1"/>
  <c r="A145" i="1"/>
  <c r="Q143" i="1"/>
  <c r="B143" i="1"/>
  <c r="F146" i="1"/>
  <c r="L146" i="1" s="1"/>
  <c r="E147" i="1" s="1"/>
  <c r="H146" i="1"/>
  <c r="G146" i="1"/>
  <c r="D146" i="1"/>
  <c r="C147" i="1"/>
  <c r="M145" i="1"/>
  <c r="A146" i="1" l="1"/>
  <c r="O146" i="1"/>
  <c r="H147" i="1"/>
  <c r="G147" i="1"/>
  <c r="D147" i="1"/>
  <c r="F147" i="1"/>
  <c r="L147" i="1" s="1"/>
  <c r="K147" i="1"/>
  <c r="M147" i="1" s="1"/>
  <c r="C148" i="1"/>
  <c r="M146" i="1"/>
  <c r="Q145" i="1" l="1"/>
  <c r="B145" i="1"/>
  <c r="P145" i="1"/>
  <c r="H148" i="1"/>
  <c r="D148" i="1"/>
  <c r="F148" i="1"/>
  <c r="L148" i="1" s="1"/>
  <c r="G148" i="1"/>
  <c r="K148" i="1"/>
  <c r="M148" i="1" s="1"/>
  <c r="C149" i="1"/>
  <c r="E148" i="1"/>
  <c r="O147" i="1"/>
  <c r="Q146" i="1" s="1"/>
  <c r="A147" i="1"/>
  <c r="B146" i="1" s="1"/>
  <c r="H149" i="1" l="1"/>
  <c r="G149" i="1"/>
  <c r="F149" i="1"/>
  <c r="L149" i="1" s="1"/>
  <c r="D149" i="1"/>
  <c r="K149" i="1"/>
  <c r="M149" i="1"/>
  <c r="C150" i="1"/>
  <c r="P146" i="1"/>
  <c r="E149" i="1"/>
  <c r="O148" i="1"/>
  <c r="A148" i="1"/>
  <c r="B147" i="1" s="1"/>
  <c r="P147" i="1"/>
  <c r="E150" i="1" l="1"/>
  <c r="O149" i="1"/>
  <c r="A149" i="1"/>
  <c r="B148" i="1" s="1"/>
  <c r="Q147" i="1"/>
  <c r="P148" i="1"/>
  <c r="H150" i="1"/>
  <c r="D150" i="1"/>
  <c r="F150" i="1"/>
  <c r="L150" i="1" s="1"/>
  <c r="E151" i="1" s="1"/>
  <c r="G150" i="1"/>
  <c r="K150" i="1"/>
  <c r="M150" i="1"/>
  <c r="C151" i="1"/>
  <c r="O150" i="1" l="1"/>
  <c r="P149" i="1" s="1"/>
  <c r="A150" i="1"/>
  <c r="H151" i="1"/>
  <c r="D151" i="1"/>
  <c r="G151" i="1"/>
  <c r="F151" i="1"/>
  <c r="L151" i="1" s="1"/>
  <c r="K151" i="1"/>
  <c r="M151" i="1" s="1"/>
  <c r="C152" i="1"/>
  <c r="Q148" i="1"/>
  <c r="A151" i="1" l="1"/>
  <c r="O151" i="1"/>
  <c r="P150" i="1" s="1"/>
  <c r="H152" i="1"/>
  <c r="D152" i="1"/>
  <c r="F152" i="1"/>
  <c r="G152" i="1"/>
  <c r="C153" i="1"/>
  <c r="B149" i="1"/>
  <c r="B150" i="1"/>
  <c r="Q149" i="1"/>
  <c r="E152" i="1"/>
  <c r="K152" i="1" s="1"/>
  <c r="L152" i="1" l="1"/>
  <c r="E153" i="1"/>
  <c r="K153" i="1" s="1"/>
  <c r="M153" i="1" s="1"/>
  <c r="M152" i="1"/>
  <c r="O152" i="1"/>
  <c r="A152" i="1"/>
  <c r="B151" i="1" s="1"/>
  <c r="H153" i="1"/>
  <c r="G153" i="1"/>
  <c r="D153" i="1"/>
  <c r="F153" i="1"/>
  <c r="C154" i="1"/>
  <c r="Q150" i="1"/>
  <c r="L153" i="1" l="1"/>
  <c r="E154" i="1"/>
  <c r="G154" i="1"/>
  <c r="H154" i="1"/>
  <c r="F154" i="1"/>
  <c r="L154" i="1" s="1"/>
  <c r="D154" i="1"/>
  <c r="K154" i="1"/>
  <c r="M154" i="1"/>
  <c r="C155" i="1"/>
  <c r="Q151" i="1"/>
  <c r="P151" i="1"/>
  <c r="O153" i="1"/>
  <c r="Q152" i="1" s="1"/>
  <c r="A153" i="1"/>
  <c r="B152" i="1" s="1"/>
  <c r="E155" i="1" l="1"/>
  <c r="H155" i="1"/>
  <c r="D155" i="1"/>
  <c r="F155" i="1"/>
  <c r="L155" i="1" s="1"/>
  <c r="G155" i="1"/>
  <c r="K155" i="1"/>
  <c r="M155" i="1"/>
  <c r="C156" i="1"/>
  <c r="P152" i="1"/>
  <c r="O154" i="1"/>
  <c r="Q153" i="1" s="1"/>
  <c r="A154" i="1"/>
  <c r="B153" i="1" s="1"/>
  <c r="E156" i="1" l="1"/>
  <c r="O155" i="1"/>
  <c r="A155" i="1"/>
  <c r="Q154" i="1"/>
  <c r="P154" i="1"/>
  <c r="P153" i="1"/>
  <c r="H156" i="1"/>
  <c r="I156" i="1" s="1"/>
  <c r="F156" i="1"/>
  <c r="L156" i="1" s="1"/>
  <c r="G156" i="1"/>
  <c r="D156" i="1"/>
  <c r="K156" i="1"/>
  <c r="M156" i="1"/>
  <c r="C157" i="1"/>
  <c r="H157" i="1" l="1"/>
  <c r="D157" i="1"/>
  <c r="F157" i="1"/>
  <c r="G157" i="1"/>
  <c r="C158" i="1"/>
  <c r="E157" i="1"/>
  <c r="K157" i="1" s="1"/>
  <c r="M157" i="1" s="1"/>
  <c r="B154" i="1"/>
  <c r="O156" i="1"/>
  <c r="P155" i="1" s="1"/>
  <c r="A156" i="1"/>
  <c r="B156" i="1" s="1"/>
  <c r="B155" i="1" l="1"/>
  <c r="L157" i="1"/>
  <c r="E158" i="1" s="1"/>
  <c r="K158" i="1" s="1"/>
  <c r="M158" i="1" s="1"/>
  <c r="O157" i="1"/>
  <c r="A157" i="1"/>
  <c r="H158" i="1"/>
  <c r="F158" i="1"/>
  <c r="L158" i="1" s="1"/>
  <c r="E159" i="1" s="1"/>
  <c r="D158" i="1"/>
  <c r="G158" i="1"/>
  <c r="C159" i="1"/>
  <c r="Q155" i="1"/>
  <c r="H159" i="1" l="1"/>
  <c r="D159" i="1"/>
  <c r="G159" i="1"/>
  <c r="F159" i="1"/>
  <c r="L159" i="1" s="1"/>
  <c r="K159" i="1"/>
  <c r="M159" i="1" s="1"/>
  <c r="C160" i="1"/>
  <c r="A158" i="1"/>
  <c r="O158" i="1"/>
  <c r="E160" i="1" l="1"/>
  <c r="Q157" i="1"/>
  <c r="P157" i="1"/>
  <c r="A159" i="1"/>
  <c r="B158" i="1" s="1"/>
  <c r="O159" i="1"/>
  <c r="P158" i="1" s="1"/>
  <c r="B157" i="1"/>
  <c r="G160" i="1"/>
  <c r="F160" i="1"/>
  <c r="L160" i="1" s="1"/>
  <c r="D160" i="1"/>
  <c r="H160" i="1"/>
  <c r="K160" i="1"/>
  <c r="M160" i="1"/>
  <c r="C161" i="1"/>
  <c r="Q158" i="1" l="1"/>
  <c r="E161" i="1"/>
  <c r="K161" i="1" s="1"/>
  <c r="O160" i="1"/>
  <c r="Q159" i="1" s="1"/>
  <c r="A160" i="1"/>
  <c r="B159" i="1" s="1"/>
  <c r="H161" i="1"/>
  <c r="G161" i="1"/>
  <c r="F161" i="1"/>
  <c r="L161" i="1" s="1"/>
  <c r="E162" i="1" s="1"/>
  <c r="D161" i="1"/>
  <c r="C162" i="1"/>
  <c r="P159" i="1" l="1"/>
  <c r="D162" i="1"/>
  <c r="G162" i="1"/>
  <c r="F162" i="1"/>
  <c r="L162" i="1" s="1"/>
  <c r="H162" i="1"/>
  <c r="K162" i="1"/>
  <c r="M162" i="1" s="1"/>
  <c r="C163" i="1"/>
  <c r="O161" i="1"/>
  <c r="P160" i="1" s="1"/>
  <c r="A161" i="1"/>
  <c r="M161" i="1"/>
  <c r="E163" i="1" l="1"/>
  <c r="H163" i="1"/>
  <c r="F163" i="1"/>
  <c r="L163" i="1" s="1"/>
  <c r="D163" i="1"/>
  <c r="G163" i="1"/>
  <c r="K163" i="1"/>
  <c r="M163" i="1"/>
  <c r="C164" i="1"/>
  <c r="A162" i="1"/>
  <c r="O162" i="1"/>
  <c r="B160" i="1"/>
  <c r="B161" i="1"/>
  <c r="Q160" i="1"/>
  <c r="P161" i="1"/>
  <c r="E164" i="1" l="1"/>
  <c r="O163" i="1"/>
  <c r="A163" i="1"/>
  <c r="B162" i="1" s="1"/>
  <c r="Q161" i="1"/>
  <c r="P162" i="1"/>
  <c r="H164" i="1"/>
  <c r="F164" i="1"/>
  <c r="L164" i="1" s="1"/>
  <c r="E165" i="1" s="1"/>
  <c r="D164" i="1"/>
  <c r="G164" i="1"/>
  <c r="K164" i="1"/>
  <c r="M164" i="1"/>
  <c r="C165" i="1"/>
  <c r="O164" i="1" l="1"/>
  <c r="A164" i="1"/>
  <c r="Q162" i="1"/>
  <c r="Q163" i="1"/>
  <c r="H165" i="1"/>
  <c r="D165" i="1"/>
  <c r="F165" i="1"/>
  <c r="L165" i="1" s="1"/>
  <c r="E166" i="1" s="1"/>
  <c r="G165" i="1"/>
  <c r="K165" i="1"/>
  <c r="M165" i="1"/>
  <c r="C166" i="1"/>
  <c r="A165" i="1" l="1"/>
  <c r="O165" i="1"/>
  <c r="B163" i="1"/>
  <c r="B164" i="1"/>
  <c r="P163" i="1"/>
  <c r="P164" i="1"/>
  <c r="H166" i="1"/>
  <c r="F166" i="1"/>
  <c r="L166" i="1" s="1"/>
  <c r="E167" i="1" s="1"/>
  <c r="G166" i="1"/>
  <c r="D166" i="1"/>
  <c r="K166" i="1"/>
  <c r="M166" i="1"/>
  <c r="C167" i="1"/>
  <c r="Q164" i="1" l="1"/>
  <c r="O166" i="1"/>
  <c r="Q165" i="1" s="1"/>
  <c r="A166" i="1"/>
  <c r="B165" i="1" s="1"/>
  <c r="H167" i="1"/>
  <c r="G167" i="1"/>
  <c r="F167" i="1"/>
  <c r="L167" i="1" s="1"/>
  <c r="E168" i="1" s="1"/>
  <c r="D167" i="1"/>
  <c r="K167" i="1"/>
  <c r="M167" i="1" s="1"/>
  <c r="C168" i="1"/>
  <c r="A167" i="1" l="1"/>
  <c r="O167" i="1"/>
  <c r="P166" i="1" s="1"/>
  <c r="P165" i="1"/>
  <c r="H168" i="1"/>
  <c r="I168" i="1" s="1"/>
  <c r="D168" i="1"/>
  <c r="G168" i="1"/>
  <c r="F168" i="1"/>
  <c r="L168" i="1" s="1"/>
  <c r="K168" i="1"/>
  <c r="M168" i="1" s="1"/>
  <c r="C169" i="1"/>
  <c r="H169" i="1" l="1"/>
  <c r="G169" i="1"/>
  <c r="F169" i="1"/>
  <c r="D169" i="1"/>
  <c r="C170" i="1"/>
  <c r="O168" i="1"/>
  <c r="P167" i="1" s="1"/>
  <c r="A168" i="1"/>
  <c r="B168" i="1" s="1"/>
  <c r="Q166" i="1"/>
  <c r="B166" i="1"/>
  <c r="E169" i="1"/>
  <c r="K169" i="1" s="1"/>
  <c r="B167" i="1" l="1"/>
  <c r="M169" i="1"/>
  <c r="O169" i="1"/>
  <c r="A169" i="1"/>
  <c r="L169" i="1"/>
  <c r="E170" i="1" s="1"/>
  <c r="K170" i="1" s="1"/>
  <c r="Q167" i="1"/>
  <c r="D170" i="1"/>
  <c r="F170" i="1"/>
  <c r="G170" i="1"/>
  <c r="H170" i="1"/>
  <c r="C171" i="1"/>
  <c r="L170" i="1" l="1"/>
  <c r="E171" i="1" s="1"/>
  <c r="M170" i="1"/>
  <c r="H171" i="1"/>
  <c r="G171" i="1"/>
  <c r="D171" i="1"/>
  <c r="F171" i="1"/>
  <c r="L171" i="1" s="1"/>
  <c r="K171" i="1"/>
  <c r="M171" i="1" s="1"/>
  <c r="C172" i="1"/>
  <c r="A170" i="1"/>
  <c r="B169" i="1" s="1"/>
  <c r="O170" i="1"/>
  <c r="P169" i="1" s="1"/>
  <c r="H172" i="1" l="1"/>
  <c r="F172" i="1"/>
  <c r="G172" i="1"/>
  <c r="D172" i="1"/>
  <c r="C173" i="1"/>
  <c r="E172" i="1"/>
  <c r="K172" i="1" s="1"/>
  <c r="Q169" i="1"/>
  <c r="O171" i="1"/>
  <c r="P170" i="1" s="1"/>
  <c r="A171" i="1"/>
  <c r="B170" i="1" s="1"/>
  <c r="L172" i="1" l="1"/>
  <c r="E173" i="1" s="1"/>
  <c r="K173" i="1" s="1"/>
  <c r="M173" i="1" s="1"/>
  <c r="A172" i="1"/>
  <c r="O172" i="1"/>
  <c r="Q170" i="1"/>
  <c r="P171" i="1"/>
  <c r="H173" i="1"/>
  <c r="F173" i="1"/>
  <c r="L173" i="1" s="1"/>
  <c r="E174" i="1" s="1"/>
  <c r="G173" i="1"/>
  <c r="D173" i="1"/>
  <c r="C174" i="1"/>
  <c r="M172" i="1"/>
  <c r="Q171" i="1" l="1"/>
  <c r="B171" i="1"/>
  <c r="A173" i="1"/>
  <c r="B172" i="1" s="1"/>
  <c r="O173" i="1"/>
  <c r="P172" i="1" s="1"/>
  <c r="F174" i="1"/>
  <c r="L174" i="1" s="1"/>
  <c r="E175" i="1" s="1"/>
  <c r="G174" i="1"/>
  <c r="D174" i="1"/>
  <c r="H174" i="1"/>
  <c r="K174" i="1"/>
  <c r="C175" i="1"/>
  <c r="M174" i="1" l="1"/>
  <c r="H175" i="1"/>
  <c r="D175" i="1"/>
  <c r="G175" i="1"/>
  <c r="F175" i="1"/>
  <c r="L175" i="1" s="1"/>
  <c r="K175" i="1"/>
  <c r="M175" i="1" s="1"/>
  <c r="C176" i="1"/>
  <c r="A174" i="1"/>
  <c r="B173" i="1" s="1"/>
  <c r="O174" i="1"/>
  <c r="Q172" i="1"/>
  <c r="E176" i="1" l="1"/>
  <c r="H176" i="1"/>
  <c r="D176" i="1"/>
  <c r="F176" i="1"/>
  <c r="L176" i="1" s="1"/>
  <c r="G176" i="1"/>
  <c r="K176" i="1"/>
  <c r="M176" i="1" s="1"/>
  <c r="C177" i="1"/>
  <c r="O175" i="1"/>
  <c r="A175" i="1"/>
  <c r="B174" i="1" s="1"/>
  <c r="P173" i="1"/>
  <c r="Q173" i="1"/>
  <c r="E177" i="1" l="1"/>
  <c r="K177" i="1" s="1"/>
  <c r="P174" i="1"/>
  <c r="O176" i="1"/>
  <c r="A176" i="1"/>
  <c r="B175" i="1" s="1"/>
  <c r="Q174" i="1"/>
  <c r="H177" i="1"/>
  <c r="F177" i="1"/>
  <c r="L177" i="1" s="1"/>
  <c r="E178" i="1" s="1"/>
  <c r="D177" i="1"/>
  <c r="G177" i="1"/>
  <c r="C178" i="1"/>
  <c r="Q175" i="1" l="1"/>
  <c r="P175" i="1"/>
  <c r="M177" i="1"/>
  <c r="A177" i="1"/>
  <c r="O177" i="1"/>
  <c r="Q176" i="1" s="1"/>
  <c r="H178" i="1"/>
  <c r="F178" i="1"/>
  <c r="L178" i="1" s="1"/>
  <c r="E179" i="1" s="1"/>
  <c r="G178" i="1"/>
  <c r="D178" i="1"/>
  <c r="K178" i="1"/>
  <c r="C179" i="1"/>
  <c r="O178" i="1" l="1"/>
  <c r="A178" i="1"/>
  <c r="P176" i="1"/>
  <c r="Q177" i="1"/>
  <c r="F179" i="1"/>
  <c r="L179" i="1" s="1"/>
  <c r="E180" i="1" s="1"/>
  <c r="G179" i="1"/>
  <c r="D179" i="1"/>
  <c r="H179" i="1"/>
  <c r="K179" i="1"/>
  <c r="M179" i="1" s="1"/>
  <c r="C180" i="1"/>
  <c r="M178" i="1"/>
  <c r="B176" i="1"/>
  <c r="B177" i="1"/>
  <c r="H180" i="1" l="1"/>
  <c r="I180" i="1" s="1"/>
  <c r="F180" i="1"/>
  <c r="G180" i="1"/>
  <c r="D180" i="1"/>
  <c r="K180" i="1"/>
  <c r="L180" i="1"/>
  <c r="M180" i="1"/>
  <c r="C181" i="1"/>
  <c r="A179" i="1"/>
  <c r="O179" i="1"/>
  <c r="P177" i="1"/>
  <c r="P178" i="1"/>
  <c r="E181" i="1" l="1"/>
  <c r="O180" i="1"/>
  <c r="A180" i="1"/>
  <c r="B180" i="1" s="1"/>
  <c r="Q178" i="1"/>
  <c r="Q179" i="1"/>
  <c r="B178" i="1"/>
  <c r="H181" i="1"/>
  <c r="G181" i="1"/>
  <c r="F181" i="1"/>
  <c r="D181" i="1"/>
  <c r="K181" i="1"/>
  <c r="C182" i="1"/>
  <c r="L181" i="1" l="1"/>
  <c r="B179" i="1"/>
  <c r="E182" i="1"/>
  <c r="K182" i="1" s="1"/>
  <c r="M182" i="1" s="1"/>
  <c r="A181" i="1"/>
  <c r="O181" i="1"/>
  <c r="P179" i="1"/>
  <c r="M181" i="1"/>
  <c r="H182" i="1"/>
  <c r="D182" i="1"/>
  <c r="G182" i="1"/>
  <c r="F182" i="1"/>
  <c r="L182" i="1"/>
  <c r="C183" i="1"/>
  <c r="E183" i="1" l="1"/>
  <c r="O182" i="1"/>
  <c r="A182" i="1"/>
  <c r="B181" i="1" s="1"/>
  <c r="Q181" i="1"/>
  <c r="H183" i="1"/>
  <c r="G183" i="1"/>
  <c r="D183" i="1"/>
  <c r="F183" i="1"/>
  <c r="L183" i="1" s="1"/>
  <c r="K183" i="1"/>
  <c r="M183" i="1" s="1"/>
  <c r="C184" i="1"/>
  <c r="P181" i="1" l="1"/>
  <c r="H184" i="1"/>
  <c r="G184" i="1"/>
  <c r="F184" i="1"/>
  <c r="D184" i="1"/>
  <c r="C185" i="1"/>
  <c r="E184" i="1"/>
  <c r="A183" i="1"/>
  <c r="B182" i="1" s="1"/>
  <c r="O183" i="1"/>
  <c r="P182" i="1" s="1"/>
  <c r="L184" i="1" l="1"/>
  <c r="Q182" i="1"/>
  <c r="E185" i="1"/>
  <c r="K185" i="1" s="1"/>
  <c r="K184" i="1"/>
  <c r="H185" i="1"/>
  <c r="G185" i="1"/>
  <c r="F185" i="1"/>
  <c r="L185" i="1" s="1"/>
  <c r="E186" i="1" s="1"/>
  <c r="D185" i="1"/>
  <c r="C186" i="1"/>
  <c r="O184" i="1"/>
  <c r="Q183" i="1" s="1"/>
  <c r="A184" i="1"/>
  <c r="B183" i="1" s="1"/>
  <c r="M185" i="1" l="1"/>
  <c r="O185" i="1"/>
  <c r="A185" i="1"/>
  <c r="H186" i="1"/>
  <c r="G186" i="1"/>
  <c r="D186" i="1"/>
  <c r="F186" i="1"/>
  <c r="L186" i="1" s="1"/>
  <c r="K186" i="1"/>
  <c r="C187" i="1"/>
  <c r="P183" i="1"/>
  <c r="P184" i="1"/>
  <c r="M184" i="1"/>
  <c r="E187" i="1" l="1"/>
  <c r="K187" i="1" s="1"/>
  <c r="B184" i="1"/>
  <c r="O186" i="1"/>
  <c r="A186" i="1"/>
  <c r="Q184" i="1"/>
  <c r="H187" i="1"/>
  <c r="F187" i="1"/>
  <c r="L187" i="1" s="1"/>
  <c r="E188" i="1" s="1"/>
  <c r="D187" i="1"/>
  <c r="G187" i="1"/>
  <c r="C188" i="1"/>
  <c r="M186" i="1"/>
  <c r="H188" i="1" l="1"/>
  <c r="F188" i="1"/>
  <c r="L188" i="1" s="1"/>
  <c r="D188" i="1"/>
  <c r="G188" i="1"/>
  <c r="K188" i="1"/>
  <c r="M188" i="1" s="1"/>
  <c r="C189" i="1"/>
  <c r="B185" i="1"/>
  <c r="O187" i="1"/>
  <c r="A187" i="1"/>
  <c r="B186" i="1" s="1"/>
  <c r="P185" i="1"/>
  <c r="M187" i="1"/>
  <c r="Q185" i="1"/>
  <c r="E189" i="1" l="1"/>
  <c r="A188" i="1"/>
  <c r="O188" i="1"/>
  <c r="P187" i="1" s="1"/>
  <c r="P186" i="1"/>
  <c r="H189" i="1"/>
  <c r="F189" i="1"/>
  <c r="L189" i="1" s="1"/>
  <c r="D189" i="1"/>
  <c r="G189" i="1"/>
  <c r="K189" i="1"/>
  <c r="M189" i="1"/>
  <c r="C190" i="1"/>
  <c r="Q186" i="1"/>
  <c r="B187" i="1"/>
  <c r="E190" i="1" l="1"/>
  <c r="F190" i="1"/>
  <c r="D190" i="1"/>
  <c r="G190" i="1"/>
  <c r="H190" i="1"/>
  <c r="K190" i="1"/>
  <c r="M190" i="1" s="1"/>
  <c r="L190" i="1"/>
  <c r="C191" i="1"/>
  <c r="O189" i="1"/>
  <c r="A189" i="1"/>
  <c r="Q187" i="1"/>
  <c r="P188" i="1"/>
  <c r="B188" i="1"/>
  <c r="E191" i="1" l="1"/>
  <c r="K191" i="1" s="1"/>
  <c r="M191" i="1" s="1"/>
  <c r="O190" i="1"/>
  <c r="A190" i="1"/>
  <c r="B189" i="1" s="1"/>
  <c r="Q188" i="1"/>
  <c r="P189" i="1"/>
  <c r="H191" i="1"/>
  <c r="G191" i="1"/>
  <c r="D191" i="1"/>
  <c r="F191" i="1"/>
  <c r="L191" i="1" s="1"/>
  <c r="C192" i="1"/>
  <c r="E192" i="1" l="1"/>
  <c r="O191" i="1"/>
  <c r="Q190" i="1" s="1"/>
  <c r="A191" i="1"/>
  <c r="B190" i="1" s="1"/>
  <c r="Q189" i="1"/>
  <c r="G192" i="1"/>
  <c r="D192" i="1"/>
  <c r="F192" i="1"/>
  <c r="L192" i="1" s="1"/>
  <c r="H192" i="1"/>
  <c r="I192" i="1" s="1"/>
  <c r="K192" i="1"/>
  <c r="M192" i="1"/>
  <c r="C193" i="1"/>
  <c r="H193" i="1" l="1"/>
  <c r="D193" i="1"/>
  <c r="F193" i="1"/>
  <c r="G193" i="1"/>
  <c r="C194" i="1"/>
  <c r="E193" i="1"/>
  <c r="L193" i="1" s="1"/>
  <c r="P190" i="1"/>
  <c r="O192" i="1"/>
  <c r="A192" i="1"/>
  <c r="B191" i="1" s="1"/>
  <c r="K193" i="1" l="1"/>
  <c r="M193" i="1" s="1"/>
  <c r="E194" i="1"/>
  <c r="K194" i="1" s="1"/>
  <c r="Q191" i="1"/>
  <c r="P191" i="1"/>
  <c r="O193" i="1"/>
  <c r="A193" i="1"/>
  <c r="H194" i="1"/>
  <c r="D194" i="1"/>
  <c r="G194" i="1"/>
  <c r="F194" i="1"/>
  <c r="L194" i="1" s="1"/>
  <c r="C195" i="1"/>
  <c r="E195" i="1" l="1"/>
  <c r="O194" i="1"/>
  <c r="P193" i="1" s="1"/>
  <c r="A194" i="1"/>
  <c r="B193" i="1" s="1"/>
  <c r="H195" i="1"/>
  <c r="D195" i="1"/>
  <c r="F195" i="1"/>
  <c r="L195" i="1" s="1"/>
  <c r="E196" i="1" s="1"/>
  <c r="G195" i="1"/>
  <c r="K195" i="1"/>
  <c r="M195" i="1" s="1"/>
  <c r="C196" i="1"/>
  <c r="M194" i="1"/>
  <c r="B192" i="1"/>
  <c r="A195" i="1" l="1"/>
  <c r="B194" i="1" s="1"/>
  <c r="O195" i="1"/>
  <c r="P194" i="1" s="1"/>
  <c r="F196" i="1"/>
  <c r="L196" i="1" s="1"/>
  <c r="H196" i="1"/>
  <c r="D196" i="1"/>
  <c r="G196" i="1"/>
  <c r="K196" i="1"/>
  <c r="C197" i="1"/>
  <c r="Q193" i="1"/>
  <c r="E197" i="1" l="1"/>
  <c r="Q194" i="1"/>
  <c r="O196" i="1"/>
  <c r="P195" i="1" s="1"/>
  <c r="A196" i="1"/>
  <c r="B195" i="1" s="1"/>
  <c r="H197" i="1"/>
  <c r="G197" i="1"/>
  <c r="D197" i="1"/>
  <c r="F197" i="1"/>
  <c r="L197" i="1" s="1"/>
  <c r="E198" i="1" s="1"/>
  <c r="K197" i="1"/>
  <c r="C198" i="1"/>
  <c r="M196" i="1"/>
  <c r="Q195" i="1" l="1"/>
  <c r="A197" i="1"/>
  <c r="B196" i="1" s="1"/>
  <c r="O197" i="1"/>
  <c r="H198" i="1"/>
  <c r="F198" i="1"/>
  <c r="L198" i="1" s="1"/>
  <c r="G198" i="1"/>
  <c r="D198" i="1"/>
  <c r="K198" i="1"/>
  <c r="M198" i="1" s="1"/>
  <c r="C199" i="1"/>
  <c r="M197" i="1"/>
  <c r="E199" i="1" l="1"/>
  <c r="H199" i="1"/>
  <c r="G199" i="1"/>
  <c r="D199" i="1"/>
  <c r="F199" i="1"/>
  <c r="L199" i="1" s="1"/>
  <c r="K199" i="1"/>
  <c r="M199" i="1" s="1"/>
  <c r="C200" i="1"/>
  <c r="O198" i="1"/>
  <c r="A198" i="1"/>
  <c r="B197" i="1" s="1"/>
  <c r="P196" i="1"/>
  <c r="Q196" i="1"/>
  <c r="E200" i="1" l="1"/>
  <c r="K200" i="1" s="1"/>
  <c r="M200" i="1" s="1"/>
  <c r="A199" i="1"/>
  <c r="B198" i="1" s="1"/>
  <c r="O199" i="1"/>
  <c r="Q198" i="1" s="1"/>
  <c r="Q197" i="1"/>
  <c r="H200" i="1"/>
  <c r="F200" i="1"/>
  <c r="L200" i="1" s="1"/>
  <c r="D200" i="1"/>
  <c r="G200" i="1"/>
  <c r="C201" i="1"/>
  <c r="P197" i="1"/>
  <c r="E201" i="1" l="1"/>
  <c r="A200" i="1"/>
  <c r="O200" i="1"/>
  <c r="H201" i="1"/>
  <c r="F201" i="1"/>
  <c r="L201" i="1" s="1"/>
  <c r="G201" i="1"/>
  <c r="D201" i="1"/>
  <c r="K201" i="1"/>
  <c r="M201" i="1" s="1"/>
  <c r="C202" i="1"/>
  <c r="P198" i="1"/>
  <c r="P199" i="1" l="1"/>
  <c r="B199" i="1"/>
  <c r="O201" i="1"/>
  <c r="P200" i="1" s="1"/>
  <c r="A201" i="1"/>
  <c r="B200" i="1" s="1"/>
  <c r="H202" i="1"/>
  <c r="D202" i="1"/>
  <c r="F202" i="1"/>
  <c r="G202" i="1"/>
  <c r="C203" i="1"/>
  <c r="E202" i="1"/>
  <c r="K202" i="1" s="1"/>
  <c r="Q199" i="1"/>
  <c r="L202" i="1" l="1"/>
  <c r="E203" i="1" s="1"/>
  <c r="Q200" i="1"/>
  <c r="O202" i="1"/>
  <c r="A202" i="1"/>
  <c r="B201" i="1" s="1"/>
  <c r="G203" i="1"/>
  <c r="D203" i="1"/>
  <c r="F203" i="1"/>
  <c r="L203" i="1" s="1"/>
  <c r="H203" i="1"/>
  <c r="K203" i="1"/>
  <c r="M203" i="1" s="1"/>
  <c r="C204" i="1"/>
  <c r="M202" i="1"/>
  <c r="Q201" i="1"/>
  <c r="E204" i="1" l="1"/>
  <c r="O203" i="1"/>
  <c r="P202" i="1" s="1"/>
  <c r="A203" i="1"/>
  <c r="H204" i="1"/>
  <c r="I204" i="1" s="1"/>
  <c r="G204" i="1"/>
  <c r="D204" i="1"/>
  <c r="F204" i="1"/>
  <c r="L204" i="1" s="1"/>
  <c r="K204" i="1"/>
  <c r="M204" i="1" s="1"/>
  <c r="C205" i="1"/>
  <c r="P201" i="1"/>
  <c r="E205" i="1" l="1"/>
  <c r="A204" i="1"/>
  <c r="B204" i="1" s="1"/>
  <c r="O204" i="1"/>
  <c r="Q203" i="1" s="1"/>
  <c r="B202" i="1"/>
  <c r="B203" i="1"/>
  <c r="Q202" i="1"/>
  <c r="H205" i="1"/>
  <c r="G205" i="1"/>
  <c r="D205" i="1"/>
  <c r="F205" i="1"/>
  <c r="L205" i="1" s="1"/>
  <c r="K205" i="1"/>
  <c r="M205" i="1" s="1"/>
  <c r="C206" i="1"/>
  <c r="E206" i="1" l="1"/>
  <c r="A205" i="1"/>
  <c r="O205" i="1"/>
  <c r="P203" i="1"/>
  <c r="H206" i="1"/>
  <c r="G206" i="1"/>
  <c r="F206" i="1"/>
  <c r="L206" i="1" s="1"/>
  <c r="E207" i="1" s="1"/>
  <c r="D206" i="1"/>
  <c r="K206" i="1"/>
  <c r="C207" i="1"/>
  <c r="O206" i="1" l="1"/>
  <c r="A206" i="1"/>
  <c r="B205" i="1" s="1"/>
  <c r="H207" i="1"/>
  <c r="G207" i="1"/>
  <c r="D207" i="1"/>
  <c r="F207" i="1"/>
  <c r="L207" i="1" s="1"/>
  <c r="K207" i="1"/>
  <c r="M207" i="1" s="1"/>
  <c r="C208" i="1"/>
  <c r="P205" i="1"/>
  <c r="M206" i="1"/>
  <c r="E208" i="1" l="1"/>
  <c r="O207" i="1"/>
  <c r="P206" i="1" s="1"/>
  <c r="A207" i="1"/>
  <c r="H208" i="1"/>
  <c r="F208" i="1"/>
  <c r="L208" i="1" s="1"/>
  <c r="G208" i="1"/>
  <c r="D208" i="1"/>
  <c r="K208" i="1"/>
  <c r="C209" i="1"/>
  <c r="Q205" i="1"/>
  <c r="Q206" i="1" l="1"/>
  <c r="E209" i="1"/>
  <c r="K209" i="1" s="1"/>
  <c r="A208" i="1"/>
  <c r="B207" i="1" s="1"/>
  <c r="O208" i="1"/>
  <c r="P207" i="1" s="1"/>
  <c r="B206" i="1"/>
  <c r="F209" i="1"/>
  <c r="L209" i="1" s="1"/>
  <c r="H209" i="1"/>
  <c r="G209" i="1"/>
  <c r="D209" i="1"/>
  <c r="C210" i="1"/>
  <c r="M208" i="1"/>
  <c r="E210" i="1" l="1"/>
  <c r="M209" i="1"/>
  <c r="A209" i="1"/>
  <c r="O209" i="1"/>
  <c r="Q207" i="1"/>
  <c r="H210" i="1"/>
  <c r="G210" i="1"/>
  <c r="D210" i="1"/>
  <c r="F210" i="1"/>
  <c r="L210" i="1" s="1"/>
  <c r="K210" i="1"/>
  <c r="M210" i="1"/>
  <c r="C211" i="1"/>
  <c r="E211" i="1" l="1"/>
  <c r="Q208" i="1"/>
  <c r="H211" i="1"/>
  <c r="D211" i="1"/>
  <c r="F211" i="1"/>
  <c r="L211" i="1" s="1"/>
  <c r="G211" i="1"/>
  <c r="K211" i="1"/>
  <c r="M211" i="1" s="1"/>
  <c r="C212" i="1"/>
  <c r="A210" i="1"/>
  <c r="B209" i="1" s="1"/>
  <c r="O210" i="1"/>
  <c r="P209" i="1" s="1"/>
  <c r="B208" i="1"/>
  <c r="P208" i="1"/>
  <c r="E212" i="1" l="1"/>
  <c r="Q209" i="1"/>
  <c r="O211" i="1"/>
  <c r="Q210" i="1" s="1"/>
  <c r="A211" i="1"/>
  <c r="H212" i="1"/>
  <c r="D212" i="1"/>
  <c r="G212" i="1"/>
  <c r="F212" i="1"/>
  <c r="L212" i="1" s="1"/>
  <c r="E213" i="1" s="1"/>
  <c r="K212" i="1"/>
  <c r="C213" i="1"/>
  <c r="P210" i="1" l="1"/>
  <c r="A212" i="1"/>
  <c r="O212" i="1"/>
  <c r="M212" i="1"/>
  <c r="B210" i="1"/>
  <c r="H213" i="1"/>
  <c r="G213" i="1"/>
  <c r="D213" i="1"/>
  <c r="F213" i="1"/>
  <c r="L213" i="1" s="1"/>
  <c r="K213" i="1"/>
  <c r="M213" i="1"/>
  <c r="C214" i="1"/>
  <c r="E214" i="1" l="1"/>
  <c r="A213" i="1"/>
  <c r="O213" i="1"/>
  <c r="P212" i="1" s="1"/>
  <c r="B212" i="1"/>
  <c r="H214" i="1"/>
  <c r="G214" i="1"/>
  <c r="F214" i="1"/>
  <c r="L214" i="1" s="1"/>
  <c r="E215" i="1" s="1"/>
  <c r="D214" i="1"/>
  <c r="K214" i="1"/>
  <c r="M214" i="1" s="1"/>
  <c r="C215" i="1"/>
  <c r="Q211" i="1"/>
  <c r="P211" i="1"/>
  <c r="B211" i="1"/>
  <c r="H215" i="1" l="1"/>
  <c r="D215" i="1"/>
  <c r="F215" i="1"/>
  <c r="L215" i="1" s="1"/>
  <c r="G215" i="1"/>
  <c r="K215" i="1"/>
  <c r="M215" i="1"/>
  <c r="C216" i="1"/>
  <c r="A214" i="1"/>
  <c r="B213" i="1" s="1"/>
  <c r="O214" i="1"/>
  <c r="Q212" i="1"/>
  <c r="E216" i="1" l="1"/>
  <c r="K216" i="1" s="1"/>
  <c r="M216" i="1" s="1"/>
  <c r="Q213" i="1"/>
  <c r="A215" i="1"/>
  <c r="O215" i="1"/>
  <c r="Q214" i="1" s="1"/>
  <c r="P213" i="1"/>
  <c r="F216" i="1"/>
  <c r="L216" i="1" s="1"/>
  <c r="E217" i="1" s="1"/>
  <c r="G216" i="1"/>
  <c r="D216" i="1"/>
  <c r="H216" i="1"/>
  <c r="I216" i="1" s="1"/>
  <c r="C217" i="1"/>
  <c r="N13" i="1" l="1"/>
  <c r="B214" i="1"/>
  <c r="P214" i="1"/>
  <c r="A216" i="1"/>
  <c r="B216" i="1" s="1"/>
  <c r="O216" i="1"/>
  <c r="Q215" i="1" s="1"/>
  <c r="D217" i="1"/>
  <c r="G217" i="1"/>
  <c r="F217" i="1"/>
  <c r="L217" i="1" s="1"/>
  <c r="H217" i="1"/>
  <c r="K217" i="1"/>
  <c r="M217" i="1"/>
  <c r="C218" i="1"/>
  <c r="E218" i="1" l="1"/>
  <c r="O217" i="1"/>
  <c r="A217" i="1"/>
  <c r="N14" i="1"/>
  <c r="D218" i="1"/>
  <c r="H218" i="1"/>
  <c r="F218" i="1"/>
  <c r="L218" i="1" s="1"/>
  <c r="G218" i="1"/>
  <c r="K218" i="1"/>
  <c r="M218" i="1"/>
  <c r="C219" i="1"/>
  <c r="P215" i="1"/>
  <c r="B215" i="1"/>
  <c r="E219" i="1" l="1"/>
  <c r="A218" i="1"/>
  <c r="O218" i="1"/>
  <c r="H219" i="1"/>
  <c r="G219" i="1"/>
  <c r="D219" i="1"/>
  <c r="F219" i="1"/>
  <c r="L219" i="1" s="1"/>
  <c r="K219" i="1"/>
  <c r="M219" i="1" s="1"/>
  <c r="C220" i="1"/>
  <c r="N15" i="1"/>
  <c r="B217" i="1"/>
  <c r="E220" i="1" l="1"/>
  <c r="A219" i="1"/>
  <c r="O219" i="1"/>
  <c r="Q217" i="1"/>
  <c r="H220" i="1"/>
  <c r="D220" i="1"/>
  <c r="G220" i="1"/>
  <c r="F220" i="1"/>
  <c r="L220" i="1" s="1"/>
  <c r="E221" i="1" s="1"/>
  <c r="K220" i="1"/>
  <c r="M220" i="1" s="1"/>
  <c r="C221" i="1"/>
  <c r="P217" i="1"/>
  <c r="N16" i="1"/>
  <c r="A220" i="1" l="1"/>
  <c r="O220" i="1"/>
  <c r="P219" i="1" s="1"/>
  <c r="H221" i="1"/>
  <c r="D221" i="1"/>
  <c r="G221" i="1"/>
  <c r="F221" i="1"/>
  <c r="L221" i="1" s="1"/>
  <c r="K221" i="1"/>
  <c r="C222" i="1"/>
  <c r="Q218" i="1"/>
  <c r="B218" i="1"/>
  <c r="B219" i="1"/>
  <c r="N17" i="1"/>
  <c r="P218" i="1"/>
  <c r="E222" i="1" l="1"/>
  <c r="N18" i="1"/>
  <c r="O221" i="1"/>
  <c r="A221" i="1"/>
  <c r="H222" i="1"/>
  <c r="D222" i="1"/>
  <c r="F222" i="1"/>
  <c r="L222" i="1" s="1"/>
  <c r="G222" i="1"/>
  <c r="K222" i="1"/>
  <c r="M222" i="1" s="1"/>
  <c r="C223" i="1"/>
  <c r="Q219" i="1"/>
  <c r="M221" i="1"/>
  <c r="H223" i="1" l="1"/>
  <c r="F223" i="1"/>
  <c r="D223" i="1"/>
  <c r="G223" i="1"/>
  <c r="C224" i="1"/>
  <c r="B220" i="1"/>
  <c r="E223" i="1"/>
  <c r="L223" i="1" s="1"/>
  <c r="Q220" i="1"/>
  <c r="N19" i="1"/>
  <c r="P220" i="1"/>
  <c r="O222" i="1"/>
  <c r="P221" i="1" s="1"/>
  <c r="A222" i="1"/>
  <c r="B221" i="1" s="1"/>
  <c r="E224" i="1" l="1"/>
  <c r="K224" i="1" s="1"/>
  <c r="Q221" i="1"/>
  <c r="O223" i="1"/>
  <c r="P222" i="1" s="1"/>
  <c r="A223" i="1"/>
  <c r="B222" i="1" s="1"/>
  <c r="K223" i="1"/>
  <c r="H224" i="1"/>
  <c r="F224" i="1"/>
  <c r="L224" i="1" s="1"/>
  <c r="E225" i="1" s="1"/>
  <c r="D224" i="1"/>
  <c r="G224" i="1"/>
  <c r="C225" i="1"/>
  <c r="Q222" i="1" l="1"/>
  <c r="M224" i="1"/>
  <c r="A224" i="1"/>
  <c r="O224" i="1"/>
  <c r="P223" i="1" s="1"/>
  <c r="N20" i="1"/>
  <c r="M223" i="1"/>
  <c r="N21" i="1"/>
  <c r="H225" i="1"/>
  <c r="G225" i="1"/>
  <c r="D225" i="1"/>
  <c r="F225" i="1"/>
  <c r="L225" i="1" s="1"/>
  <c r="K225" i="1"/>
  <c r="M225" i="1"/>
  <c r="C226" i="1"/>
  <c r="E226" i="1" l="1"/>
  <c r="H226" i="1"/>
  <c r="G226" i="1"/>
  <c r="D226" i="1"/>
  <c r="F226" i="1"/>
  <c r="L226" i="1" s="1"/>
  <c r="K226" i="1"/>
  <c r="M226" i="1" s="1"/>
  <c r="C227" i="1"/>
  <c r="Q223" i="1"/>
  <c r="A225" i="1"/>
  <c r="O225" i="1"/>
  <c r="N22" i="1"/>
  <c r="B223" i="1"/>
  <c r="E227" i="1" l="1"/>
  <c r="A226" i="1"/>
  <c r="B225" i="1" s="1"/>
  <c r="O226" i="1"/>
  <c r="N23" i="1"/>
  <c r="B224" i="1"/>
  <c r="Q224" i="1"/>
  <c r="P224" i="1"/>
  <c r="H227" i="1"/>
  <c r="G227" i="1"/>
  <c r="D227" i="1"/>
  <c r="F227" i="1"/>
  <c r="K227" i="1"/>
  <c r="L227" i="1"/>
  <c r="M227" i="1"/>
  <c r="C228" i="1"/>
  <c r="F228" i="1" l="1"/>
  <c r="H228" i="1"/>
  <c r="I228" i="1" s="1"/>
  <c r="D228" i="1"/>
  <c r="G228" i="1"/>
  <c r="C229" i="1"/>
  <c r="E228" i="1"/>
  <c r="K228" i="1" s="1"/>
  <c r="N24" i="1"/>
  <c r="O227" i="1"/>
  <c r="Q226" i="1" s="1"/>
  <c r="A227" i="1"/>
  <c r="Q225" i="1"/>
  <c r="P225" i="1"/>
  <c r="L228" i="1" l="1"/>
  <c r="E229" i="1" s="1"/>
  <c r="N25" i="1"/>
  <c r="O228" i="1"/>
  <c r="Q227" i="1" s="1"/>
  <c r="A228" i="1"/>
  <c r="B228" i="1" s="1"/>
  <c r="B226" i="1"/>
  <c r="H229" i="1"/>
  <c r="D229" i="1"/>
  <c r="F229" i="1"/>
  <c r="L229" i="1" s="1"/>
  <c r="G229" i="1"/>
  <c r="K229" i="1"/>
  <c r="C230" i="1"/>
  <c r="M228" i="1"/>
  <c r="P226" i="1"/>
  <c r="B227" i="1" l="1"/>
  <c r="E230" i="1"/>
  <c r="K230" i="1" s="1"/>
  <c r="M230" i="1" s="1"/>
  <c r="P227" i="1"/>
  <c r="N26" i="1"/>
  <c r="A229" i="1"/>
  <c r="O229" i="1"/>
  <c r="H230" i="1"/>
  <c r="G230" i="1"/>
  <c r="D230" i="1"/>
  <c r="F230" i="1"/>
  <c r="L230" i="1" s="1"/>
  <c r="C231" i="1"/>
  <c r="M229" i="1"/>
  <c r="E231" i="1" l="1"/>
  <c r="K231" i="1" s="1"/>
  <c r="O230" i="1"/>
  <c r="P229" i="1" s="1"/>
  <c r="A230" i="1"/>
  <c r="B229" i="1" s="1"/>
  <c r="N27" i="1"/>
  <c r="H231" i="1"/>
  <c r="F231" i="1"/>
  <c r="G231" i="1"/>
  <c r="D231" i="1"/>
  <c r="C232" i="1"/>
  <c r="L231" i="1" l="1"/>
  <c r="E232" i="1" s="1"/>
  <c r="Q229" i="1"/>
  <c r="N28" i="1"/>
  <c r="H232" i="1"/>
  <c r="D232" i="1"/>
  <c r="F232" i="1"/>
  <c r="L232" i="1" s="1"/>
  <c r="G232" i="1"/>
  <c r="K232" i="1"/>
  <c r="M232" i="1" s="1"/>
  <c r="C233" i="1"/>
  <c r="A231" i="1"/>
  <c r="B230" i="1" s="1"/>
  <c r="O231" i="1"/>
  <c r="M231" i="1"/>
  <c r="E233" i="1" l="1"/>
  <c r="O232" i="1"/>
  <c r="Q231" i="1" s="1"/>
  <c r="A232" i="1"/>
  <c r="B231" i="1" s="1"/>
  <c r="H233" i="1"/>
  <c r="D233" i="1"/>
  <c r="G233" i="1"/>
  <c r="F233" i="1"/>
  <c r="L233" i="1" s="1"/>
  <c r="K233" i="1"/>
  <c r="M233" i="1" s="1"/>
  <c r="C234" i="1"/>
  <c r="P230" i="1"/>
  <c r="Q230" i="1"/>
  <c r="N29" i="1"/>
  <c r="P231" i="1" l="1"/>
  <c r="E234" i="1"/>
  <c r="K234" i="1" s="1"/>
  <c r="O233" i="1"/>
  <c r="P232" i="1" s="1"/>
  <c r="A233" i="1"/>
  <c r="H234" i="1"/>
  <c r="F234" i="1"/>
  <c r="G234" i="1"/>
  <c r="D234" i="1"/>
  <c r="C235" i="1"/>
  <c r="N30" i="1"/>
  <c r="L234" i="1" l="1"/>
  <c r="E235" i="1" s="1"/>
  <c r="N31" i="1"/>
  <c r="O234" i="1"/>
  <c r="A234" i="1"/>
  <c r="B233" i="1" s="1"/>
  <c r="G235" i="1"/>
  <c r="D235" i="1"/>
  <c r="F235" i="1"/>
  <c r="L235" i="1" s="1"/>
  <c r="H235" i="1"/>
  <c r="K235" i="1"/>
  <c r="M235" i="1" s="1"/>
  <c r="C236" i="1"/>
  <c r="B232" i="1"/>
  <c r="M234" i="1"/>
  <c r="Q232" i="1"/>
  <c r="E236" i="1" l="1"/>
  <c r="K236" i="1" s="1"/>
  <c r="M236" i="1" s="1"/>
  <c r="Q233" i="1"/>
  <c r="P233" i="1"/>
  <c r="N32" i="1"/>
  <c r="O235" i="1"/>
  <c r="P234" i="1" s="1"/>
  <c r="A235" i="1"/>
  <c r="H236" i="1"/>
  <c r="D236" i="1"/>
  <c r="F236" i="1"/>
  <c r="L236" i="1" s="1"/>
  <c r="G236" i="1"/>
  <c r="C237" i="1"/>
  <c r="E237" i="1" l="1"/>
  <c r="N33" i="1"/>
  <c r="A236" i="1"/>
  <c r="O236" i="1"/>
  <c r="P235" i="1" s="1"/>
  <c r="Q234" i="1"/>
  <c r="H237" i="1"/>
  <c r="F237" i="1"/>
  <c r="L237" i="1" s="1"/>
  <c r="E238" i="1" s="1"/>
  <c r="G237" i="1"/>
  <c r="D237" i="1"/>
  <c r="K237" i="1"/>
  <c r="C238" i="1"/>
  <c r="B234" i="1"/>
  <c r="B235" i="1"/>
  <c r="A237" i="1" l="1"/>
  <c r="B236" i="1" s="1"/>
  <c r="O237" i="1"/>
  <c r="P236" i="1" s="1"/>
  <c r="N34" i="1"/>
  <c r="H238" i="1"/>
  <c r="F238" i="1"/>
  <c r="L238" i="1" s="1"/>
  <c r="E239" i="1" s="1"/>
  <c r="D238" i="1"/>
  <c r="G238" i="1"/>
  <c r="K238" i="1"/>
  <c r="C239" i="1"/>
  <c r="M237" i="1"/>
  <c r="Q235" i="1"/>
  <c r="Q236" i="1" l="1"/>
  <c r="A238" i="1"/>
  <c r="O238" i="1"/>
  <c r="P237" i="1" s="1"/>
  <c r="N35" i="1"/>
  <c r="M238" i="1"/>
  <c r="H239" i="1"/>
  <c r="D239" i="1"/>
  <c r="F239" i="1"/>
  <c r="L239" i="1" s="1"/>
  <c r="G239" i="1"/>
  <c r="K239" i="1"/>
  <c r="C240" i="1"/>
  <c r="E240" i="1" l="1"/>
  <c r="N36" i="1"/>
  <c r="A239" i="1"/>
  <c r="O239" i="1"/>
  <c r="H240" i="1"/>
  <c r="I240" i="1" s="1"/>
  <c r="G240" i="1"/>
  <c r="D240" i="1"/>
  <c r="F240" i="1"/>
  <c r="L240" i="1" s="1"/>
  <c r="K240" i="1"/>
  <c r="M240" i="1"/>
  <c r="C241" i="1"/>
  <c r="Q237" i="1"/>
  <c r="M239" i="1"/>
  <c r="B237" i="1"/>
  <c r="Q238" i="1" l="1"/>
  <c r="N37" i="1"/>
  <c r="B238" i="1"/>
  <c r="A240" i="1"/>
  <c r="B240" i="1" s="1"/>
  <c r="O240" i="1"/>
  <c r="Q239" i="1" s="1"/>
  <c r="H241" i="1"/>
  <c r="D241" i="1"/>
  <c r="G241" i="1"/>
  <c r="F241" i="1"/>
  <c r="C242" i="1"/>
  <c r="E241" i="1"/>
  <c r="K241" i="1" s="1"/>
  <c r="P238" i="1"/>
  <c r="B239" i="1" l="1"/>
  <c r="L241" i="1"/>
  <c r="E242" i="1" s="1"/>
  <c r="K242" i="1" s="1"/>
  <c r="N38" i="1"/>
  <c r="M241" i="1"/>
  <c r="A241" i="1"/>
  <c r="O241" i="1"/>
  <c r="P239" i="1"/>
  <c r="F242" i="1"/>
  <c r="L242" i="1" s="1"/>
  <c r="D242" i="1"/>
  <c r="G242" i="1"/>
  <c r="H242" i="1"/>
  <c r="C243" i="1"/>
  <c r="N39" i="1" l="1"/>
  <c r="H243" i="1"/>
  <c r="D243" i="1"/>
  <c r="F243" i="1"/>
  <c r="G243" i="1"/>
  <c r="C244" i="1"/>
  <c r="O242" i="1"/>
  <c r="Q241" i="1" s="1"/>
  <c r="A242" i="1"/>
  <c r="B241" i="1" s="1"/>
  <c r="M242" i="1"/>
  <c r="E243" i="1"/>
  <c r="K243" i="1" s="1"/>
  <c r="L243" i="1" l="1"/>
  <c r="E244" i="1"/>
  <c r="K244" i="1" s="1"/>
  <c r="M244" i="1" s="1"/>
  <c r="P241" i="1"/>
  <c r="N40" i="1"/>
  <c r="M243" i="1"/>
  <c r="H244" i="1"/>
  <c r="F244" i="1"/>
  <c r="L244" i="1" s="1"/>
  <c r="E245" i="1" s="1"/>
  <c r="G244" i="1"/>
  <c r="D244" i="1"/>
  <c r="C245" i="1"/>
  <c r="A243" i="1"/>
  <c r="O243" i="1"/>
  <c r="P242" i="1" s="1"/>
  <c r="H245" i="1" l="1"/>
  <c r="G245" i="1"/>
  <c r="F245" i="1"/>
  <c r="L245" i="1" s="1"/>
  <c r="D245" i="1"/>
  <c r="K245" i="1"/>
  <c r="M245" i="1" s="1"/>
  <c r="C246" i="1"/>
  <c r="B242" i="1"/>
  <c r="N41" i="1"/>
  <c r="O244" i="1"/>
  <c r="A244" i="1"/>
  <c r="B243" i="1" s="1"/>
  <c r="Q242" i="1"/>
  <c r="E246" i="1" l="1"/>
  <c r="Q243" i="1"/>
  <c r="N42" i="1"/>
  <c r="P243" i="1"/>
  <c r="O245" i="1"/>
  <c r="A245" i="1"/>
  <c r="B244" i="1" s="1"/>
  <c r="H246" i="1"/>
  <c r="D246" i="1"/>
  <c r="F246" i="1"/>
  <c r="L246" i="1" s="1"/>
  <c r="G246" i="1"/>
  <c r="K246" i="1"/>
  <c r="M246" i="1" s="1"/>
  <c r="C247" i="1"/>
  <c r="E247" i="1" l="1"/>
  <c r="N43" i="1"/>
  <c r="P244" i="1"/>
  <c r="A246" i="1"/>
  <c r="B245" i="1" s="1"/>
  <c r="O246" i="1"/>
  <c r="Q245" i="1" s="1"/>
  <c r="Q244" i="1"/>
  <c r="H247" i="1"/>
  <c r="G247" i="1"/>
  <c r="D247" i="1"/>
  <c r="F247" i="1"/>
  <c r="L247" i="1" s="1"/>
  <c r="K247" i="1"/>
  <c r="C248" i="1"/>
  <c r="E248" i="1" l="1"/>
  <c r="N44" i="1"/>
  <c r="D248" i="1"/>
  <c r="G248" i="1"/>
  <c r="F248" i="1"/>
  <c r="L248" i="1" s="1"/>
  <c r="H248" i="1"/>
  <c r="K248" i="1"/>
  <c r="C249" i="1"/>
  <c r="M247" i="1"/>
  <c r="P245" i="1"/>
  <c r="O247" i="1"/>
  <c r="Q246" i="1" s="1"/>
  <c r="A247" i="1"/>
  <c r="B246" i="1" s="1"/>
  <c r="E249" i="1" l="1"/>
  <c r="N45" i="1"/>
  <c r="O248" i="1"/>
  <c r="A248" i="1"/>
  <c r="B247" i="1" s="1"/>
  <c r="H249" i="1"/>
  <c r="G249" i="1"/>
  <c r="F249" i="1"/>
  <c r="L249" i="1" s="1"/>
  <c r="D249" i="1"/>
  <c r="K249" i="1"/>
  <c r="M249" i="1"/>
  <c r="C250" i="1"/>
  <c r="P246" i="1"/>
  <c r="M248" i="1"/>
  <c r="P247" i="1" l="1"/>
  <c r="O249" i="1"/>
  <c r="Q248" i="1" s="1"/>
  <c r="A249" i="1"/>
  <c r="B248" i="1" s="1"/>
  <c r="G250" i="1"/>
  <c r="D250" i="1"/>
  <c r="F250" i="1"/>
  <c r="L250" i="1" s="1"/>
  <c r="E251" i="1" s="1"/>
  <c r="H250" i="1"/>
  <c r="K250" i="1"/>
  <c r="M250" i="1" s="1"/>
  <c r="C251" i="1"/>
  <c r="N46" i="1"/>
  <c r="E250" i="1"/>
  <c r="Q247" i="1"/>
  <c r="H251" i="1" l="1"/>
  <c r="G251" i="1"/>
  <c r="D251" i="1"/>
  <c r="F251" i="1"/>
  <c r="L251" i="1" s="1"/>
  <c r="K251" i="1"/>
  <c r="M251" i="1"/>
  <c r="C252" i="1"/>
  <c r="O250" i="1"/>
  <c r="Q249" i="1" s="1"/>
  <c r="A250" i="1"/>
  <c r="B249" i="1" s="1"/>
  <c r="P248" i="1"/>
  <c r="N47" i="1"/>
  <c r="E252" i="1" l="1"/>
  <c r="N48" i="1"/>
  <c r="A251" i="1"/>
  <c r="O251" i="1"/>
  <c r="P250" i="1" s="1"/>
  <c r="P249" i="1"/>
  <c r="H252" i="1"/>
  <c r="I252" i="1" s="1"/>
  <c r="G252" i="1"/>
  <c r="F252" i="1"/>
  <c r="L252" i="1" s="1"/>
  <c r="D252" i="1"/>
  <c r="K252" i="1"/>
  <c r="M252" i="1"/>
  <c r="C253" i="1"/>
  <c r="H253" i="1" l="1"/>
  <c r="F253" i="1"/>
  <c r="D253" i="1"/>
  <c r="G253" i="1"/>
  <c r="C254" i="1"/>
  <c r="Q250" i="1"/>
  <c r="N49" i="1"/>
  <c r="B250" i="1"/>
  <c r="A252" i="1"/>
  <c r="B252" i="1" s="1"/>
  <c r="O252" i="1"/>
  <c r="P251" i="1" s="1"/>
  <c r="E253" i="1"/>
  <c r="K253" i="1" s="1"/>
  <c r="L253" i="1" l="1"/>
  <c r="E254" i="1" s="1"/>
  <c r="N50" i="1"/>
  <c r="M253" i="1"/>
  <c r="A253" i="1"/>
  <c r="O253" i="1"/>
  <c r="F254" i="1"/>
  <c r="L254" i="1" s="1"/>
  <c r="E255" i="1" s="1"/>
  <c r="G254" i="1"/>
  <c r="H254" i="1"/>
  <c r="D254" i="1"/>
  <c r="K254" i="1"/>
  <c r="M254" i="1"/>
  <c r="C255" i="1"/>
  <c r="Q251" i="1"/>
  <c r="B251" i="1"/>
  <c r="N51" i="1" l="1"/>
  <c r="O254" i="1"/>
  <c r="Q253" i="1" s="1"/>
  <c r="A254" i="1"/>
  <c r="H255" i="1"/>
  <c r="G255" i="1"/>
  <c r="D255" i="1"/>
  <c r="F255" i="1"/>
  <c r="L255" i="1" s="1"/>
  <c r="K255" i="1"/>
  <c r="C256" i="1"/>
  <c r="P253" i="1" l="1"/>
  <c r="E256" i="1"/>
  <c r="K256" i="1" s="1"/>
  <c r="M256" i="1" s="1"/>
  <c r="O255" i="1"/>
  <c r="A255" i="1"/>
  <c r="B254" i="1" s="1"/>
  <c r="H256" i="1"/>
  <c r="G256" i="1"/>
  <c r="F256" i="1"/>
  <c r="L256" i="1" s="1"/>
  <c r="E257" i="1" s="1"/>
  <c r="D256" i="1"/>
  <c r="C257" i="1"/>
  <c r="B253" i="1"/>
  <c r="N52" i="1"/>
  <c r="M255" i="1"/>
  <c r="P254" i="1"/>
  <c r="Q254" i="1" l="1"/>
  <c r="F257" i="1"/>
  <c r="L257" i="1" s="1"/>
  <c r="G257" i="1"/>
  <c r="H257" i="1"/>
  <c r="D257" i="1"/>
  <c r="K257" i="1"/>
  <c r="M257" i="1"/>
  <c r="C258" i="1"/>
  <c r="A256" i="1"/>
  <c r="B255" i="1" s="1"/>
  <c r="O256" i="1"/>
  <c r="P255" i="1" s="1"/>
  <c r="N53" i="1"/>
  <c r="E258" i="1" l="1"/>
  <c r="N54" i="1"/>
  <c r="Q255" i="1"/>
  <c r="H258" i="1"/>
  <c r="F258" i="1"/>
  <c r="L258" i="1" s="1"/>
  <c r="E259" i="1" s="1"/>
  <c r="G258" i="1"/>
  <c r="D258" i="1"/>
  <c r="K258" i="1"/>
  <c r="M258" i="1" s="1"/>
  <c r="C259" i="1"/>
  <c r="A257" i="1"/>
  <c r="B256" i="1" s="1"/>
  <c r="O257" i="1"/>
  <c r="P256" i="1" s="1"/>
  <c r="H259" i="1" l="1"/>
  <c r="D259" i="1"/>
  <c r="F259" i="1"/>
  <c r="L259" i="1" s="1"/>
  <c r="G259" i="1"/>
  <c r="K259" i="1"/>
  <c r="M259" i="1"/>
  <c r="C260" i="1"/>
  <c r="N55" i="1"/>
  <c r="O258" i="1"/>
  <c r="A258" i="1"/>
  <c r="B257" i="1" s="1"/>
  <c r="Q256" i="1"/>
  <c r="E260" i="1" l="1"/>
  <c r="N56" i="1"/>
  <c r="O259" i="1"/>
  <c r="A259" i="1"/>
  <c r="B258" i="1" s="1"/>
  <c r="P257" i="1"/>
  <c r="Q257" i="1"/>
  <c r="H260" i="1"/>
  <c r="G260" i="1"/>
  <c r="F260" i="1"/>
  <c r="L260" i="1" s="1"/>
  <c r="D260" i="1"/>
  <c r="K260" i="1"/>
  <c r="C261" i="1"/>
  <c r="E261" i="1" l="1"/>
  <c r="A260" i="1"/>
  <c r="O260" i="1"/>
  <c r="P258" i="1"/>
  <c r="N57" i="1"/>
  <c r="H261" i="1"/>
  <c r="G261" i="1"/>
  <c r="D261" i="1"/>
  <c r="F261" i="1"/>
  <c r="L261" i="1" s="1"/>
  <c r="K261" i="1"/>
  <c r="M261" i="1"/>
  <c r="C262" i="1"/>
  <c r="M260" i="1"/>
  <c r="Q258" i="1"/>
  <c r="E262" i="1" l="1"/>
  <c r="Q259" i="1"/>
  <c r="B259" i="1"/>
  <c r="O261" i="1"/>
  <c r="A261" i="1"/>
  <c r="B260" i="1" s="1"/>
  <c r="G262" i="1"/>
  <c r="D262" i="1"/>
  <c r="F262" i="1"/>
  <c r="L262" i="1" s="1"/>
  <c r="H262" i="1"/>
  <c r="K262" i="1"/>
  <c r="M262" i="1"/>
  <c r="C263" i="1"/>
  <c r="P259" i="1"/>
  <c r="N58" i="1"/>
  <c r="O262" i="1" l="1"/>
  <c r="A262" i="1"/>
  <c r="B261" i="1" s="1"/>
  <c r="P260" i="1"/>
  <c r="P261" i="1"/>
  <c r="H263" i="1"/>
  <c r="G263" i="1"/>
  <c r="D263" i="1"/>
  <c r="F263" i="1"/>
  <c r="C264" i="1"/>
  <c r="E263" i="1"/>
  <c r="Q260" i="1"/>
  <c r="N59" i="1"/>
  <c r="L263" i="1" l="1"/>
  <c r="E264" i="1" s="1"/>
  <c r="O263" i="1"/>
  <c r="A263" i="1"/>
  <c r="H264" i="1"/>
  <c r="I264" i="1" s="1"/>
  <c r="F264" i="1"/>
  <c r="L264" i="1" s="1"/>
  <c r="E265" i="1" s="1"/>
  <c r="G264" i="1"/>
  <c r="D264" i="1"/>
  <c r="K264" i="1"/>
  <c r="C265" i="1"/>
  <c r="K263" i="1"/>
  <c r="Q261" i="1"/>
  <c r="P262" i="1"/>
  <c r="O264" i="1" l="1"/>
  <c r="A264" i="1"/>
  <c r="B264" i="1" s="1"/>
  <c r="N61" i="1"/>
  <c r="N60" i="1"/>
  <c r="M263" i="1"/>
  <c r="G265" i="1"/>
  <c r="F265" i="1"/>
  <c r="L265" i="1" s="1"/>
  <c r="E266" i="1" s="1"/>
  <c r="D265" i="1"/>
  <c r="H265" i="1"/>
  <c r="K265" i="1"/>
  <c r="C266" i="1"/>
  <c r="B262" i="1"/>
  <c r="B263" i="1"/>
  <c r="M264" i="1"/>
  <c r="Q262" i="1"/>
  <c r="Q263" i="1"/>
  <c r="A265" i="1" l="1"/>
  <c r="O265" i="1"/>
  <c r="N62" i="1"/>
  <c r="H266" i="1"/>
  <c r="G266" i="1"/>
  <c r="D266" i="1"/>
  <c r="F266" i="1"/>
  <c r="L266" i="1" s="1"/>
  <c r="K266" i="1"/>
  <c r="M266" i="1" s="1"/>
  <c r="C267" i="1"/>
  <c r="M265" i="1"/>
  <c r="P263" i="1"/>
  <c r="H267" i="1" l="1"/>
  <c r="G267" i="1"/>
  <c r="F267" i="1"/>
  <c r="D267" i="1"/>
  <c r="C268" i="1"/>
  <c r="E267" i="1"/>
  <c r="K267" i="1" s="1"/>
  <c r="N63" i="1"/>
  <c r="O266" i="1"/>
  <c r="A266" i="1"/>
  <c r="B265" i="1" s="1"/>
  <c r="L267" i="1" l="1"/>
  <c r="E268" i="1" s="1"/>
  <c r="N64" i="1"/>
  <c r="M267" i="1"/>
  <c r="A267" i="1"/>
  <c r="O267" i="1"/>
  <c r="Q266" i="1" s="1"/>
  <c r="H268" i="1"/>
  <c r="G268" i="1"/>
  <c r="F268" i="1"/>
  <c r="L268" i="1" s="1"/>
  <c r="E269" i="1" s="1"/>
  <c r="D268" i="1"/>
  <c r="K268" i="1"/>
  <c r="M268" i="1"/>
  <c r="C269" i="1"/>
  <c r="Q265" i="1"/>
  <c r="P265" i="1"/>
  <c r="B266" i="1" l="1"/>
  <c r="N65" i="1"/>
  <c r="O268" i="1"/>
  <c r="P267" i="1" s="1"/>
  <c r="A268" i="1"/>
  <c r="P266" i="1"/>
  <c r="H269" i="1"/>
  <c r="F269" i="1"/>
  <c r="L269" i="1" s="1"/>
  <c r="E270" i="1" s="1"/>
  <c r="G269" i="1"/>
  <c r="D269" i="1"/>
  <c r="K269" i="1"/>
  <c r="M269" i="1"/>
  <c r="C270" i="1"/>
  <c r="A269" i="1" l="1"/>
  <c r="B268" i="1" s="1"/>
  <c r="O269" i="1"/>
  <c r="H270" i="1"/>
  <c r="F270" i="1"/>
  <c r="G270" i="1"/>
  <c r="D270" i="1"/>
  <c r="K270" i="1"/>
  <c r="L270" i="1"/>
  <c r="E271" i="1" s="1"/>
  <c r="C271" i="1"/>
  <c r="B267" i="1"/>
  <c r="N66" i="1"/>
  <c r="Q267" i="1"/>
  <c r="Q268" i="1"/>
  <c r="N67" i="1" l="1"/>
  <c r="O270" i="1"/>
  <c r="A270" i="1"/>
  <c r="H271" i="1"/>
  <c r="D271" i="1"/>
  <c r="G271" i="1"/>
  <c r="F271" i="1"/>
  <c r="L271" i="1" s="1"/>
  <c r="K271" i="1"/>
  <c r="M271" i="1" s="1"/>
  <c r="C272" i="1"/>
  <c r="P268" i="1"/>
  <c r="M270" i="1"/>
  <c r="B269" i="1"/>
  <c r="E272" i="1" l="1"/>
  <c r="P269" i="1"/>
  <c r="N68" i="1"/>
  <c r="O271" i="1"/>
  <c r="Q270" i="1" s="1"/>
  <c r="A271" i="1"/>
  <c r="B270" i="1" s="1"/>
  <c r="Q269" i="1"/>
  <c r="F272" i="1"/>
  <c r="L272" i="1" s="1"/>
  <c r="H272" i="1"/>
  <c r="G272" i="1"/>
  <c r="D272" i="1"/>
  <c r="K272" i="1"/>
  <c r="M272" i="1"/>
  <c r="C273" i="1"/>
  <c r="E273" i="1" l="1"/>
  <c r="P270" i="1"/>
  <c r="A272" i="1"/>
  <c r="O272" i="1"/>
  <c r="Q271" i="1" s="1"/>
  <c r="H273" i="1"/>
  <c r="F273" i="1"/>
  <c r="L273" i="1" s="1"/>
  <c r="E274" i="1" s="1"/>
  <c r="D273" i="1"/>
  <c r="G273" i="1"/>
  <c r="K273" i="1"/>
  <c r="C274" i="1"/>
  <c r="N69" i="1"/>
  <c r="O273" i="1" l="1"/>
  <c r="P272" i="1" s="1"/>
  <c r="A273" i="1"/>
  <c r="N70" i="1"/>
  <c r="H274" i="1"/>
  <c r="D274" i="1"/>
  <c r="G274" i="1"/>
  <c r="F274" i="1"/>
  <c r="L274" i="1" s="1"/>
  <c r="E275" i="1" s="1"/>
  <c r="K274" i="1"/>
  <c r="M274" i="1" s="1"/>
  <c r="C275" i="1"/>
  <c r="P271" i="1"/>
  <c r="M273" i="1"/>
  <c r="B271" i="1"/>
  <c r="B272" i="1"/>
  <c r="N71" i="1" l="1"/>
  <c r="O274" i="1"/>
  <c r="A274" i="1"/>
  <c r="B273" i="1" s="1"/>
  <c r="D275" i="1"/>
  <c r="H275" i="1"/>
  <c r="G275" i="1"/>
  <c r="F275" i="1"/>
  <c r="L275" i="1" s="1"/>
  <c r="K275" i="1"/>
  <c r="M275" i="1" s="1"/>
  <c r="C276" i="1"/>
  <c r="Q272" i="1"/>
  <c r="O275" i="1" l="1"/>
  <c r="A275" i="1"/>
  <c r="Q273" i="1"/>
  <c r="Q274" i="1"/>
  <c r="H276" i="1"/>
  <c r="I276" i="1" s="1"/>
  <c r="D276" i="1"/>
  <c r="F276" i="1"/>
  <c r="L276" i="1" s="1"/>
  <c r="E277" i="1" s="1"/>
  <c r="G276" i="1"/>
  <c r="C277" i="1"/>
  <c r="N72" i="1"/>
  <c r="E276" i="1"/>
  <c r="K276" i="1" s="1"/>
  <c r="P273" i="1"/>
  <c r="N73" i="1" l="1"/>
  <c r="M276" i="1"/>
  <c r="O276" i="1"/>
  <c r="A276" i="1"/>
  <c r="B276" i="1" s="1"/>
  <c r="F277" i="1"/>
  <c r="L277" i="1" s="1"/>
  <c r="G277" i="1"/>
  <c r="D277" i="1"/>
  <c r="H277" i="1"/>
  <c r="K277" i="1"/>
  <c r="M277" i="1"/>
  <c r="C278" i="1"/>
  <c r="B274" i="1"/>
  <c r="P274" i="1"/>
  <c r="E278" i="1" l="1"/>
  <c r="B275" i="1"/>
  <c r="N74" i="1"/>
  <c r="O277" i="1"/>
  <c r="A277" i="1"/>
  <c r="P275" i="1"/>
  <c r="Q275" i="1"/>
  <c r="H278" i="1"/>
  <c r="D278" i="1"/>
  <c r="F278" i="1"/>
  <c r="G278" i="1"/>
  <c r="K278" i="1"/>
  <c r="L278" i="1"/>
  <c r="C279" i="1"/>
  <c r="E279" i="1" l="1"/>
  <c r="O278" i="1"/>
  <c r="P277" i="1" s="1"/>
  <c r="A278" i="1"/>
  <c r="Q277" i="1"/>
  <c r="N75" i="1"/>
  <c r="H279" i="1"/>
  <c r="D279" i="1"/>
  <c r="F279" i="1"/>
  <c r="L279" i="1" s="1"/>
  <c r="G279" i="1"/>
  <c r="K279" i="1"/>
  <c r="M279" i="1" s="1"/>
  <c r="C280" i="1"/>
  <c r="M278" i="1"/>
  <c r="E280" i="1" l="1"/>
  <c r="N76" i="1"/>
  <c r="O279" i="1"/>
  <c r="Q278" i="1" s="1"/>
  <c r="A279" i="1"/>
  <c r="B278" i="1" s="1"/>
  <c r="B277" i="1"/>
  <c r="G280" i="1"/>
  <c r="D280" i="1"/>
  <c r="H280" i="1"/>
  <c r="F280" i="1"/>
  <c r="K280" i="1"/>
  <c r="L280" i="1"/>
  <c r="C281" i="1"/>
  <c r="E281" i="1" l="1"/>
  <c r="N77" i="1"/>
  <c r="O280" i="1"/>
  <c r="P279" i="1" s="1"/>
  <c r="A280" i="1"/>
  <c r="H281" i="1"/>
  <c r="F281" i="1"/>
  <c r="L281" i="1" s="1"/>
  <c r="G281" i="1"/>
  <c r="D281" i="1"/>
  <c r="K281" i="1"/>
  <c r="M281" i="1"/>
  <c r="C282" i="1"/>
  <c r="M280" i="1"/>
  <c r="P278" i="1"/>
  <c r="E282" i="1" l="1"/>
  <c r="Q279" i="1"/>
  <c r="N78" i="1"/>
  <c r="B279" i="1"/>
  <c r="H282" i="1"/>
  <c r="D282" i="1"/>
  <c r="F282" i="1"/>
  <c r="L282" i="1" s="1"/>
  <c r="E283" i="1" s="1"/>
  <c r="G282" i="1"/>
  <c r="K282" i="1"/>
  <c r="M282" i="1" s="1"/>
  <c r="C283" i="1"/>
  <c r="O281" i="1"/>
  <c r="Q280" i="1" s="1"/>
  <c r="A281" i="1"/>
  <c r="B280" i="1" s="1"/>
  <c r="P280" i="1" l="1"/>
  <c r="A282" i="1"/>
  <c r="B281" i="1" s="1"/>
  <c r="O282" i="1"/>
  <c r="G283" i="1"/>
  <c r="F283" i="1"/>
  <c r="L283" i="1" s="1"/>
  <c r="E284" i="1" s="1"/>
  <c r="H283" i="1"/>
  <c r="D283" i="1"/>
  <c r="K283" i="1"/>
  <c r="M283" i="1" s="1"/>
  <c r="C284" i="1"/>
  <c r="N79" i="1"/>
  <c r="P281" i="1" l="1"/>
  <c r="N80" i="1"/>
  <c r="Q281" i="1"/>
  <c r="O283" i="1"/>
  <c r="P282" i="1" s="1"/>
  <c r="A283" i="1"/>
  <c r="B282" i="1" s="1"/>
  <c r="H284" i="1"/>
  <c r="D284" i="1"/>
  <c r="G284" i="1"/>
  <c r="F284" i="1"/>
  <c r="L284" i="1" s="1"/>
  <c r="K284" i="1"/>
  <c r="C285" i="1"/>
  <c r="E285" i="1" l="1"/>
  <c r="O284" i="1"/>
  <c r="A284" i="1"/>
  <c r="N81" i="1"/>
  <c r="D285" i="1"/>
  <c r="G285" i="1"/>
  <c r="F285" i="1"/>
  <c r="L285" i="1" s="1"/>
  <c r="H285" i="1"/>
  <c r="K285" i="1"/>
  <c r="M285" i="1"/>
  <c r="C286" i="1"/>
  <c r="M284" i="1"/>
  <c r="Q282" i="1"/>
  <c r="P283" i="1"/>
  <c r="A285" i="1" l="1"/>
  <c r="O285" i="1"/>
  <c r="D286" i="1"/>
  <c r="G286" i="1"/>
  <c r="F286" i="1"/>
  <c r="L286" i="1" s="1"/>
  <c r="H286" i="1"/>
  <c r="K286" i="1"/>
  <c r="C287" i="1"/>
  <c r="E286" i="1"/>
  <c r="N82" i="1"/>
  <c r="B283" i="1"/>
  <c r="B284" i="1"/>
  <c r="Q283" i="1"/>
  <c r="Q284" i="1"/>
  <c r="P284" i="1"/>
  <c r="E287" i="1" l="1"/>
  <c r="N83" i="1"/>
  <c r="H287" i="1"/>
  <c r="G287" i="1"/>
  <c r="D287" i="1"/>
  <c r="F287" i="1"/>
  <c r="L287" i="1" s="1"/>
  <c r="K287" i="1"/>
  <c r="M287" i="1" s="1"/>
  <c r="C288" i="1"/>
  <c r="O286" i="1"/>
  <c r="A286" i="1"/>
  <c r="B285" i="1" s="1"/>
  <c r="M286" i="1"/>
  <c r="E288" i="1" l="1"/>
  <c r="O287" i="1"/>
  <c r="P286" i="1" s="1"/>
  <c r="A287" i="1"/>
  <c r="B286" i="1" s="1"/>
  <c r="H288" i="1"/>
  <c r="I288" i="1" s="1"/>
  <c r="G288" i="1"/>
  <c r="D288" i="1"/>
  <c r="F288" i="1"/>
  <c r="L288" i="1" s="1"/>
  <c r="E289" i="1" s="1"/>
  <c r="K288" i="1"/>
  <c r="M288" i="1" s="1"/>
  <c r="C289" i="1"/>
  <c r="P285" i="1"/>
  <c r="N84" i="1"/>
  <c r="Q285" i="1"/>
  <c r="H289" i="1" l="1"/>
  <c r="G289" i="1"/>
  <c r="D289" i="1"/>
  <c r="F289" i="1"/>
  <c r="L289" i="1" s="1"/>
  <c r="K289" i="1"/>
  <c r="M289" i="1" s="1"/>
  <c r="C290" i="1"/>
  <c r="N85" i="1"/>
  <c r="O288" i="1"/>
  <c r="A288" i="1"/>
  <c r="B287" i="1" s="1"/>
  <c r="Q286" i="1"/>
  <c r="E290" i="1" l="1"/>
  <c r="A289" i="1"/>
  <c r="O289" i="1"/>
  <c r="P287" i="1"/>
  <c r="N86" i="1"/>
  <c r="H290" i="1"/>
  <c r="G290" i="1"/>
  <c r="D290" i="1"/>
  <c r="F290" i="1"/>
  <c r="L290" i="1" s="1"/>
  <c r="K290" i="1"/>
  <c r="C291" i="1"/>
  <c r="Q287" i="1"/>
  <c r="E291" i="1" l="1"/>
  <c r="N87" i="1"/>
  <c r="O290" i="1"/>
  <c r="Q289" i="1" s="1"/>
  <c r="A290" i="1"/>
  <c r="B289" i="1" s="1"/>
  <c r="H291" i="1"/>
  <c r="D291" i="1"/>
  <c r="F291" i="1"/>
  <c r="L291" i="1" s="1"/>
  <c r="E292" i="1" s="1"/>
  <c r="G291" i="1"/>
  <c r="K291" i="1"/>
  <c r="M291" i="1" s="1"/>
  <c r="C292" i="1"/>
  <c r="B288" i="1"/>
  <c r="M290" i="1"/>
  <c r="P289" i="1" l="1"/>
  <c r="N88" i="1"/>
  <c r="O291" i="1"/>
  <c r="P290" i="1" s="1"/>
  <c r="A291" i="1"/>
  <c r="H292" i="1"/>
  <c r="D292" i="1"/>
  <c r="F292" i="1"/>
  <c r="L292" i="1" s="1"/>
  <c r="E293" i="1" s="1"/>
  <c r="G292" i="1"/>
  <c r="K292" i="1"/>
  <c r="M292" i="1"/>
  <c r="C293" i="1"/>
  <c r="B290" i="1" l="1"/>
  <c r="Q290" i="1"/>
  <c r="N89" i="1"/>
  <c r="A292" i="1"/>
  <c r="B291" i="1" s="1"/>
  <c r="O292" i="1"/>
  <c r="Q291" i="1" s="1"/>
  <c r="H293" i="1"/>
  <c r="G293" i="1"/>
  <c r="F293" i="1"/>
  <c r="L293" i="1" s="1"/>
  <c r="D293" i="1"/>
  <c r="K293" i="1"/>
  <c r="C294" i="1"/>
  <c r="E294" i="1" l="1"/>
  <c r="O293" i="1"/>
  <c r="A293" i="1"/>
  <c r="B292" i="1" s="1"/>
  <c r="N90" i="1"/>
  <c r="H294" i="1"/>
  <c r="G294" i="1"/>
  <c r="F294" i="1"/>
  <c r="L294" i="1" s="1"/>
  <c r="D294" i="1"/>
  <c r="K294" i="1"/>
  <c r="M294" i="1"/>
  <c r="C295" i="1"/>
  <c r="M293" i="1"/>
  <c r="P291" i="1"/>
  <c r="P292" i="1"/>
  <c r="Q292" i="1"/>
  <c r="H295" i="1" l="1"/>
  <c r="F295" i="1"/>
  <c r="G295" i="1"/>
  <c r="D295" i="1"/>
  <c r="C296" i="1"/>
  <c r="E295" i="1"/>
  <c r="L295" i="1" s="1"/>
  <c r="N91" i="1"/>
  <c r="O294" i="1"/>
  <c r="P293" i="1" s="1"/>
  <c r="A294" i="1"/>
  <c r="B293" i="1" s="1"/>
  <c r="K295" i="1" l="1"/>
  <c r="M295" i="1" s="1"/>
  <c r="E296" i="1"/>
  <c r="Q293" i="1"/>
  <c r="N92" i="1"/>
  <c r="O295" i="1"/>
  <c r="P294" i="1" s="1"/>
  <c r="A295" i="1"/>
  <c r="H296" i="1"/>
  <c r="G296" i="1"/>
  <c r="D296" i="1"/>
  <c r="F296" i="1"/>
  <c r="K296" i="1"/>
  <c r="L296" i="1"/>
  <c r="C297" i="1"/>
  <c r="Q294" i="1" l="1"/>
  <c r="E297" i="1"/>
  <c r="K297" i="1" s="1"/>
  <c r="M297" i="1" s="1"/>
  <c r="N93" i="1"/>
  <c r="A296" i="1"/>
  <c r="B295" i="1" s="1"/>
  <c r="O296" i="1"/>
  <c r="Q295" i="1" s="1"/>
  <c r="H297" i="1"/>
  <c r="G297" i="1"/>
  <c r="D297" i="1"/>
  <c r="F297" i="1"/>
  <c r="C298" i="1"/>
  <c r="B294" i="1"/>
  <c r="M296" i="1"/>
  <c r="L297" i="1" l="1"/>
  <c r="H298" i="1"/>
  <c r="F298" i="1"/>
  <c r="D298" i="1"/>
  <c r="G298" i="1"/>
  <c r="C299" i="1"/>
  <c r="P295" i="1"/>
  <c r="A297" i="1"/>
  <c r="O297" i="1"/>
  <c r="Q296" i="1" s="1"/>
  <c r="E298" i="1"/>
  <c r="N94" i="1"/>
  <c r="L298" i="1" l="1"/>
  <c r="K298" i="1"/>
  <c r="M298" i="1" s="1"/>
  <c r="E299" i="1"/>
  <c r="N95" i="1"/>
  <c r="A298" i="1"/>
  <c r="B297" i="1" s="1"/>
  <c r="O298" i="1"/>
  <c r="P297" i="1" s="1"/>
  <c r="P296" i="1"/>
  <c r="B296" i="1"/>
  <c r="H299" i="1"/>
  <c r="G299" i="1"/>
  <c r="F299" i="1"/>
  <c r="D299" i="1"/>
  <c r="K299" i="1"/>
  <c r="M299" i="1" s="1"/>
  <c r="C300" i="1"/>
  <c r="L299" i="1" l="1"/>
  <c r="E300" i="1"/>
  <c r="K300" i="1" s="1"/>
  <c r="M300" i="1" s="1"/>
  <c r="Q297" i="1"/>
  <c r="A299" i="1"/>
  <c r="O299" i="1"/>
  <c r="H300" i="1"/>
  <c r="I300" i="1" s="1"/>
  <c r="F300" i="1"/>
  <c r="L300" i="1" s="1"/>
  <c r="D300" i="1"/>
  <c r="G300" i="1"/>
  <c r="C301" i="1"/>
  <c r="N96" i="1"/>
  <c r="B298" i="1" l="1"/>
  <c r="Q298" i="1"/>
  <c r="P298" i="1"/>
  <c r="H301" i="1"/>
  <c r="D301" i="1"/>
  <c r="F301" i="1"/>
  <c r="G301" i="1"/>
  <c r="C302" i="1"/>
  <c r="E301" i="1"/>
  <c r="K301" i="1" s="1"/>
  <c r="N97" i="1"/>
  <c r="A300" i="1"/>
  <c r="B300" i="1" s="1"/>
  <c r="O300" i="1"/>
  <c r="Q299" i="1" s="1"/>
  <c r="L301" i="1" l="1"/>
  <c r="E302" i="1" s="1"/>
  <c r="N98" i="1"/>
  <c r="M301" i="1"/>
  <c r="O301" i="1"/>
  <c r="A301" i="1"/>
  <c r="H302" i="1"/>
  <c r="D302" i="1"/>
  <c r="F302" i="1"/>
  <c r="L302" i="1" s="1"/>
  <c r="G302" i="1"/>
  <c r="K302" i="1"/>
  <c r="M302" i="1"/>
  <c r="C303" i="1"/>
  <c r="P299" i="1"/>
  <c r="B299" i="1"/>
  <c r="E303" i="1" l="1"/>
  <c r="N99" i="1"/>
  <c r="H303" i="1"/>
  <c r="D303" i="1"/>
  <c r="F303" i="1"/>
  <c r="L303" i="1" s="1"/>
  <c r="G303" i="1"/>
  <c r="K303" i="1"/>
  <c r="C304" i="1"/>
  <c r="O302" i="1"/>
  <c r="Q301" i="1" s="1"/>
  <c r="A302" i="1"/>
  <c r="B301" i="1" s="1"/>
  <c r="E304" i="1" l="1"/>
  <c r="N100" i="1"/>
  <c r="P301" i="1"/>
  <c r="O303" i="1"/>
  <c r="P302" i="1" s="1"/>
  <c r="A303" i="1"/>
  <c r="H304" i="1"/>
  <c r="G304" i="1"/>
  <c r="D304" i="1"/>
  <c r="F304" i="1"/>
  <c r="L304" i="1" s="1"/>
  <c r="K304" i="1"/>
  <c r="M304" i="1"/>
  <c r="C305" i="1"/>
  <c r="M303" i="1"/>
  <c r="E305" i="1" l="1"/>
  <c r="Q302" i="1"/>
  <c r="O304" i="1"/>
  <c r="P303" i="1" s="1"/>
  <c r="A304" i="1"/>
  <c r="B303" i="1" s="1"/>
  <c r="Q303" i="1"/>
  <c r="B302" i="1"/>
  <c r="N101" i="1"/>
  <c r="D305" i="1"/>
  <c r="F305" i="1"/>
  <c r="L305" i="1" s="1"/>
  <c r="G305" i="1"/>
  <c r="H305" i="1"/>
  <c r="K305" i="1"/>
  <c r="M305" i="1" s="1"/>
  <c r="C306" i="1"/>
  <c r="E306" i="1" l="1"/>
  <c r="H306" i="1"/>
  <c r="G306" i="1"/>
  <c r="D306" i="1"/>
  <c r="F306" i="1"/>
  <c r="L306" i="1" s="1"/>
  <c r="K306" i="1"/>
  <c r="M306" i="1" s="1"/>
  <c r="C307" i="1"/>
  <c r="A305" i="1"/>
  <c r="B304" i="1" s="1"/>
  <c r="O305" i="1"/>
  <c r="Q304" i="1"/>
  <c r="N102" i="1"/>
  <c r="E307" i="1" l="1"/>
  <c r="N103" i="1"/>
  <c r="A306" i="1"/>
  <c r="O306" i="1"/>
  <c r="P305" i="1" s="1"/>
  <c r="P304" i="1"/>
  <c r="B305" i="1"/>
  <c r="H307" i="1"/>
  <c r="G307" i="1"/>
  <c r="F307" i="1"/>
  <c r="L307" i="1" s="1"/>
  <c r="D307" i="1"/>
  <c r="K307" i="1"/>
  <c r="M307" i="1"/>
  <c r="C308" i="1"/>
  <c r="E308" i="1" l="1"/>
  <c r="A307" i="1"/>
  <c r="O307" i="1"/>
  <c r="Q306" i="1" s="1"/>
  <c r="D308" i="1"/>
  <c r="F308" i="1"/>
  <c r="L308" i="1" s="1"/>
  <c r="E309" i="1" s="1"/>
  <c r="H308" i="1"/>
  <c r="G308" i="1"/>
  <c r="K308" i="1"/>
  <c r="M308" i="1" s="1"/>
  <c r="C309" i="1"/>
  <c r="N104" i="1"/>
  <c r="Q305" i="1"/>
  <c r="H309" i="1" l="1"/>
  <c r="G309" i="1"/>
  <c r="F309" i="1"/>
  <c r="L309" i="1" s="1"/>
  <c r="D309" i="1"/>
  <c r="K309" i="1"/>
  <c r="M309" i="1"/>
  <c r="C310" i="1"/>
  <c r="B306" i="1"/>
  <c r="O308" i="1"/>
  <c r="A308" i="1"/>
  <c r="B307" i="1" s="1"/>
  <c r="P307" i="1"/>
  <c r="Q307" i="1"/>
  <c r="N105" i="1"/>
  <c r="P306" i="1"/>
  <c r="E310" i="1" l="1"/>
  <c r="N106" i="1"/>
  <c r="A309" i="1"/>
  <c r="O309" i="1"/>
  <c r="H310" i="1"/>
  <c r="F310" i="1"/>
  <c r="L310" i="1" s="1"/>
  <c r="E311" i="1" s="1"/>
  <c r="D310" i="1"/>
  <c r="G310" i="1"/>
  <c r="K310" i="1"/>
  <c r="C311" i="1"/>
  <c r="Q308" i="1" l="1"/>
  <c r="A310" i="1"/>
  <c r="B309" i="1" s="1"/>
  <c r="O310" i="1"/>
  <c r="N107" i="1"/>
  <c r="H311" i="1"/>
  <c r="G311" i="1"/>
  <c r="F311" i="1"/>
  <c r="L311" i="1" s="1"/>
  <c r="E312" i="1" s="1"/>
  <c r="D311" i="1"/>
  <c r="K311" i="1"/>
  <c r="M311" i="1"/>
  <c r="C312" i="1"/>
  <c r="B308" i="1"/>
  <c r="P308" i="1"/>
  <c r="M310" i="1"/>
  <c r="Q309" i="1" l="1"/>
  <c r="N108" i="1"/>
  <c r="P309" i="1"/>
  <c r="O311" i="1"/>
  <c r="A311" i="1"/>
  <c r="H312" i="1"/>
  <c r="I312" i="1" s="1"/>
  <c r="G312" i="1"/>
  <c r="D312" i="1"/>
  <c r="F312" i="1"/>
  <c r="L312" i="1" s="1"/>
  <c r="K312" i="1"/>
  <c r="M312" i="1"/>
  <c r="C313" i="1"/>
  <c r="E313" i="1" l="1"/>
  <c r="Q310" i="1"/>
  <c r="N109" i="1"/>
  <c r="B310" i="1"/>
  <c r="O312" i="1"/>
  <c r="A312" i="1"/>
  <c r="B312" i="1" s="1"/>
  <c r="P310" i="1"/>
  <c r="H313" i="1"/>
  <c r="G313" i="1"/>
  <c r="F313" i="1"/>
  <c r="D313" i="1"/>
  <c r="K313" i="1"/>
  <c r="M313" i="1" s="1"/>
  <c r="C314" i="1"/>
  <c r="L313" i="1" l="1"/>
  <c r="B311" i="1"/>
  <c r="E314" i="1"/>
  <c r="P311" i="1"/>
  <c r="Q311" i="1"/>
  <c r="O313" i="1"/>
  <c r="A313" i="1"/>
  <c r="G314" i="1"/>
  <c r="H314" i="1"/>
  <c r="F314" i="1"/>
  <c r="D314" i="1"/>
  <c r="K314" i="1"/>
  <c r="L314" i="1"/>
  <c r="M314" i="1"/>
  <c r="C315" i="1"/>
  <c r="N110" i="1"/>
  <c r="H315" i="1" l="1"/>
  <c r="F315" i="1"/>
  <c r="G315" i="1"/>
  <c r="D315" i="1"/>
  <c r="K315" i="1"/>
  <c r="M315" i="1"/>
  <c r="C316" i="1"/>
  <c r="N111" i="1"/>
  <c r="E315" i="1"/>
  <c r="O314" i="1"/>
  <c r="A314" i="1"/>
  <c r="B313" i="1" s="1"/>
  <c r="L315" i="1" l="1"/>
  <c r="E316" i="1"/>
  <c r="N112" i="1"/>
  <c r="O315" i="1"/>
  <c r="A315" i="1"/>
  <c r="B314" i="1" s="1"/>
  <c r="Q313" i="1"/>
  <c r="P314" i="1"/>
  <c r="P313" i="1"/>
  <c r="H316" i="1"/>
  <c r="G316" i="1"/>
  <c r="D316" i="1"/>
  <c r="F316" i="1"/>
  <c r="L316" i="1" s="1"/>
  <c r="K316" i="1"/>
  <c r="M316" i="1" s="1"/>
  <c r="C317" i="1"/>
  <c r="H317" i="1" l="1"/>
  <c r="D317" i="1"/>
  <c r="F317" i="1"/>
  <c r="G317" i="1"/>
  <c r="C318" i="1"/>
  <c r="N113" i="1"/>
  <c r="Q314" i="1"/>
  <c r="E317" i="1"/>
  <c r="K317" i="1" s="1"/>
  <c r="A316" i="1"/>
  <c r="B315" i="1" s="1"/>
  <c r="O316" i="1"/>
  <c r="N114" i="1" l="1"/>
  <c r="M317" i="1"/>
  <c r="P315" i="1"/>
  <c r="L317" i="1"/>
  <c r="E318" i="1" s="1"/>
  <c r="O317" i="1"/>
  <c r="A317" i="1"/>
  <c r="Q315" i="1"/>
  <c r="H318" i="1"/>
  <c r="D318" i="1"/>
  <c r="G318" i="1"/>
  <c r="F318" i="1"/>
  <c r="C319" i="1"/>
  <c r="L318" i="1" l="1"/>
  <c r="E319" i="1" s="1"/>
  <c r="K319" i="1" s="1"/>
  <c r="K318" i="1"/>
  <c r="M318" i="1" s="1"/>
  <c r="O318" i="1"/>
  <c r="A318" i="1"/>
  <c r="P316" i="1"/>
  <c r="Q317" i="1"/>
  <c r="B316" i="1"/>
  <c r="B317" i="1"/>
  <c r="H319" i="1"/>
  <c r="G319" i="1"/>
  <c r="F319" i="1"/>
  <c r="D319" i="1"/>
  <c r="C320" i="1"/>
  <c r="N115" i="1"/>
  <c r="Q316" i="1"/>
  <c r="L319" i="1" l="1"/>
  <c r="E320" i="1" s="1"/>
  <c r="N116" i="1"/>
  <c r="M319" i="1"/>
  <c r="O319" i="1"/>
  <c r="A319" i="1"/>
  <c r="B318" i="1" s="1"/>
  <c r="P317" i="1"/>
  <c r="H320" i="1"/>
  <c r="D320" i="1"/>
  <c r="G320" i="1"/>
  <c r="F320" i="1"/>
  <c r="L320" i="1"/>
  <c r="K320" i="1"/>
  <c r="M320" i="1" s="1"/>
  <c r="C321" i="1"/>
  <c r="P318" i="1" l="1"/>
  <c r="E321" i="1"/>
  <c r="K321" i="1" s="1"/>
  <c r="M321" i="1" s="1"/>
  <c r="O320" i="1"/>
  <c r="A320" i="1"/>
  <c r="B319" i="1" s="1"/>
  <c r="H321" i="1"/>
  <c r="D321" i="1"/>
  <c r="F321" i="1"/>
  <c r="L321" i="1" s="1"/>
  <c r="E322" i="1" s="1"/>
  <c r="G321" i="1"/>
  <c r="C322" i="1"/>
  <c r="Q318" i="1"/>
  <c r="N117" i="1"/>
  <c r="P319" i="1" l="1"/>
  <c r="N118" i="1"/>
  <c r="Q319" i="1"/>
  <c r="A321" i="1"/>
  <c r="B320" i="1" s="1"/>
  <c r="O321" i="1"/>
  <c r="Q320" i="1" s="1"/>
  <c r="H322" i="1"/>
  <c r="G322" i="1"/>
  <c r="D322" i="1"/>
  <c r="F322" i="1"/>
  <c r="L322" i="1" s="1"/>
  <c r="K322" i="1"/>
  <c r="C323" i="1"/>
  <c r="E323" i="1" l="1"/>
  <c r="O322" i="1"/>
  <c r="A322" i="1"/>
  <c r="B321" i="1" s="1"/>
  <c r="H323" i="1"/>
  <c r="G323" i="1"/>
  <c r="F323" i="1"/>
  <c r="L323" i="1" s="1"/>
  <c r="E324" i="1" s="1"/>
  <c r="D323" i="1"/>
  <c r="K323" i="1"/>
  <c r="C324" i="1"/>
  <c r="N119" i="1"/>
  <c r="P321" i="1"/>
  <c r="P320" i="1"/>
  <c r="M322" i="1"/>
  <c r="A323" i="1" l="1"/>
  <c r="O323" i="1"/>
  <c r="N120" i="1"/>
  <c r="Q321" i="1"/>
  <c r="H324" i="1"/>
  <c r="I324" i="1" s="1"/>
  <c r="G324" i="1"/>
  <c r="F324" i="1"/>
  <c r="L324" i="1" s="1"/>
  <c r="E325" i="1" s="1"/>
  <c r="D324" i="1"/>
  <c r="K324" i="1"/>
  <c r="C325" i="1"/>
  <c r="M323" i="1"/>
  <c r="N121" i="1" l="1"/>
  <c r="O324" i="1"/>
  <c r="P323" i="1" s="1"/>
  <c r="A324" i="1"/>
  <c r="B324" i="1" s="1"/>
  <c r="D325" i="1"/>
  <c r="H325" i="1"/>
  <c r="F325" i="1"/>
  <c r="L325" i="1" s="1"/>
  <c r="G325" i="1"/>
  <c r="K325" i="1"/>
  <c r="M325" i="1" s="1"/>
  <c r="C326" i="1"/>
  <c r="P322" i="1"/>
  <c r="B322" i="1"/>
  <c r="M324" i="1"/>
  <c r="Q322" i="1"/>
  <c r="A325" i="1" l="1"/>
  <c r="O325" i="1"/>
  <c r="E326" i="1"/>
  <c r="K326" i="1" s="1"/>
  <c r="Q323" i="1"/>
  <c r="N122" i="1"/>
  <c r="B323" i="1"/>
  <c r="H326" i="1"/>
  <c r="G326" i="1"/>
  <c r="D326" i="1"/>
  <c r="F326" i="1"/>
  <c r="C327" i="1"/>
  <c r="L326" i="1" l="1"/>
  <c r="E327" i="1" s="1"/>
  <c r="N123" i="1"/>
  <c r="M326" i="1"/>
  <c r="H327" i="1"/>
  <c r="G327" i="1"/>
  <c r="F327" i="1"/>
  <c r="L327" i="1" s="1"/>
  <c r="E328" i="1" s="1"/>
  <c r="D327" i="1"/>
  <c r="K327" i="1"/>
  <c r="M327" i="1" s="1"/>
  <c r="C328" i="1"/>
  <c r="A326" i="1"/>
  <c r="B325" i="1" s="1"/>
  <c r="O326" i="1"/>
  <c r="Q325" i="1" s="1"/>
  <c r="D328" i="1" l="1"/>
  <c r="G328" i="1"/>
  <c r="F328" i="1"/>
  <c r="L328" i="1" s="1"/>
  <c r="H328" i="1"/>
  <c r="K328" i="1"/>
  <c r="M328" i="1" s="1"/>
  <c r="C329" i="1"/>
  <c r="N124" i="1"/>
  <c r="P325" i="1"/>
  <c r="O327" i="1"/>
  <c r="P326" i="1" s="1"/>
  <c r="A327" i="1"/>
  <c r="E329" i="1" l="1"/>
  <c r="N125" i="1"/>
  <c r="H329" i="1"/>
  <c r="D329" i="1"/>
  <c r="F329" i="1"/>
  <c r="L329" i="1" s="1"/>
  <c r="G329" i="1"/>
  <c r="K329" i="1"/>
  <c r="M329" i="1" s="1"/>
  <c r="C330" i="1"/>
  <c r="O328" i="1"/>
  <c r="A328" i="1"/>
  <c r="B327" i="1" s="1"/>
  <c r="B326" i="1"/>
  <c r="Q326" i="1"/>
  <c r="E330" i="1" l="1"/>
  <c r="A329" i="1"/>
  <c r="B328" i="1" s="1"/>
  <c r="O329" i="1"/>
  <c r="Q328" i="1" s="1"/>
  <c r="P327" i="1"/>
  <c r="Q327" i="1"/>
  <c r="H330" i="1"/>
  <c r="G330" i="1"/>
  <c r="D330" i="1"/>
  <c r="F330" i="1"/>
  <c r="K330" i="1"/>
  <c r="L330" i="1"/>
  <c r="M330" i="1"/>
  <c r="C331" i="1"/>
  <c r="N126" i="1"/>
  <c r="H331" i="1" l="1"/>
  <c r="D331" i="1"/>
  <c r="G331" i="1"/>
  <c r="F331" i="1"/>
  <c r="C332" i="1"/>
  <c r="N127" i="1"/>
  <c r="E331" i="1"/>
  <c r="K331" i="1" s="1"/>
  <c r="O330" i="1"/>
  <c r="Q329" i="1" s="1"/>
  <c r="A330" i="1"/>
  <c r="B329" i="1" s="1"/>
  <c r="P328" i="1"/>
  <c r="N128" i="1" l="1"/>
  <c r="M331" i="1"/>
  <c r="L331" i="1"/>
  <c r="E332" i="1" s="1"/>
  <c r="K332" i="1" s="1"/>
  <c r="O331" i="1"/>
  <c r="Q330" i="1" s="1"/>
  <c r="A331" i="1"/>
  <c r="B330" i="1" s="1"/>
  <c r="P329" i="1"/>
  <c r="H332" i="1"/>
  <c r="G332" i="1"/>
  <c r="D332" i="1"/>
  <c r="F332" i="1"/>
  <c r="C333" i="1"/>
  <c r="N129" i="1" l="1"/>
  <c r="M332" i="1"/>
  <c r="D333" i="1"/>
  <c r="G333" i="1"/>
  <c r="F333" i="1"/>
  <c r="H333" i="1"/>
  <c r="C334" i="1"/>
  <c r="L332" i="1"/>
  <c r="E333" i="1" s="1"/>
  <c r="K333" i="1" s="1"/>
  <c r="M333" i="1" s="1"/>
  <c r="O332" i="1"/>
  <c r="Q331" i="1" s="1"/>
  <c r="A332" i="1"/>
  <c r="P330" i="1"/>
  <c r="L333" i="1" l="1"/>
  <c r="O333" i="1"/>
  <c r="A333" i="1"/>
  <c r="B332" i="1" s="1"/>
  <c r="H334" i="1"/>
  <c r="F334" i="1"/>
  <c r="D334" i="1"/>
  <c r="G334" i="1"/>
  <c r="K334" i="1"/>
  <c r="C335" i="1"/>
  <c r="N130" i="1"/>
  <c r="B331" i="1"/>
  <c r="E334" i="1"/>
  <c r="P331" i="1"/>
  <c r="Q332" i="1"/>
  <c r="L334" i="1" l="1"/>
  <c r="E335" i="1" s="1"/>
  <c r="N131" i="1"/>
  <c r="A334" i="1"/>
  <c r="B333" i="1" s="1"/>
  <c r="O334" i="1"/>
  <c r="H335" i="1"/>
  <c r="G335" i="1"/>
  <c r="D335" i="1"/>
  <c r="F335" i="1"/>
  <c r="L335" i="1" s="1"/>
  <c r="K335" i="1"/>
  <c r="M335" i="1"/>
  <c r="C336" i="1"/>
  <c r="M334" i="1"/>
  <c r="P332" i="1"/>
  <c r="Q333" i="1" l="1"/>
  <c r="H336" i="1"/>
  <c r="I336" i="1" s="1"/>
  <c r="F336" i="1"/>
  <c r="G336" i="1"/>
  <c r="D336" i="1"/>
  <c r="C337" i="1"/>
  <c r="E336" i="1"/>
  <c r="K336" i="1" s="1"/>
  <c r="N132" i="1"/>
  <c r="P333" i="1"/>
  <c r="A335" i="1"/>
  <c r="O335" i="1"/>
  <c r="L336" i="1" l="1"/>
  <c r="E337" i="1" s="1"/>
  <c r="N133" i="1"/>
  <c r="M336" i="1"/>
  <c r="A336" i="1"/>
  <c r="B336" i="1" s="1"/>
  <c r="O336" i="1"/>
  <c r="Q334" i="1"/>
  <c r="B334" i="1"/>
  <c r="H337" i="1"/>
  <c r="D337" i="1"/>
  <c r="F337" i="1"/>
  <c r="L337" i="1" s="1"/>
  <c r="G337" i="1"/>
  <c r="K337" i="1"/>
  <c r="M337" i="1"/>
  <c r="C338" i="1"/>
  <c r="P334" i="1"/>
  <c r="E338" i="1" l="1"/>
  <c r="B335" i="1"/>
  <c r="N134" i="1"/>
  <c r="P335" i="1"/>
  <c r="H338" i="1"/>
  <c r="F338" i="1"/>
  <c r="L338" i="1" s="1"/>
  <c r="G338" i="1"/>
  <c r="D338" i="1"/>
  <c r="K338" i="1"/>
  <c r="M338" i="1"/>
  <c r="C339" i="1"/>
  <c r="Q335" i="1"/>
  <c r="O337" i="1"/>
  <c r="A337" i="1"/>
  <c r="E339" i="1" l="1"/>
  <c r="H339" i="1"/>
  <c r="D339" i="1"/>
  <c r="G339" i="1"/>
  <c r="F339" i="1"/>
  <c r="L339" i="1" s="1"/>
  <c r="K339" i="1"/>
  <c r="C340" i="1"/>
  <c r="N135" i="1"/>
  <c r="O338" i="1"/>
  <c r="Q337" i="1" s="1"/>
  <c r="A338" i="1"/>
  <c r="B337" i="1" s="1"/>
  <c r="E340" i="1" l="1"/>
  <c r="N136" i="1"/>
  <c r="A339" i="1"/>
  <c r="B338" i="1" s="1"/>
  <c r="O339" i="1"/>
  <c r="P338" i="1" s="1"/>
  <c r="P337" i="1"/>
  <c r="H340" i="1"/>
  <c r="G340" i="1"/>
  <c r="D340" i="1"/>
  <c r="F340" i="1"/>
  <c r="L340" i="1" s="1"/>
  <c r="K340" i="1"/>
  <c r="M340" i="1"/>
  <c r="C341" i="1"/>
  <c r="M339" i="1"/>
  <c r="Q338" i="1" l="1"/>
  <c r="H341" i="1"/>
  <c r="G341" i="1"/>
  <c r="D341" i="1"/>
  <c r="F341" i="1"/>
  <c r="C342" i="1"/>
  <c r="N137" i="1"/>
  <c r="A340" i="1"/>
  <c r="O340" i="1"/>
  <c r="P339" i="1" s="1"/>
  <c r="E341" i="1"/>
  <c r="K341" i="1" s="1"/>
  <c r="N138" i="1" l="1"/>
  <c r="M341" i="1"/>
  <c r="H342" i="1"/>
  <c r="D342" i="1"/>
  <c r="G342" i="1"/>
  <c r="F342" i="1"/>
  <c r="C343" i="1"/>
  <c r="Q339" i="1"/>
  <c r="L341" i="1"/>
  <c r="E342" i="1" s="1"/>
  <c r="K342" i="1" s="1"/>
  <c r="B339" i="1"/>
  <c r="O341" i="1"/>
  <c r="A341" i="1"/>
  <c r="B340" i="1" s="1"/>
  <c r="L342" i="1" l="1"/>
  <c r="E343" i="1" s="1"/>
  <c r="N139" i="1"/>
  <c r="M342" i="1"/>
  <c r="O342" i="1"/>
  <c r="A342" i="1"/>
  <c r="F343" i="1"/>
  <c r="L343" i="1" s="1"/>
  <c r="E344" i="1" s="1"/>
  <c r="H343" i="1"/>
  <c r="G343" i="1"/>
  <c r="D343" i="1"/>
  <c r="K343" i="1"/>
  <c r="M343" i="1"/>
  <c r="C344" i="1"/>
  <c r="Q340" i="1"/>
  <c r="P340" i="1"/>
  <c r="N140" i="1" l="1"/>
  <c r="B341" i="1"/>
  <c r="A343" i="1"/>
  <c r="O343" i="1"/>
  <c r="Q342" i="1" s="1"/>
  <c r="Q341" i="1"/>
  <c r="H344" i="1"/>
  <c r="D344" i="1"/>
  <c r="F344" i="1"/>
  <c r="L344" i="1" s="1"/>
  <c r="G344" i="1"/>
  <c r="K344" i="1"/>
  <c r="M344" i="1"/>
  <c r="C345" i="1"/>
  <c r="P341" i="1"/>
  <c r="E345" i="1" l="1"/>
  <c r="N141" i="1"/>
  <c r="B342" i="1"/>
  <c r="O344" i="1"/>
  <c r="Q343" i="1" s="1"/>
  <c r="A344" i="1"/>
  <c r="B343" i="1" s="1"/>
  <c r="H345" i="1"/>
  <c r="D345" i="1"/>
  <c r="F345" i="1"/>
  <c r="L345" i="1" s="1"/>
  <c r="G345" i="1"/>
  <c r="K345" i="1"/>
  <c r="M345" i="1"/>
  <c r="C346" i="1"/>
  <c r="P342" i="1"/>
  <c r="E346" i="1" l="1"/>
  <c r="P343" i="1"/>
  <c r="A345" i="1"/>
  <c r="O345" i="1"/>
  <c r="Q344" i="1" s="1"/>
  <c r="B344" i="1"/>
  <c r="G346" i="1"/>
  <c r="D346" i="1"/>
  <c r="H346" i="1"/>
  <c r="F346" i="1"/>
  <c r="L346" i="1" s="1"/>
  <c r="K346" i="1"/>
  <c r="M346" i="1"/>
  <c r="C347" i="1"/>
  <c r="N142" i="1"/>
  <c r="P344" i="1" l="1"/>
  <c r="H347" i="1"/>
  <c r="D347" i="1"/>
  <c r="F347" i="1"/>
  <c r="G347" i="1"/>
  <c r="C348" i="1"/>
  <c r="N143" i="1"/>
  <c r="E347" i="1"/>
  <c r="K347" i="1" s="1"/>
  <c r="A346" i="1"/>
  <c r="B345" i="1" s="1"/>
  <c r="O346" i="1"/>
  <c r="Q345" i="1" s="1"/>
  <c r="L347" i="1" l="1"/>
  <c r="E348" i="1" s="1"/>
  <c r="N144" i="1"/>
  <c r="A347" i="1"/>
  <c r="O347" i="1"/>
  <c r="F348" i="1"/>
  <c r="L348" i="1" s="1"/>
  <c r="H348" i="1"/>
  <c r="I348" i="1" s="1"/>
  <c r="D348" i="1"/>
  <c r="G348" i="1"/>
  <c r="K348" i="1"/>
  <c r="M348" i="1"/>
  <c r="C349" i="1"/>
  <c r="M347" i="1"/>
  <c r="P345" i="1"/>
  <c r="E349" i="1" l="1"/>
  <c r="O348" i="1"/>
  <c r="Q347" i="1" s="1"/>
  <c r="A348" i="1"/>
  <c r="B348" i="1" s="1"/>
  <c r="Q346" i="1"/>
  <c r="B346" i="1"/>
  <c r="B347" i="1"/>
  <c r="H349" i="1"/>
  <c r="G349" i="1"/>
  <c r="D349" i="1"/>
  <c r="F349" i="1"/>
  <c r="L349" i="1" s="1"/>
  <c r="K349" i="1"/>
  <c r="M349" i="1"/>
  <c r="C350" i="1"/>
  <c r="N145" i="1"/>
  <c r="P346" i="1"/>
  <c r="E350" i="1" l="1"/>
  <c r="N146" i="1"/>
  <c r="F350" i="1"/>
  <c r="L350" i="1" s="1"/>
  <c r="H350" i="1"/>
  <c r="G350" i="1"/>
  <c r="D350" i="1"/>
  <c r="K350" i="1"/>
  <c r="M350" i="1" s="1"/>
  <c r="C351" i="1"/>
  <c r="O349" i="1"/>
  <c r="A349" i="1"/>
  <c r="P347" i="1"/>
  <c r="E351" i="1" l="1"/>
  <c r="H351" i="1"/>
  <c r="G351" i="1"/>
  <c r="D351" i="1"/>
  <c r="F351" i="1"/>
  <c r="L351" i="1" s="1"/>
  <c r="K351" i="1"/>
  <c r="M351" i="1" s="1"/>
  <c r="C352" i="1"/>
  <c r="N147" i="1"/>
  <c r="O350" i="1"/>
  <c r="A350" i="1"/>
  <c r="B349" i="1" s="1"/>
  <c r="E352" i="1" l="1"/>
  <c r="N148" i="1"/>
  <c r="O351" i="1"/>
  <c r="A351" i="1"/>
  <c r="Q349" i="1"/>
  <c r="P349" i="1"/>
  <c r="H352" i="1"/>
  <c r="G352" i="1"/>
  <c r="D352" i="1"/>
  <c r="F352" i="1"/>
  <c r="L352" i="1" s="1"/>
  <c r="K352" i="1"/>
  <c r="M352" i="1"/>
  <c r="C353" i="1"/>
  <c r="E353" i="1" l="1"/>
  <c r="H353" i="1"/>
  <c r="G353" i="1"/>
  <c r="D353" i="1"/>
  <c r="F353" i="1"/>
  <c r="L353" i="1" s="1"/>
  <c r="K353" i="1"/>
  <c r="M353" i="1" s="1"/>
  <c r="C354" i="1"/>
  <c r="B350" i="1"/>
  <c r="N149" i="1"/>
  <c r="Q350" i="1"/>
  <c r="A352" i="1"/>
  <c r="O352" i="1"/>
  <c r="P350" i="1"/>
  <c r="E354" i="1" l="1"/>
  <c r="O353" i="1"/>
  <c r="A353" i="1"/>
  <c r="B352" i="1" s="1"/>
  <c r="Q351" i="1"/>
  <c r="Q352" i="1"/>
  <c r="P352" i="1"/>
  <c r="N150" i="1"/>
  <c r="P351" i="1"/>
  <c r="H354" i="1"/>
  <c r="D354" i="1"/>
  <c r="G354" i="1"/>
  <c r="F354" i="1"/>
  <c r="L354" i="1" s="1"/>
  <c r="K354" i="1"/>
  <c r="C355" i="1"/>
  <c r="B351" i="1"/>
  <c r="E355" i="1" l="1"/>
  <c r="N151" i="1"/>
  <c r="A354" i="1"/>
  <c r="O354" i="1"/>
  <c r="H355" i="1"/>
  <c r="D355" i="1"/>
  <c r="G355" i="1"/>
  <c r="F355" i="1"/>
  <c r="L355" i="1" s="1"/>
  <c r="K355" i="1"/>
  <c r="M355" i="1"/>
  <c r="C356" i="1"/>
  <c r="M354" i="1"/>
  <c r="A355" i="1" l="1"/>
  <c r="O355" i="1"/>
  <c r="H356" i="1"/>
  <c r="G356" i="1"/>
  <c r="F356" i="1"/>
  <c r="D356" i="1"/>
  <c r="C357" i="1"/>
  <c r="P354" i="1"/>
  <c r="B353" i="1"/>
  <c r="B354" i="1"/>
  <c r="P353" i="1"/>
  <c r="N152" i="1"/>
  <c r="Q353" i="1"/>
  <c r="E356" i="1"/>
  <c r="K356" i="1" s="1"/>
  <c r="L356" i="1" l="1"/>
  <c r="E357" i="1" s="1"/>
  <c r="N153" i="1"/>
  <c r="O356" i="1"/>
  <c r="A356" i="1"/>
  <c r="B355" i="1" s="1"/>
  <c r="H357" i="1"/>
  <c r="F357" i="1"/>
  <c r="L357" i="1" s="1"/>
  <c r="E358" i="1" s="1"/>
  <c r="D357" i="1"/>
  <c r="G357" i="1"/>
  <c r="K357" i="1"/>
  <c r="M357" i="1"/>
  <c r="C358" i="1"/>
  <c r="Q354" i="1"/>
  <c r="P355" i="1"/>
  <c r="M356" i="1"/>
  <c r="A357" i="1" l="1"/>
  <c r="O357" i="1"/>
  <c r="P356" i="1" s="1"/>
  <c r="H358" i="1"/>
  <c r="G358" i="1"/>
  <c r="F358" i="1"/>
  <c r="L358" i="1" s="1"/>
  <c r="E359" i="1" s="1"/>
  <c r="D358" i="1"/>
  <c r="K358" i="1"/>
  <c r="M358" i="1"/>
  <c r="C359" i="1"/>
  <c r="Q355" i="1"/>
  <c r="N154" i="1"/>
  <c r="O358" i="1" l="1"/>
  <c r="A358" i="1"/>
  <c r="Q356" i="1"/>
  <c r="P357" i="1"/>
  <c r="Q357" i="1"/>
  <c r="H359" i="1"/>
  <c r="D359" i="1"/>
  <c r="F359" i="1"/>
  <c r="L359" i="1" s="1"/>
  <c r="E360" i="1" s="1"/>
  <c r="G359" i="1"/>
  <c r="K359" i="1"/>
  <c r="M359" i="1"/>
  <c r="C360" i="1"/>
  <c r="B356" i="1"/>
  <c r="B357" i="1"/>
  <c r="N155" i="1"/>
  <c r="O359" i="1" l="1"/>
  <c r="A359" i="1"/>
  <c r="H360" i="1"/>
  <c r="I360" i="1" s="1"/>
  <c r="G360" i="1"/>
  <c r="F360" i="1"/>
  <c r="L360" i="1" s="1"/>
  <c r="D360" i="1"/>
  <c r="K360" i="1"/>
  <c r="C361" i="1"/>
  <c r="N156" i="1"/>
  <c r="Q358" i="1"/>
  <c r="E361" i="1" l="1"/>
  <c r="N157" i="1"/>
  <c r="O360" i="1"/>
  <c r="P359" i="1" s="1"/>
  <c r="A360" i="1"/>
  <c r="B360" i="1" s="1"/>
  <c r="H361" i="1"/>
  <c r="D361" i="1"/>
  <c r="F361" i="1"/>
  <c r="L361" i="1" s="1"/>
  <c r="G361" i="1"/>
  <c r="K361" i="1"/>
  <c r="M361" i="1" s="1"/>
  <c r="C362" i="1"/>
  <c r="B358" i="1"/>
  <c r="M360" i="1"/>
  <c r="P358" i="1"/>
  <c r="E362" i="1" l="1"/>
  <c r="Q359" i="1"/>
  <c r="B359" i="1"/>
  <c r="A361" i="1"/>
  <c r="O361" i="1"/>
  <c r="N158" i="1"/>
  <c r="H362" i="1"/>
  <c r="G362" i="1"/>
  <c r="F362" i="1"/>
  <c r="L362" i="1" s="1"/>
  <c r="D362" i="1"/>
  <c r="K362" i="1"/>
  <c r="C363" i="1"/>
  <c r="E363" i="1" l="1"/>
  <c r="A362" i="1"/>
  <c r="B361" i="1" s="1"/>
  <c r="O362" i="1"/>
  <c r="H363" i="1"/>
  <c r="G363" i="1"/>
  <c r="D363" i="1"/>
  <c r="F363" i="1"/>
  <c r="L363" i="1" s="1"/>
  <c r="K363" i="1"/>
  <c r="M363" i="1" s="1"/>
  <c r="C364" i="1"/>
  <c r="N159" i="1"/>
  <c r="M362" i="1"/>
  <c r="O363" i="1" l="1"/>
  <c r="A363" i="1"/>
  <c r="H364" i="1"/>
  <c r="G364" i="1"/>
  <c r="F364" i="1"/>
  <c r="L364" i="1" s="1"/>
  <c r="D364" i="1"/>
  <c r="C365" i="1"/>
  <c r="P361" i="1"/>
  <c r="P362" i="1"/>
  <c r="E364" i="1"/>
  <c r="K364" i="1" s="1"/>
  <c r="N160" i="1"/>
  <c r="Q361" i="1"/>
  <c r="E365" i="1" l="1"/>
  <c r="N161" i="1"/>
  <c r="M364" i="1"/>
  <c r="A364" i="1"/>
  <c r="O364" i="1"/>
  <c r="P363" i="1" s="1"/>
  <c r="H365" i="1"/>
  <c r="G365" i="1"/>
  <c r="D365" i="1"/>
  <c r="F365" i="1"/>
  <c r="L365" i="1" s="1"/>
  <c r="K365" i="1"/>
  <c r="M365" i="1"/>
  <c r="C366" i="1"/>
  <c r="B362" i="1"/>
  <c r="Q362" i="1"/>
  <c r="E366" i="1" l="1"/>
  <c r="K366" i="1" s="1"/>
  <c r="M366" i="1" s="1"/>
  <c r="B363" i="1"/>
  <c r="O365" i="1"/>
  <c r="P364" i="1" s="1"/>
  <c r="A365" i="1"/>
  <c r="N162" i="1"/>
  <c r="H366" i="1"/>
  <c r="F366" i="1"/>
  <c r="L366" i="1" s="1"/>
  <c r="E367" i="1" s="1"/>
  <c r="G366" i="1"/>
  <c r="D366" i="1"/>
  <c r="C367" i="1"/>
  <c r="Q363" i="1"/>
  <c r="N163" i="1" l="1"/>
  <c r="Q364" i="1"/>
  <c r="H367" i="1"/>
  <c r="D367" i="1"/>
  <c r="G367" i="1"/>
  <c r="F367" i="1"/>
  <c r="L367" i="1" s="1"/>
  <c r="K367" i="1"/>
  <c r="M367" i="1" s="1"/>
  <c r="C368" i="1"/>
  <c r="B364" i="1"/>
  <c r="O366" i="1"/>
  <c r="P365" i="1" s="1"/>
  <c r="A366" i="1"/>
  <c r="B365" i="1" s="1"/>
  <c r="E368" i="1" l="1"/>
  <c r="N164" i="1"/>
  <c r="Q365" i="1"/>
  <c r="A367" i="1"/>
  <c r="O367" i="1"/>
  <c r="H368" i="1"/>
  <c r="F368" i="1"/>
  <c r="L368" i="1" s="1"/>
  <c r="G368" i="1"/>
  <c r="D368" i="1"/>
  <c r="K368" i="1"/>
  <c r="M368" i="1"/>
  <c r="C369" i="1"/>
  <c r="Q366" i="1" l="1"/>
  <c r="B366" i="1"/>
  <c r="N165" i="1"/>
  <c r="P366" i="1"/>
  <c r="A368" i="1"/>
  <c r="B367" i="1" s="1"/>
  <c r="O368" i="1"/>
  <c r="P367" i="1" s="1"/>
  <c r="H369" i="1"/>
  <c r="G369" i="1"/>
  <c r="D369" i="1"/>
  <c r="F369" i="1"/>
  <c r="C370" i="1"/>
  <c r="E369" i="1"/>
  <c r="K369" i="1" s="1"/>
  <c r="L369" i="1" l="1"/>
  <c r="E370" i="1" s="1"/>
  <c r="N166" i="1"/>
  <c r="M369" i="1"/>
  <c r="O369" i="1"/>
  <c r="A369" i="1"/>
  <c r="H370" i="1"/>
  <c r="G370" i="1"/>
  <c r="D370" i="1"/>
  <c r="F370" i="1"/>
  <c r="K370" i="1"/>
  <c r="L370" i="1"/>
  <c r="M370" i="1"/>
  <c r="C371" i="1"/>
  <c r="Q367" i="1"/>
  <c r="E371" i="1" l="1"/>
  <c r="A370" i="1"/>
  <c r="O370" i="1"/>
  <c r="P369" i="1" s="1"/>
  <c r="P368" i="1"/>
  <c r="H371" i="1"/>
  <c r="D371" i="1"/>
  <c r="F371" i="1"/>
  <c r="L371" i="1" s="1"/>
  <c r="E372" i="1" s="1"/>
  <c r="G371" i="1"/>
  <c r="K371" i="1"/>
  <c r="M371" i="1"/>
  <c r="C372" i="1"/>
  <c r="N167" i="1"/>
  <c r="Q368" i="1"/>
  <c r="B368" i="1"/>
  <c r="B369" i="1"/>
  <c r="Q369" i="1" l="1"/>
  <c r="N168" i="1"/>
  <c r="O371" i="1"/>
  <c r="P370" i="1" s="1"/>
  <c r="A371" i="1"/>
  <c r="G372" i="1"/>
  <c r="H372" i="1"/>
  <c r="I372" i="1" s="1"/>
  <c r="D372" i="1"/>
  <c r="F372" i="1"/>
  <c r="L372" i="1" s="1"/>
  <c r="K372" i="1"/>
  <c r="M372" i="1"/>
  <c r="C373" i="1"/>
  <c r="E373" i="1" l="1"/>
  <c r="Q370" i="1"/>
  <c r="N169" i="1"/>
  <c r="A372" i="1"/>
  <c r="B372" i="1" s="1"/>
  <c r="O372" i="1"/>
  <c r="Q371" i="1" s="1"/>
  <c r="D373" i="1"/>
  <c r="H373" i="1"/>
  <c r="G373" i="1"/>
  <c r="F373" i="1"/>
  <c r="L373" i="1" s="1"/>
  <c r="K373" i="1"/>
  <c r="C374" i="1"/>
  <c r="B370" i="1"/>
  <c r="B371" i="1" l="1"/>
  <c r="E374" i="1"/>
  <c r="K374" i="1" s="1"/>
  <c r="M374" i="1" s="1"/>
  <c r="O373" i="1"/>
  <c r="A373" i="1"/>
  <c r="M373" i="1"/>
  <c r="H374" i="1"/>
  <c r="F374" i="1"/>
  <c r="L374" i="1" s="1"/>
  <c r="E375" i="1" s="1"/>
  <c r="G374" i="1"/>
  <c r="D374" i="1"/>
  <c r="C375" i="1"/>
  <c r="P371" i="1"/>
  <c r="F375" i="1" l="1"/>
  <c r="L375" i="1" s="1"/>
  <c r="D375" i="1"/>
  <c r="G375" i="1"/>
  <c r="H375" i="1"/>
  <c r="K375" i="1"/>
  <c r="M375" i="1" s="1"/>
  <c r="C376" i="1"/>
  <c r="O374" i="1"/>
  <c r="A374" i="1"/>
  <c r="B373" i="1" s="1"/>
  <c r="E376" i="1" l="1"/>
  <c r="P373" i="1"/>
  <c r="H376" i="1"/>
  <c r="G376" i="1"/>
  <c r="F376" i="1"/>
  <c r="L376" i="1" s="1"/>
  <c r="D376" i="1"/>
  <c r="K376" i="1"/>
  <c r="M376" i="1" s="1"/>
  <c r="C377" i="1"/>
  <c r="Q373" i="1"/>
  <c r="O375" i="1"/>
  <c r="A375" i="1"/>
  <c r="B374" i="1" s="1"/>
  <c r="E377" i="1" l="1"/>
  <c r="O376" i="1"/>
  <c r="A376" i="1"/>
  <c r="B375" i="1" s="1"/>
  <c r="Q374" i="1"/>
  <c r="P375" i="1"/>
  <c r="H377" i="1"/>
  <c r="G377" i="1"/>
  <c r="F377" i="1"/>
  <c r="L377" i="1" s="1"/>
  <c r="D377" i="1"/>
  <c r="K377" i="1"/>
  <c r="M377" i="1"/>
  <c r="C378" i="1"/>
  <c r="P374" i="1"/>
  <c r="E378" i="1" l="1"/>
  <c r="O377" i="1"/>
  <c r="A377" i="1"/>
  <c r="B376" i="1" s="1"/>
  <c r="G378" i="1"/>
  <c r="D378" i="1"/>
  <c r="H378" i="1"/>
  <c r="F378" i="1"/>
  <c r="L378" i="1" s="1"/>
  <c r="K378" i="1"/>
  <c r="C379" i="1"/>
  <c r="Q375" i="1"/>
  <c r="P376" i="1"/>
  <c r="Q376" i="1"/>
  <c r="E379" i="1" l="1"/>
  <c r="A378" i="1"/>
  <c r="O378" i="1"/>
  <c r="H379" i="1"/>
  <c r="G379" i="1"/>
  <c r="F379" i="1"/>
  <c r="L379" i="1" s="1"/>
  <c r="D379" i="1"/>
  <c r="K379" i="1"/>
  <c r="M379" i="1" s="1"/>
  <c r="C380" i="1"/>
  <c r="M378" i="1"/>
  <c r="B377" i="1" l="1"/>
  <c r="E380" i="1"/>
  <c r="K380" i="1" s="1"/>
  <c r="P377" i="1"/>
  <c r="A379" i="1"/>
  <c r="B378" i="1" s="1"/>
  <c r="O379" i="1"/>
  <c r="H380" i="1"/>
  <c r="G380" i="1"/>
  <c r="F380" i="1"/>
  <c r="D380" i="1"/>
  <c r="C381" i="1"/>
  <c r="Q377" i="1"/>
  <c r="L380" i="1" l="1"/>
  <c r="E381" i="1" s="1"/>
  <c r="M380" i="1"/>
  <c r="P378" i="1"/>
  <c r="A380" i="1"/>
  <c r="O380" i="1"/>
  <c r="Q379" i="1" s="1"/>
  <c r="H381" i="1"/>
  <c r="D381" i="1"/>
  <c r="F381" i="1"/>
  <c r="L381" i="1" s="1"/>
  <c r="G381" i="1"/>
  <c r="K381" i="1"/>
  <c r="M381" i="1"/>
  <c r="C382" i="1"/>
  <c r="Q378" i="1"/>
  <c r="P379" i="1" l="1"/>
  <c r="E382" i="1"/>
  <c r="O381" i="1"/>
  <c r="P380" i="1" s="1"/>
  <c r="A381" i="1"/>
  <c r="Q380" i="1"/>
  <c r="B379" i="1"/>
  <c r="H382" i="1"/>
  <c r="G382" i="1"/>
  <c r="F382" i="1"/>
  <c r="D382" i="1"/>
  <c r="K382" i="1"/>
  <c r="M382" i="1" s="1"/>
  <c r="L382" i="1"/>
  <c r="C383" i="1"/>
  <c r="E383" i="1" l="1"/>
  <c r="A382" i="1"/>
  <c r="B381" i="1" s="1"/>
  <c r="O382" i="1"/>
  <c r="Q381" i="1" s="1"/>
  <c r="H383" i="1"/>
  <c r="F383" i="1"/>
  <c r="L383" i="1" s="1"/>
  <c r="G383" i="1"/>
  <c r="D383" i="1"/>
  <c r="K383" i="1"/>
  <c r="M383" i="1" s="1"/>
  <c r="C384" i="1"/>
  <c r="B380" i="1"/>
  <c r="E384" i="1" l="1"/>
  <c r="D384" i="1"/>
  <c r="H384" i="1"/>
  <c r="I384" i="1" s="1"/>
  <c r="F384" i="1"/>
  <c r="G384" i="1"/>
  <c r="K384" i="1"/>
  <c r="L384" i="1"/>
  <c r="M384" i="1"/>
  <c r="C385" i="1"/>
  <c r="A383" i="1"/>
  <c r="O383" i="1"/>
  <c r="P381" i="1"/>
  <c r="Q382" i="1"/>
  <c r="P382" i="1"/>
  <c r="E385" i="1" l="1"/>
  <c r="K385" i="1" s="1"/>
  <c r="M385" i="1" s="1"/>
  <c r="B382" i="1"/>
  <c r="H385" i="1"/>
  <c r="G385" i="1"/>
  <c r="F385" i="1"/>
  <c r="L385" i="1" s="1"/>
  <c r="E386" i="1" s="1"/>
  <c r="D385" i="1"/>
  <c r="C386" i="1"/>
  <c r="A384" i="1"/>
  <c r="B384" i="1" s="1"/>
  <c r="O384" i="1"/>
  <c r="B383" i="1" l="1"/>
  <c r="Q383" i="1"/>
  <c r="O385" i="1"/>
  <c r="A385" i="1"/>
  <c r="P383" i="1"/>
  <c r="G386" i="1"/>
  <c r="F386" i="1"/>
  <c r="L386" i="1" s="1"/>
  <c r="H386" i="1"/>
  <c r="D386" i="1"/>
  <c r="K386" i="1"/>
  <c r="M386" i="1"/>
  <c r="C387" i="1"/>
  <c r="O386" i="1" l="1"/>
  <c r="A386" i="1"/>
  <c r="P385" i="1"/>
  <c r="Q385" i="1"/>
  <c r="D387" i="1"/>
  <c r="H387" i="1"/>
  <c r="G387" i="1"/>
  <c r="F387" i="1"/>
  <c r="C388" i="1"/>
  <c r="E387" i="1"/>
  <c r="K387" i="1" s="1"/>
  <c r="M387" i="1" l="1"/>
  <c r="H388" i="1"/>
  <c r="F388" i="1"/>
  <c r="D388" i="1"/>
  <c r="G388" i="1"/>
  <c r="C389" i="1"/>
  <c r="A387" i="1"/>
  <c r="O387" i="1"/>
  <c r="L387" i="1"/>
  <c r="E388" i="1" s="1"/>
  <c r="K388" i="1" s="1"/>
  <c r="B385" i="1"/>
  <c r="L388" i="1" l="1"/>
  <c r="E389" i="1" s="1"/>
  <c r="M388" i="1"/>
  <c r="O388" i="1"/>
  <c r="A388" i="1"/>
  <c r="B387" i="1" s="1"/>
  <c r="Q386" i="1"/>
  <c r="P386" i="1"/>
  <c r="H389" i="1"/>
  <c r="G389" i="1"/>
  <c r="F389" i="1"/>
  <c r="L389" i="1" s="1"/>
  <c r="D389" i="1"/>
  <c r="K389" i="1"/>
  <c r="M389" i="1"/>
  <c r="C390" i="1"/>
  <c r="B386" i="1"/>
  <c r="E390" i="1" l="1"/>
  <c r="H390" i="1"/>
  <c r="F390" i="1"/>
  <c r="L390" i="1" s="1"/>
  <c r="G390" i="1"/>
  <c r="D390" i="1"/>
  <c r="K390" i="1"/>
  <c r="C391" i="1"/>
  <c r="P387" i="1"/>
  <c r="A389" i="1"/>
  <c r="B388" i="1" s="1"/>
  <c r="O389" i="1"/>
  <c r="Q388" i="1" s="1"/>
  <c r="Q387" i="1"/>
  <c r="E391" i="1" l="1"/>
  <c r="A390" i="1"/>
  <c r="B389" i="1" s="1"/>
  <c r="O390" i="1"/>
  <c r="P389" i="1" s="1"/>
  <c r="H391" i="1"/>
  <c r="D391" i="1"/>
  <c r="G391" i="1"/>
  <c r="F391" i="1"/>
  <c r="L391" i="1" s="1"/>
  <c r="E392" i="1" s="1"/>
  <c r="K391" i="1"/>
  <c r="M391" i="1" s="1"/>
  <c r="C392" i="1"/>
  <c r="P388" i="1"/>
  <c r="M390" i="1"/>
  <c r="A391" i="1" l="1"/>
  <c r="B390" i="1" s="1"/>
  <c r="O391" i="1"/>
  <c r="Q390" i="1" s="1"/>
  <c r="H392" i="1"/>
  <c r="F392" i="1"/>
  <c r="L392" i="1" s="1"/>
  <c r="G392" i="1"/>
  <c r="D392" i="1"/>
  <c r="K392" i="1"/>
  <c r="M392" i="1" s="1"/>
  <c r="C393" i="1"/>
  <c r="Q389" i="1"/>
  <c r="E393" i="1" l="1"/>
  <c r="O392" i="1"/>
  <c r="Q391" i="1" s="1"/>
  <c r="A392" i="1"/>
  <c r="B391" i="1" s="1"/>
  <c r="D393" i="1"/>
  <c r="G393" i="1"/>
  <c r="F393" i="1"/>
  <c r="L393" i="1" s="1"/>
  <c r="H393" i="1"/>
  <c r="K393" i="1"/>
  <c r="M393" i="1" s="1"/>
  <c r="C394" i="1"/>
  <c r="P390" i="1"/>
  <c r="H394" i="1" l="1"/>
  <c r="G394" i="1"/>
  <c r="F394" i="1"/>
  <c r="D394" i="1"/>
  <c r="C395" i="1"/>
  <c r="O393" i="1"/>
  <c r="A393" i="1"/>
  <c r="B392" i="1" s="1"/>
  <c r="E394" i="1"/>
  <c r="K394" i="1" s="1"/>
  <c r="P391" i="1"/>
  <c r="M394" i="1" l="1"/>
  <c r="L394" i="1"/>
  <c r="E395" i="1" s="1"/>
  <c r="K395" i="1" s="1"/>
  <c r="P392" i="1"/>
  <c r="A394" i="1"/>
  <c r="O394" i="1"/>
  <c r="P393" i="1" s="1"/>
  <c r="Q392" i="1"/>
  <c r="H395" i="1"/>
  <c r="F395" i="1"/>
  <c r="L395" i="1" s="1"/>
  <c r="E396" i="1" s="1"/>
  <c r="D395" i="1"/>
  <c r="G395" i="1"/>
  <c r="C396" i="1"/>
  <c r="M395" i="1" l="1"/>
  <c r="H396" i="1"/>
  <c r="I396" i="1" s="1"/>
  <c r="G396" i="1"/>
  <c r="F396" i="1"/>
  <c r="L396" i="1" s="1"/>
  <c r="D396" i="1"/>
  <c r="K396" i="1"/>
  <c r="M396" i="1"/>
  <c r="C397" i="1"/>
  <c r="O395" i="1"/>
  <c r="A395" i="1"/>
  <c r="Q393" i="1"/>
  <c r="B393" i="1"/>
  <c r="E397" i="1" l="1"/>
  <c r="P394" i="1"/>
  <c r="H397" i="1"/>
  <c r="D397" i="1"/>
  <c r="G397" i="1"/>
  <c r="F397" i="1"/>
  <c r="L397" i="1" s="1"/>
  <c r="K397" i="1"/>
  <c r="M397" i="1" s="1"/>
  <c r="C398" i="1"/>
  <c r="B394" i="1"/>
  <c r="Q394" i="1"/>
  <c r="O396" i="1"/>
  <c r="A396" i="1"/>
  <c r="B396" i="1" s="1"/>
  <c r="E398" i="1" l="1"/>
  <c r="A397" i="1"/>
  <c r="O397" i="1"/>
  <c r="Q395" i="1"/>
  <c r="D398" i="1"/>
  <c r="H398" i="1"/>
  <c r="F398" i="1"/>
  <c r="L398" i="1" s="1"/>
  <c r="G398" i="1"/>
  <c r="K398" i="1"/>
  <c r="M398" i="1"/>
  <c r="C399" i="1"/>
  <c r="P395" i="1"/>
  <c r="B395" i="1"/>
  <c r="E399" i="1" l="1"/>
  <c r="H399" i="1"/>
  <c r="G399" i="1"/>
  <c r="F399" i="1"/>
  <c r="L399" i="1" s="1"/>
  <c r="D399" i="1"/>
  <c r="K399" i="1"/>
  <c r="M399" i="1" s="1"/>
  <c r="C400" i="1"/>
  <c r="O398" i="1"/>
  <c r="Q397" i="1" s="1"/>
  <c r="A398" i="1"/>
  <c r="B397" i="1" s="1"/>
  <c r="E400" i="1" l="1"/>
  <c r="O399" i="1"/>
  <c r="A399" i="1"/>
  <c r="B398" i="1" s="1"/>
  <c r="P397" i="1"/>
  <c r="Q398" i="1"/>
  <c r="H400" i="1"/>
  <c r="G400" i="1"/>
  <c r="D400" i="1"/>
  <c r="F400" i="1"/>
  <c r="L400" i="1" s="1"/>
  <c r="K400" i="1"/>
  <c r="C401" i="1"/>
  <c r="E401" i="1" l="1"/>
  <c r="A400" i="1"/>
  <c r="O400" i="1"/>
  <c r="Q399" i="1" s="1"/>
  <c r="F401" i="1"/>
  <c r="L401" i="1" s="1"/>
  <c r="E402" i="1" s="1"/>
  <c r="H401" i="1"/>
  <c r="G401" i="1"/>
  <c r="D401" i="1"/>
  <c r="K401" i="1"/>
  <c r="M401" i="1" s="1"/>
  <c r="C402" i="1"/>
  <c r="P398" i="1"/>
  <c r="M400" i="1"/>
  <c r="P399" i="1" l="1"/>
  <c r="O401" i="1"/>
  <c r="A401" i="1"/>
  <c r="P400" i="1"/>
  <c r="H402" i="1"/>
  <c r="G402" i="1"/>
  <c r="D402" i="1"/>
  <c r="F402" i="1"/>
  <c r="L402" i="1" s="1"/>
  <c r="K402" i="1"/>
  <c r="M402" i="1" s="1"/>
  <c r="C403" i="1"/>
  <c r="B399" i="1"/>
  <c r="H403" i="1" l="1"/>
  <c r="F403" i="1"/>
  <c r="D403" i="1"/>
  <c r="G403" i="1"/>
  <c r="C404" i="1"/>
  <c r="Q400" i="1"/>
  <c r="E403" i="1"/>
  <c r="K403" i="1" s="1"/>
  <c r="M403" i="1" s="1"/>
  <c r="B400" i="1"/>
  <c r="O402" i="1"/>
  <c r="A402" i="1"/>
  <c r="L403" i="1" l="1"/>
  <c r="E404" i="1" s="1"/>
  <c r="O403" i="1"/>
  <c r="A403" i="1"/>
  <c r="B402" i="1" s="1"/>
  <c r="B401" i="1"/>
  <c r="P401" i="1"/>
  <c r="Q402" i="1"/>
  <c r="Q401" i="1"/>
  <c r="H404" i="1"/>
  <c r="D404" i="1"/>
  <c r="G404" i="1"/>
  <c r="F404" i="1"/>
  <c r="L404" i="1" s="1"/>
  <c r="K404" i="1"/>
  <c r="M404" i="1"/>
  <c r="C405" i="1"/>
  <c r="E405" i="1" l="1"/>
  <c r="O404" i="1"/>
  <c r="A404" i="1"/>
  <c r="D405" i="1"/>
  <c r="H405" i="1"/>
  <c r="G405" i="1"/>
  <c r="F405" i="1"/>
  <c r="L405" i="1" s="1"/>
  <c r="K405" i="1"/>
  <c r="M405" i="1" s="1"/>
  <c r="C406" i="1"/>
  <c r="P402" i="1"/>
  <c r="A405" i="1" l="1"/>
  <c r="O405" i="1"/>
  <c r="P404" i="1" s="1"/>
  <c r="H406" i="1"/>
  <c r="D406" i="1"/>
  <c r="G406" i="1"/>
  <c r="F406" i="1"/>
  <c r="C407" i="1"/>
  <c r="B403" i="1"/>
  <c r="B404" i="1"/>
  <c r="P403" i="1"/>
  <c r="E406" i="1"/>
  <c r="K406" i="1" s="1"/>
  <c r="Q403" i="1"/>
  <c r="M406" i="1" l="1"/>
  <c r="Q404" i="1"/>
  <c r="H407" i="1"/>
  <c r="G407" i="1"/>
  <c r="F407" i="1"/>
  <c r="D407" i="1"/>
  <c r="C408" i="1"/>
  <c r="L406" i="1"/>
  <c r="E407" i="1" s="1"/>
  <c r="K407" i="1" s="1"/>
  <c r="M407" i="1" s="1"/>
  <c r="A406" i="1"/>
  <c r="O406" i="1"/>
  <c r="Q405" i="1" s="1"/>
  <c r="L407" i="1" l="1"/>
  <c r="E408" i="1"/>
  <c r="A407" i="1"/>
  <c r="B406" i="1" s="1"/>
  <c r="O407" i="1"/>
  <c r="P405" i="1"/>
  <c r="B405" i="1"/>
  <c r="H408" i="1"/>
  <c r="I408" i="1" s="1"/>
  <c r="G408" i="1"/>
  <c r="F408" i="1"/>
  <c r="D408" i="1"/>
  <c r="K408" i="1"/>
  <c r="M408" i="1"/>
  <c r="C409" i="1"/>
  <c r="L408" i="1" l="1"/>
  <c r="E409" i="1" s="1"/>
  <c r="K409" i="1" s="1"/>
  <c r="M409" i="1" s="1"/>
  <c r="Q406" i="1"/>
  <c r="P406" i="1"/>
  <c r="A408" i="1"/>
  <c r="B408" i="1" s="1"/>
  <c r="O408" i="1"/>
  <c r="P407" i="1" s="1"/>
  <c r="D409" i="1"/>
  <c r="G409" i="1"/>
  <c r="F409" i="1"/>
  <c r="H409" i="1"/>
  <c r="C410" i="1"/>
  <c r="L409" i="1" l="1"/>
  <c r="E410" i="1"/>
  <c r="K410" i="1" s="1"/>
  <c r="M410" i="1" s="1"/>
  <c r="B407" i="1"/>
  <c r="O409" i="1"/>
  <c r="A409" i="1"/>
  <c r="H410" i="1"/>
  <c r="D410" i="1"/>
  <c r="F410" i="1"/>
  <c r="L410" i="1" s="1"/>
  <c r="G410" i="1"/>
  <c r="C411" i="1"/>
  <c r="Q407" i="1"/>
  <c r="H411" i="1" l="1"/>
  <c r="D411" i="1"/>
  <c r="F411" i="1"/>
  <c r="G411" i="1"/>
  <c r="C412" i="1"/>
  <c r="E411" i="1"/>
  <c r="L411" i="1" s="1"/>
  <c r="O410" i="1"/>
  <c r="A410" i="1"/>
  <c r="B409" i="1" s="1"/>
  <c r="E412" i="1" l="1"/>
  <c r="K411" i="1"/>
  <c r="A411" i="1"/>
  <c r="B410" i="1" s="1"/>
  <c r="O411" i="1"/>
  <c r="Q410" i="1" s="1"/>
  <c r="H412" i="1"/>
  <c r="D412" i="1"/>
  <c r="F412" i="1"/>
  <c r="L412" i="1" s="1"/>
  <c r="E413" i="1" s="1"/>
  <c r="G412" i="1"/>
  <c r="K412" i="1"/>
  <c r="M412" i="1" s="1"/>
  <c r="C413" i="1"/>
  <c r="Q409" i="1"/>
  <c r="M411" i="1"/>
  <c r="P409" i="1"/>
  <c r="H413" i="1" l="1"/>
  <c r="F413" i="1"/>
  <c r="D413" i="1"/>
  <c r="G413" i="1"/>
  <c r="K413" i="1"/>
  <c r="L413" i="1"/>
  <c r="M413" i="1"/>
  <c r="C414" i="1"/>
  <c r="O412" i="1"/>
  <c r="A412" i="1"/>
  <c r="P410" i="1"/>
  <c r="Q411" i="1"/>
  <c r="E414" i="1" l="1"/>
  <c r="A413" i="1"/>
  <c r="O413" i="1"/>
  <c r="P412" i="1" s="1"/>
  <c r="B411" i="1"/>
  <c r="B412" i="1"/>
  <c r="P411" i="1"/>
  <c r="H414" i="1"/>
  <c r="F414" i="1"/>
  <c r="L414" i="1" s="1"/>
  <c r="D414" i="1"/>
  <c r="G414" i="1"/>
  <c r="K414" i="1"/>
  <c r="M414" i="1"/>
  <c r="C415" i="1"/>
  <c r="E415" i="1" l="1"/>
  <c r="O414" i="1"/>
  <c r="Q413" i="1" s="1"/>
  <c r="A414" i="1"/>
  <c r="B413" i="1" s="1"/>
  <c r="H415" i="1"/>
  <c r="F415" i="1"/>
  <c r="L415" i="1" s="1"/>
  <c r="E416" i="1" s="1"/>
  <c r="D415" i="1"/>
  <c r="G415" i="1"/>
  <c r="K415" i="1"/>
  <c r="M415" i="1" s="1"/>
  <c r="C416" i="1"/>
  <c r="Q412" i="1"/>
  <c r="D416" i="1" l="1"/>
  <c r="G416" i="1"/>
  <c r="F416" i="1"/>
  <c r="H416" i="1"/>
  <c r="K416" i="1"/>
  <c r="L416" i="1"/>
  <c r="M416" i="1"/>
  <c r="C417" i="1"/>
  <c r="P413" i="1"/>
  <c r="O415" i="1"/>
  <c r="A415" i="1"/>
  <c r="B414" i="1" s="1"/>
  <c r="E417" i="1" l="1"/>
  <c r="Q414" i="1"/>
  <c r="P414" i="1"/>
  <c r="H417" i="1"/>
  <c r="F417" i="1"/>
  <c r="L417" i="1" s="1"/>
  <c r="E418" i="1" s="1"/>
  <c r="G417" i="1"/>
  <c r="D417" i="1"/>
  <c r="K417" i="1"/>
  <c r="M417" i="1" s="1"/>
  <c r="C418" i="1"/>
  <c r="O416" i="1"/>
  <c r="Q415" i="1" s="1"/>
  <c r="A416" i="1"/>
  <c r="B415" i="1" s="1"/>
  <c r="P415" i="1" l="1"/>
  <c r="H418" i="1"/>
  <c r="F418" i="1"/>
  <c r="L418" i="1" s="1"/>
  <c r="D418" i="1"/>
  <c r="G418" i="1"/>
  <c r="K418" i="1"/>
  <c r="M418" i="1"/>
  <c r="C419" i="1"/>
  <c r="A417" i="1"/>
  <c r="B416" i="1" s="1"/>
  <c r="O417" i="1"/>
  <c r="E419" i="1" l="1"/>
  <c r="K419" i="1" s="1"/>
  <c r="M419" i="1" s="1"/>
  <c r="P416" i="1"/>
  <c r="O418" i="1"/>
  <c r="P417" i="1" s="1"/>
  <c r="A418" i="1"/>
  <c r="Q416" i="1"/>
  <c r="D419" i="1"/>
  <c r="F419" i="1"/>
  <c r="L419" i="1" s="1"/>
  <c r="G419" i="1"/>
  <c r="H419" i="1"/>
  <c r="C420" i="1"/>
  <c r="E420" i="1" l="1"/>
  <c r="B417" i="1"/>
  <c r="Q417" i="1"/>
  <c r="H420" i="1"/>
  <c r="I420" i="1" s="1"/>
  <c r="D420" i="1"/>
  <c r="G420" i="1"/>
  <c r="F420" i="1"/>
  <c r="L420" i="1" s="1"/>
  <c r="K420" i="1"/>
  <c r="M420" i="1" s="1"/>
  <c r="C421" i="1"/>
  <c r="O419" i="1"/>
  <c r="A419" i="1"/>
  <c r="B418" i="1" s="1"/>
  <c r="O420" i="1" l="1"/>
  <c r="A420" i="1"/>
  <c r="B420" i="1" s="1"/>
  <c r="Q418" i="1"/>
  <c r="Q419" i="1"/>
  <c r="E421" i="1"/>
  <c r="K421" i="1" s="1"/>
  <c r="H421" i="1"/>
  <c r="F421" i="1"/>
  <c r="G421" i="1"/>
  <c r="D421" i="1"/>
  <c r="C422" i="1"/>
  <c r="P418" i="1"/>
  <c r="B419" i="1" l="1"/>
  <c r="L421" i="1"/>
  <c r="E422" i="1" s="1"/>
  <c r="K422" i="1" s="1"/>
  <c r="M422" i="1" s="1"/>
  <c r="M421" i="1"/>
  <c r="O421" i="1"/>
  <c r="A421" i="1"/>
  <c r="H422" i="1"/>
  <c r="F422" i="1"/>
  <c r="L422" i="1" s="1"/>
  <c r="G422" i="1"/>
  <c r="D422" i="1"/>
  <c r="C423" i="1"/>
  <c r="P419" i="1"/>
  <c r="H423" i="1" l="1"/>
  <c r="F423" i="1"/>
  <c r="D423" i="1"/>
  <c r="G423" i="1"/>
  <c r="K423" i="1"/>
  <c r="L423" i="1"/>
  <c r="M423" i="1"/>
  <c r="C424" i="1"/>
  <c r="E423" i="1"/>
  <c r="O422" i="1"/>
  <c r="P421" i="1" s="1"/>
  <c r="A422" i="1"/>
  <c r="E424" i="1" l="1"/>
  <c r="B421" i="1"/>
  <c r="O423" i="1"/>
  <c r="P422" i="1" s="1"/>
  <c r="A423" i="1"/>
  <c r="B422" i="1" s="1"/>
  <c r="Q421" i="1"/>
  <c r="H424" i="1"/>
  <c r="F424" i="1"/>
  <c r="L424" i="1" s="1"/>
  <c r="D424" i="1"/>
  <c r="G424" i="1"/>
  <c r="K424" i="1"/>
  <c r="C425" i="1"/>
  <c r="E425" i="1" l="1"/>
  <c r="Q422" i="1"/>
  <c r="O424" i="1"/>
  <c r="Q423" i="1" s="1"/>
  <c r="A424" i="1"/>
  <c r="D425" i="1"/>
  <c r="G425" i="1"/>
  <c r="H425" i="1"/>
  <c r="F425" i="1"/>
  <c r="L425" i="1" s="1"/>
  <c r="K425" i="1"/>
  <c r="M425" i="1"/>
  <c r="C426" i="1"/>
  <c r="M424" i="1"/>
  <c r="E426" i="1" l="1"/>
  <c r="B423" i="1"/>
  <c r="P423" i="1"/>
  <c r="G426" i="1"/>
  <c r="F426" i="1"/>
  <c r="L426" i="1" s="1"/>
  <c r="D426" i="1"/>
  <c r="H426" i="1"/>
  <c r="K426" i="1"/>
  <c r="M426" i="1" s="1"/>
  <c r="C427" i="1"/>
  <c r="O425" i="1"/>
  <c r="P424" i="1" s="1"/>
  <c r="A425" i="1"/>
  <c r="B424" i="1" s="1"/>
  <c r="Q424" i="1" l="1"/>
  <c r="E427" i="1"/>
  <c r="K427" i="1" s="1"/>
  <c r="M427" i="1" s="1"/>
  <c r="A426" i="1"/>
  <c r="B425" i="1" s="1"/>
  <c r="O426" i="1"/>
  <c r="H427" i="1"/>
  <c r="F427" i="1"/>
  <c r="L427" i="1" s="1"/>
  <c r="E428" i="1" s="1"/>
  <c r="D427" i="1"/>
  <c r="G427" i="1"/>
  <c r="C428" i="1"/>
  <c r="A427" i="1" l="1"/>
  <c r="B426" i="1" s="1"/>
  <c r="O427" i="1"/>
  <c r="Q426" i="1" s="1"/>
  <c r="H428" i="1"/>
  <c r="G428" i="1"/>
  <c r="D428" i="1"/>
  <c r="F428" i="1"/>
  <c r="L428" i="1" s="1"/>
  <c r="K428" i="1"/>
  <c r="M428" i="1" s="1"/>
  <c r="C429" i="1"/>
  <c r="P425" i="1"/>
  <c r="Q425" i="1"/>
  <c r="E429" i="1" l="1"/>
  <c r="O428" i="1"/>
  <c r="Q427" i="1" s="1"/>
  <c r="A428" i="1"/>
  <c r="B427" i="1" s="1"/>
  <c r="H429" i="1"/>
  <c r="D429" i="1"/>
  <c r="F429" i="1"/>
  <c r="L429" i="1" s="1"/>
  <c r="E430" i="1" s="1"/>
  <c r="G429" i="1"/>
  <c r="K429" i="1"/>
  <c r="M429" i="1" s="1"/>
  <c r="C430" i="1"/>
  <c r="P426" i="1"/>
  <c r="H430" i="1" l="1"/>
  <c r="D430" i="1"/>
  <c r="F430" i="1"/>
  <c r="L430" i="1" s="1"/>
  <c r="G430" i="1"/>
  <c r="K430" i="1"/>
  <c r="M430" i="1" s="1"/>
  <c r="C431" i="1"/>
  <c r="O429" i="1"/>
  <c r="P428" i="1" s="1"/>
  <c r="A429" i="1"/>
  <c r="B428" i="1" s="1"/>
  <c r="P427" i="1"/>
  <c r="E431" i="1" l="1"/>
  <c r="A430" i="1"/>
  <c r="B429" i="1" s="1"/>
  <c r="O430" i="1"/>
  <c r="Q428" i="1"/>
  <c r="H431" i="1"/>
  <c r="G431" i="1"/>
  <c r="F431" i="1"/>
  <c r="L431" i="1" s="1"/>
  <c r="D431" i="1"/>
  <c r="K431" i="1"/>
  <c r="M431" i="1"/>
  <c r="C432" i="1"/>
  <c r="E432" i="1" l="1"/>
  <c r="K432" i="1" s="1"/>
  <c r="M432" i="1" s="1"/>
  <c r="Q429" i="1"/>
  <c r="P429" i="1"/>
  <c r="O431" i="1"/>
  <c r="Q430" i="1" s="1"/>
  <c r="A431" i="1"/>
  <c r="H432" i="1"/>
  <c r="I432" i="1" s="1"/>
  <c r="D432" i="1"/>
  <c r="F432" i="1"/>
  <c r="G432" i="1"/>
  <c r="C433" i="1"/>
  <c r="L432" i="1" l="1"/>
  <c r="H433" i="1"/>
  <c r="G433" i="1"/>
  <c r="D433" i="1"/>
  <c r="F433" i="1"/>
  <c r="C434" i="1"/>
  <c r="P430" i="1"/>
  <c r="B430" i="1"/>
  <c r="E433" i="1"/>
  <c r="K433" i="1" s="1"/>
  <c r="A432" i="1"/>
  <c r="B432" i="1" s="1"/>
  <c r="O432" i="1"/>
  <c r="B431" i="1" l="1"/>
  <c r="L433" i="1"/>
  <c r="E434" i="1"/>
  <c r="M433" i="1"/>
  <c r="A433" i="1"/>
  <c r="O433" i="1"/>
  <c r="Q431" i="1"/>
  <c r="P431" i="1"/>
  <c r="D434" i="1"/>
  <c r="H434" i="1"/>
  <c r="G434" i="1"/>
  <c r="F434" i="1"/>
  <c r="L434" i="1" s="1"/>
  <c r="K434" i="1"/>
  <c r="M434" i="1"/>
  <c r="C435" i="1"/>
  <c r="E435" i="1" l="1"/>
  <c r="H435" i="1"/>
  <c r="F435" i="1"/>
  <c r="D435" i="1"/>
  <c r="G435" i="1"/>
  <c r="K435" i="1"/>
  <c r="L435" i="1"/>
  <c r="M435" i="1"/>
  <c r="C436" i="1"/>
  <c r="O434" i="1"/>
  <c r="P433" i="1" s="1"/>
  <c r="A434" i="1"/>
  <c r="Q433" i="1" l="1"/>
  <c r="E436" i="1"/>
  <c r="O435" i="1"/>
  <c r="A435" i="1"/>
  <c r="B433" i="1"/>
  <c r="B434" i="1"/>
  <c r="P434" i="1"/>
  <c r="Q434" i="1"/>
  <c r="H436" i="1"/>
  <c r="G436" i="1"/>
  <c r="D436" i="1"/>
  <c r="F436" i="1"/>
  <c r="L436" i="1" s="1"/>
  <c r="K436" i="1"/>
  <c r="C437" i="1"/>
  <c r="E437" i="1" l="1"/>
  <c r="O436" i="1"/>
  <c r="A436" i="1"/>
  <c r="B435" i="1" s="1"/>
  <c r="H437" i="1"/>
  <c r="F437" i="1"/>
  <c r="L437" i="1" s="1"/>
  <c r="E438" i="1" s="1"/>
  <c r="G437" i="1"/>
  <c r="D437" i="1"/>
  <c r="K437" i="1"/>
  <c r="M437" i="1" s="1"/>
  <c r="C438" i="1"/>
  <c r="M436" i="1"/>
  <c r="F438" i="1" l="1"/>
  <c r="L438" i="1" s="1"/>
  <c r="H438" i="1"/>
  <c r="D438" i="1"/>
  <c r="G438" i="1"/>
  <c r="K438" i="1"/>
  <c r="M438" i="1"/>
  <c r="C439" i="1"/>
  <c r="O437" i="1"/>
  <c r="A437" i="1"/>
  <c r="Q435" i="1"/>
  <c r="P435" i="1"/>
  <c r="E439" i="1" l="1"/>
  <c r="O438" i="1"/>
  <c r="A438" i="1"/>
  <c r="B437" i="1" s="1"/>
  <c r="Q436" i="1"/>
  <c r="B436" i="1"/>
  <c r="P436" i="1"/>
  <c r="H439" i="1"/>
  <c r="G439" i="1"/>
  <c r="F439" i="1"/>
  <c r="L439" i="1" s="1"/>
  <c r="D439" i="1"/>
  <c r="K439" i="1"/>
  <c r="M439" i="1"/>
  <c r="C440" i="1"/>
  <c r="E440" i="1" l="1"/>
  <c r="O439" i="1"/>
  <c r="A439" i="1"/>
  <c r="Q437" i="1"/>
  <c r="P438" i="1"/>
  <c r="Q438" i="1"/>
  <c r="H440" i="1"/>
  <c r="G440" i="1"/>
  <c r="D440" i="1"/>
  <c r="F440" i="1"/>
  <c r="L440" i="1" s="1"/>
  <c r="K440" i="1"/>
  <c r="C441" i="1"/>
  <c r="P437" i="1"/>
  <c r="E441" i="1" l="1"/>
  <c r="H441" i="1"/>
  <c r="G441" i="1"/>
  <c r="F441" i="1"/>
  <c r="L441" i="1" s="1"/>
  <c r="D441" i="1"/>
  <c r="K441" i="1"/>
  <c r="M441" i="1" s="1"/>
  <c r="C442" i="1"/>
  <c r="B438" i="1"/>
  <c r="M440" i="1"/>
  <c r="O440" i="1"/>
  <c r="P439" i="1" s="1"/>
  <c r="A440" i="1"/>
  <c r="B439" i="1" s="1"/>
  <c r="E442" i="1" l="1"/>
  <c r="Q439" i="1"/>
  <c r="O441" i="1"/>
  <c r="Q440" i="1" s="1"/>
  <c r="A441" i="1"/>
  <c r="B440" i="1" s="1"/>
  <c r="H442" i="1"/>
  <c r="F442" i="1"/>
  <c r="L442" i="1" s="1"/>
  <c r="E443" i="1" s="1"/>
  <c r="D442" i="1"/>
  <c r="G442" i="1"/>
  <c r="K442" i="1"/>
  <c r="M442" i="1" s="1"/>
  <c r="C443" i="1"/>
  <c r="O442" i="1" l="1"/>
  <c r="A442" i="1"/>
  <c r="B441" i="1" s="1"/>
  <c r="H443" i="1"/>
  <c r="D443" i="1"/>
  <c r="G443" i="1"/>
  <c r="F443" i="1"/>
  <c r="L443" i="1" s="1"/>
  <c r="K443" i="1"/>
  <c r="M443" i="1" s="1"/>
  <c r="C444" i="1"/>
  <c r="P440" i="1"/>
  <c r="Q441" i="1"/>
  <c r="H444" i="1" l="1"/>
  <c r="I444" i="1" s="1"/>
  <c r="G444" i="1"/>
  <c r="F444" i="1"/>
  <c r="D444" i="1"/>
  <c r="C445" i="1"/>
  <c r="O443" i="1"/>
  <c r="Q442" i="1" s="1"/>
  <c r="A443" i="1"/>
  <c r="E444" i="1"/>
  <c r="K444" i="1" s="1"/>
  <c r="M444" i="1" s="1"/>
  <c r="P441" i="1"/>
  <c r="L444" i="1" l="1"/>
  <c r="E445" i="1" s="1"/>
  <c r="P442" i="1"/>
  <c r="H445" i="1"/>
  <c r="D445" i="1"/>
  <c r="G445" i="1"/>
  <c r="F445" i="1"/>
  <c r="L445" i="1" s="1"/>
  <c r="K445" i="1"/>
  <c r="C446" i="1"/>
  <c r="B442" i="1"/>
  <c r="O444" i="1"/>
  <c r="A444" i="1"/>
  <c r="B444" i="1" s="1"/>
  <c r="E446" i="1" l="1"/>
  <c r="B443" i="1"/>
  <c r="O445" i="1"/>
  <c r="A445" i="1"/>
  <c r="Q443" i="1"/>
  <c r="M445" i="1"/>
  <c r="H446" i="1"/>
  <c r="D446" i="1"/>
  <c r="G446" i="1"/>
  <c r="F446" i="1"/>
  <c r="K446" i="1"/>
  <c r="L446" i="1"/>
  <c r="M446" i="1"/>
  <c r="C447" i="1"/>
  <c r="P443" i="1"/>
  <c r="E447" i="1" l="1"/>
  <c r="O446" i="1"/>
  <c r="Q445" i="1" s="1"/>
  <c r="A446" i="1"/>
  <c r="B445" i="1" s="1"/>
  <c r="H447" i="1"/>
  <c r="G447" i="1"/>
  <c r="F447" i="1"/>
  <c r="L447" i="1" s="1"/>
  <c r="E448" i="1" s="1"/>
  <c r="D447" i="1"/>
  <c r="K447" i="1"/>
  <c r="M447" i="1" s="1"/>
  <c r="C448" i="1"/>
  <c r="P445" i="1" l="1"/>
  <c r="H448" i="1"/>
  <c r="D448" i="1"/>
  <c r="G448" i="1"/>
  <c r="F448" i="1"/>
  <c r="L448" i="1" s="1"/>
  <c r="K448" i="1"/>
  <c r="M448" i="1"/>
  <c r="C449" i="1"/>
  <c r="O447" i="1"/>
  <c r="A447" i="1"/>
  <c r="E449" i="1" l="1"/>
  <c r="O448" i="1"/>
  <c r="A448" i="1"/>
  <c r="B447" i="1" s="1"/>
  <c r="B446" i="1"/>
  <c r="P446" i="1"/>
  <c r="Q447" i="1"/>
  <c r="P447" i="1"/>
  <c r="H449" i="1"/>
  <c r="G449" i="1"/>
  <c r="F449" i="1"/>
  <c r="D449" i="1"/>
  <c r="K449" i="1"/>
  <c r="L449" i="1"/>
  <c r="M449" i="1"/>
  <c r="C450" i="1"/>
  <c r="Q446" i="1"/>
  <c r="A449" i="1" l="1"/>
  <c r="B448" i="1" s="1"/>
  <c r="O449" i="1"/>
  <c r="D450" i="1"/>
  <c r="H450" i="1"/>
  <c r="F450" i="1"/>
  <c r="L450" i="1" s="1"/>
  <c r="E451" i="1" s="1"/>
  <c r="G450" i="1"/>
  <c r="K450" i="1"/>
  <c r="M450" i="1"/>
  <c r="C451" i="1"/>
  <c r="E450" i="1"/>
  <c r="P448" i="1"/>
  <c r="H451" i="1" l="1"/>
  <c r="G451" i="1"/>
  <c r="D451" i="1"/>
  <c r="F451" i="1"/>
  <c r="L451" i="1" s="1"/>
  <c r="K451" i="1"/>
  <c r="M451" i="1"/>
  <c r="C452" i="1"/>
  <c r="O450" i="1"/>
  <c r="A450" i="1"/>
  <c r="B449" i="1" s="1"/>
  <c r="Q448" i="1"/>
  <c r="E452" i="1" l="1"/>
  <c r="A451" i="1"/>
  <c r="O451" i="1"/>
  <c r="Q450" i="1" s="1"/>
  <c r="H452" i="1"/>
  <c r="G452" i="1"/>
  <c r="F452" i="1"/>
  <c r="L452" i="1" s="1"/>
  <c r="E453" i="1" s="1"/>
  <c r="D452" i="1"/>
  <c r="K452" i="1"/>
  <c r="M452" i="1" s="1"/>
  <c r="C453" i="1"/>
  <c r="Q449" i="1"/>
  <c r="P449" i="1"/>
  <c r="H453" i="1" l="1"/>
  <c r="G453" i="1"/>
  <c r="F453" i="1"/>
  <c r="D453" i="1"/>
  <c r="K453" i="1"/>
  <c r="L453" i="1"/>
  <c r="M453" i="1"/>
  <c r="C454" i="1"/>
  <c r="P450" i="1"/>
  <c r="A452" i="1"/>
  <c r="B451" i="1" s="1"/>
  <c r="O452" i="1"/>
  <c r="P451" i="1" s="1"/>
  <c r="B450" i="1"/>
  <c r="E454" i="1" l="1"/>
  <c r="Q451" i="1"/>
  <c r="O453" i="1"/>
  <c r="Q452" i="1" s="1"/>
  <c r="A453" i="1"/>
  <c r="B452" i="1" s="1"/>
  <c r="P452" i="1"/>
  <c r="D454" i="1"/>
  <c r="G454" i="1"/>
  <c r="F454" i="1"/>
  <c r="L454" i="1" s="1"/>
  <c r="H454" i="1"/>
  <c r="K454" i="1"/>
  <c r="M454" i="1"/>
  <c r="C455" i="1"/>
  <c r="E455" i="1" l="1"/>
  <c r="H455" i="1"/>
  <c r="F455" i="1"/>
  <c r="G455" i="1"/>
  <c r="D455" i="1"/>
  <c r="L455" i="1"/>
  <c r="E456" i="1" s="1"/>
  <c r="K455" i="1"/>
  <c r="M455" i="1"/>
  <c r="C456" i="1"/>
  <c r="O454" i="1"/>
  <c r="A454" i="1"/>
  <c r="B453" i="1" s="1"/>
  <c r="A455" i="1" l="1"/>
  <c r="O455" i="1"/>
  <c r="P454" i="1" s="1"/>
  <c r="H456" i="1"/>
  <c r="I456" i="1" s="1"/>
  <c r="F456" i="1"/>
  <c r="L456" i="1" s="1"/>
  <c r="D456" i="1"/>
  <c r="G456" i="1"/>
  <c r="K456" i="1"/>
  <c r="M456" i="1" s="1"/>
  <c r="C457" i="1"/>
  <c r="Q453" i="1"/>
  <c r="P453" i="1"/>
  <c r="E457" i="1" l="1"/>
  <c r="O456" i="1"/>
  <c r="Q455" i="1" s="1"/>
  <c r="A456" i="1"/>
  <c r="B456" i="1" s="1"/>
  <c r="H457" i="1"/>
  <c r="F457" i="1"/>
  <c r="L457" i="1" s="1"/>
  <c r="E458" i="1" s="1"/>
  <c r="D457" i="1"/>
  <c r="G457" i="1"/>
  <c r="K457" i="1"/>
  <c r="M457" i="1" s="1"/>
  <c r="C458" i="1"/>
  <c r="Q454" i="1"/>
  <c r="B454" i="1"/>
  <c r="B455" i="1" l="1"/>
  <c r="A457" i="1"/>
  <c r="O457" i="1"/>
  <c r="H458" i="1"/>
  <c r="F458" i="1"/>
  <c r="L458" i="1" s="1"/>
  <c r="G458" i="1"/>
  <c r="D458" i="1"/>
  <c r="K458" i="1"/>
  <c r="M458" i="1" s="1"/>
  <c r="C459" i="1"/>
  <c r="P455" i="1"/>
  <c r="E459" i="1" l="1"/>
  <c r="K459" i="1" s="1"/>
  <c r="H459" i="1"/>
  <c r="F459" i="1"/>
  <c r="D459" i="1"/>
  <c r="G459" i="1"/>
  <c r="C460" i="1"/>
  <c r="A458" i="1"/>
  <c r="O458" i="1"/>
  <c r="P457" i="1" s="1"/>
  <c r="L459" i="1" l="1"/>
  <c r="E460" i="1"/>
  <c r="K460" i="1" s="1"/>
  <c r="M460" i="1" s="1"/>
  <c r="Q457" i="1"/>
  <c r="O459" i="1"/>
  <c r="Q458" i="1" s="1"/>
  <c r="A459" i="1"/>
  <c r="B458" i="1" s="1"/>
  <c r="B457" i="1"/>
  <c r="H460" i="1"/>
  <c r="D460" i="1"/>
  <c r="F460" i="1"/>
  <c r="G460" i="1"/>
  <c r="C461" i="1"/>
  <c r="M459" i="1"/>
  <c r="L460" i="1" l="1"/>
  <c r="E461" i="1"/>
  <c r="K461" i="1" s="1"/>
  <c r="P458" i="1"/>
  <c r="A460" i="1"/>
  <c r="O460" i="1"/>
  <c r="Q459" i="1" s="1"/>
  <c r="F461" i="1"/>
  <c r="L461" i="1" s="1"/>
  <c r="E462" i="1" s="1"/>
  <c r="D461" i="1"/>
  <c r="G461" i="1"/>
  <c r="H461" i="1"/>
  <c r="C462" i="1"/>
  <c r="P459" i="1" l="1"/>
  <c r="B459" i="1"/>
  <c r="H462" i="1"/>
  <c r="D462" i="1"/>
  <c r="G462" i="1"/>
  <c r="F462" i="1"/>
  <c r="L462" i="1" s="1"/>
  <c r="E463" i="1" s="1"/>
  <c r="K462" i="1"/>
  <c r="M462" i="1"/>
  <c r="C463" i="1"/>
  <c r="O461" i="1"/>
  <c r="A461" i="1"/>
  <c r="M461" i="1"/>
  <c r="O462" i="1" l="1"/>
  <c r="A462" i="1"/>
  <c r="H463" i="1"/>
  <c r="F463" i="1"/>
  <c r="L463" i="1" s="1"/>
  <c r="D463" i="1"/>
  <c r="G463" i="1"/>
  <c r="K463" i="1"/>
  <c r="M463" i="1" s="1"/>
  <c r="C464" i="1"/>
  <c r="P460" i="1"/>
  <c r="B460" i="1"/>
  <c r="Q460" i="1"/>
  <c r="E464" i="1" l="1"/>
  <c r="Q461" i="1"/>
  <c r="B461" i="1"/>
  <c r="H464" i="1"/>
  <c r="F464" i="1"/>
  <c r="L464" i="1" s="1"/>
  <c r="D464" i="1"/>
  <c r="G464" i="1"/>
  <c r="K464" i="1"/>
  <c r="M464" i="1" s="1"/>
  <c r="C465" i="1"/>
  <c r="O463" i="1"/>
  <c r="P462" i="1" s="1"/>
  <c r="A463" i="1"/>
  <c r="B462" i="1" s="1"/>
  <c r="P461" i="1"/>
  <c r="E465" i="1" l="1"/>
  <c r="Q462" i="1"/>
  <c r="O464" i="1"/>
  <c r="P463" i="1" s="1"/>
  <c r="A464" i="1"/>
  <c r="H465" i="1"/>
  <c r="F465" i="1"/>
  <c r="L465" i="1" s="1"/>
  <c r="E466" i="1" s="1"/>
  <c r="D465" i="1"/>
  <c r="G465" i="1"/>
  <c r="K465" i="1"/>
  <c r="M465" i="1" s="1"/>
  <c r="C466" i="1"/>
  <c r="A465" i="1" l="1"/>
  <c r="O465" i="1"/>
  <c r="H466" i="1"/>
  <c r="G466" i="1"/>
  <c r="F466" i="1"/>
  <c r="L466" i="1" s="1"/>
  <c r="D466" i="1"/>
  <c r="K466" i="1"/>
  <c r="M466" i="1" s="1"/>
  <c r="C467" i="1"/>
  <c r="B463" i="1"/>
  <c r="B464" i="1"/>
  <c r="Q463" i="1"/>
  <c r="Q464" i="1"/>
  <c r="P464" i="1"/>
  <c r="E467" i="1" l="1"/>
  <c r="G467" i="1"/>
  <c r="D467" i="1"/>
  <c r="F467" i="1"/>
  <c r="L467" i="1" s="1"/>
  <c r="H467" i="1"/>
  <c r="K467" i="1"/>
  <c r="M467" i="1"/>
  <c r="C468" i="1"/>
  <c r="O466" i="1"/>
  <c r="A466" i="1"/>
  <c r="E468" i="1" l="1"/>
  <c r="B465" i="1"/>
  <c r="P465" i="1"/>
  <c r="A467" i="1"/>
  <c r="O467" i="1"/>
  <c r="Q466" i="1" s="1"/>
  <c r="H468" i="1"/>
  <c r="I468" i="1" s="1"/>
  <c r="D468" i="1"/>
  <c r="G468" i="1"/>
  <c r="F468" i="1"/>
  <c r="L468" i="1" s="1"/>
  <c r="K468" i="1"/>
  <c r="M468" i="1"/>
  <c r="C469" i="1"/>
  <c r="Q465" i="1"/>
  <c r="O468" i="1" l="1"/>
  <c r="A468" i="1"/>
  <c r="B468" i="1" s="1"/>
  <c r="H469" i="1"/>
  <c r="G469" i="1"/>
  <c r="D469" i="1"/>
  <c r="F469" i="1"/>
  <c r="C470" i="1"/>
  <c r="E469" i="1"/>
  <c r="K469" i="1" s="1"/>
  <c r="B466" i="1"/>
  <c r="P466" i="1"/>
  <c r="P467" i="1"/>
  <c r="B467" i="1" l="1"/>
  <c r="M469" i="1"/>
  <c r="H470" i="1"/>
  <c r="F470" i="1"/>
  <c r="G470" i="1"/>
  <c r="D470" i="1"/>
  <c r="C471" i="1"/>
  <c r="O469" i="1"/>
  <c r="A469" i="1"/>
  <c r="L469" i="1"/>
  <c r="E470" i="1" s="1"/>
  <c r="K470" i="1" s="1"/>
  <c r="Q467" i="1"/>
  <c r="L470" i="1" l="1"/>
  <c r="M470" i="1"/>
  <c r="H471" i="1"/>
  <c r="D471" i="1"/>
  <c r="G471" i="1"/>
  <c r="F471" i="1"/>
  <c r="C472" i="1"/>
  <c r="A470" i="1"/>
  <c r="O470" i="1"/>
  <c r="Q469" i="1" s="1"/>
  <c r="E471" i="1"/>
  <c r="K471" i="1" s="1"/>
  <c r="M471" i="1" s="1"/>
  <c r="L471" i="1" l="1"/>
  <c r="P469" i="1"/>
  <c r="H472" i="1"/>
  <c r="G472" i="1"/>
  <c r="D472" i="1"/>
  <c r="F472" i="1"/>
  <c r="C473" i="1"/>
  <c r="E472" i="1"/>
  <c r="K472" i="1" s="1"/>
  <c r="B469" i="1"/>
  <c r="A471" i="1"/>
  <c r="B470" i="1" s="1"/>
  <c r="O471" i="1"/>
  <c r="P470" i="1" s="1"/>
  <c r="L472" i="1" l="1"/>
  <c r="E473" i="1" s="1"/>
  <c r="O472" i="1"/>
  <c r="Q471" i="1" s="1"/>
  <c r="A472" i="1"/>
  <c r="B471" i="1" s="1"/>
  <c r="H473" i="1"/>
  <c r="G473" i="1"/>
  <c r="F473" i="1"/>
  <c r="L473" i="1" s="1"/>
  <c r="E474" i="1" s="1"/>
  <c r="D473" i="1"/>
  <c r="K473" i="1"/>
  <c r="M473" i="1" s="1"/>
  <c r="C474" i="1"/>
  <c r="Q470" i="1"/>
  <c r="M472" i="1"/>
  <c r="F474" i="1" l="1"/>
  <c r="G474" i="1"/>
  <c r="D474" i="1"/>
  <c r="H474" i="1"/>
  <c r="K474" i="1"/>
  <c r="L474" i="1"/>
  <c r="M474" i="1"/>
  <c r="C475" i="1"/>
  <c r="O473" i="1"/>
  <c r="A473" i="1"/>
  <c r="B472" i="1" s="1"/>
  <c r="P471" i="1"/>
  <c r="Q472" i="1"/>
  <c r="E475" i="1" l="1"/>
  <c r="O474" i="1"/>
  <c r="A474" i="1"/>
  <c r="B473" i="1" s="1"/>
  <c r="P472" i="1"/>
  <c r="P473" i="1"/>
  <c r="Q473" i="1"/>
  <c r="H475" i="1"/>
  <c r="G475" i="1"/>
  <c r="F475" i="1"/>
  <c r="D475" i="1"/>
  <c r="K475" i="1"/>
  <c r="L475" i="1"/>
  <c r="M475" i="1"/>
  <c r="C476" i="1"/>
  <c r="E476" i="1" l="1"/>
  <c r="A475" i="1"/>
  <c r="O475" i="1"/>
  <c r="Q474" i="1" s="1"/>
  <c r="H476" i="1"/>
  <c r="G476" i="1"/>
  <c r="D476" i="1"/>
  <c r="F476" i="1"/>
  <c r="L476" i="1" s="1"/>
  <c r="E477" i="1" s="1"/>
  <c r="K476" i="1"/>
  <c r="M476" i="1" s="1"/>
  <c r="C477" i="1"/>
  <c r="H477" i="1" l="1"/>
  <c r="G477" i="1"/>
  <c r="D477" i="1"/>
  <c r="F477" i="1"/>
  <c r="L477" i="1" s="1"/>
  <c r="K477" i="1"/>
  <c r="M477" i="1"/>
  <c r="C478" i="1"/>
  <c r="A476" i="1"/>
  <c r="B475" i="1" s="1"/>
  <c r="O476" i="1"/>
  <c r="P474" i="1"/>
  <c r="Q475" i="1"/>
  <c r="P475" i="1"/>
  <c r="B474" i="1"/>
  <c r="E478" i="1" l="1"/>
  <c r="O477" i="1"/>
  <c r="A477" i="1"/>
  <c r="B476" i="1" s="1"/>
  <c r="F478" i="1"/>
  <c r="L478" i="1" s="1"/>
  <c r="E479" i="1" s="1"/>
  <c r="H478" i="1"/>
  <c r="D478" i="1"/>
  <c r="G478" i="1"/>
  <c r="K478" i="1"/>
  <c r="C479" i="1"/>
  <c r="H479" i="1" l="1"/>
  <c r="F479" i="1"/>
  <c r="L479" i="1" s="1"/>
  <c r="D479" i="1"/>
  <c r="G479" i="1"/>
  <c r="K479" i="1"/>
  <c r="M479" i="1"/>
  <c r="C480" i="1"/>
  <c r="P476" i="1"/>
  <c r="A478" i="1"/>
  <c r="O478" i="1"/>
  <c r="Q477" i="1" s="1"/>
  <c r="M478" i="1"/>
  <c r="Q476" i="1"/>
  <c r="E480" i="1" l="1"/>
  <c r="P477" i="1"/>
  <c r="B477" i="1"/>
  <c r="H480" i="1"/>
  <c r="I480" i="1" s="1"/>
  <c r="G480" i="1"/>
  <c r="D480" i="1"/>
  <c r="F480" i="1"/>
  <c r="L480" i="1" s="1"/>
  <c r="E481" i="1" s="1"/>
  <c r="K480" i="1"/>
  <c r="M480" i="1" s="1"/>
  <c r="C481" i="1"/>
  <c r="A479" i="1"/>
  <c r="B478" i="1" s="1"/>
  <c r="O479" i="1"/>
  <c r="A480" i="1" l="1"/>
  <c r="B480" i="1" s="1"/>
  <c r="O480" i="1"/>
  <c r="P479" i="1" s="1"/>
  <c r="D481" i="1"/>
  <c r="F481" i="1"/>
  <c r="L481" i="1" s="1"/>
  <c r="H481" i="1"/>
  <c r="G481" i="1"/>
  <c r="K481" i="1"/>
  <c r="M481" i="1" s="1"/>
  <c r="C482" i="1"/>
  <c r="P478" i="1"/>
  <c r="Q478" i="1"/>
  <c r="B479" i="1" l="1"/>
  <c r="H482" i="1"/>
  <c r="F482" i="1"/>
  <c r="L482" i="1" s="1"/>
  <c r="G482" i="1"/>
  <c r="D482" i="1"/>
  <c r="K482" i="1"/>
  <c r="M482" i="1"/>
  <c r="C483" i="1"/>
  <c r="E482" i="1"/>
  <c r="O481" i="1"/>
  <c r="A481" i="1"/>
  <c r="Q479" i="1"/>
  <c r="E483" i="1" l="1"/>
  <c r="O482" i="1"/>
  <c r="P481" i="1" s="1"/>
  <c r="A482" i="1"/>
  <c r="B481" i="1" s="1"/>
  <c r="H483" i="1"/>
  <c r="D483" i="1"/>
  <c r="F483" i="1"/>
  <c r="L483" i="1" s="1"/>
  <c r="G483" i="1"/>
  <c r="K483" i="1"/>
  <c r="M483" i="1"/>
  <c r="C484" i="1"/>
  <c r="E484" i="1" l="1"/>
  <c r="A483" i="1"/>
  <c r="O483" i="1"/>
  <c r="Q481" i="1"/>
  <c r="Q482" i="1"/>
  <c r="H484" i="1"/>
  <c r="D484" i="1"/>
  <c r="G484" i="1"/>
  <c r="F484" i="1"/>
  <c r="L484" i="1" s="1"/>
  <c r="K484" i="1"/>
  <c r="M484" i="1"/>
  <c r="C485" i="1"/>
  <c r="E485" i="1" l="1"/>
  <c r="A484" i="1"/>
  <c r="B483" i="1" s="1"/>
  <c r="O484" i="1"/>
  <c r="Q483" i="1" s="1"/>
  <c r="H485" i="1"/>
  <c r="D485" i="1"/>
  <c r="F485" i="1"/>
  <c r="L485" i="1" s="1"/>
  <c r="G485" i="1"/>
  <c r="K485" i="1"/>
  <c r="M485" i="1" s="1"/>
  <c r="C486" i="1"/>
  <c r="B482" i="1"/>
  <c r="P482" i="1"/>
  <c r="E486" i="1" l="1"/>
  <c r="P483" i="1"/>
  <c r="A485" i="1"/>
  <c r="B484" i="1" s="1"/>
  <c r="O485" i="1"/>
  <c r="Q484" i="1" s="1"/>
  <c r="H486" i="1"/>
  <c r="D486" i="1"/>
  <c r="F486" i="1"/>
  <c r="L486" i="1" s="1"/>
  <c r="G486" i="1"/>
  <c r="K486" i="1"/>
  <c r="M486" i="1" s="1"/>
  <c r="C487" i="1"/>
  <c r="E487" i="1" l="1"/>
  <c r="A486" i="1"/>
  <c r="B485" i="1" s="1"/>
  <c r="O486" i="1"/>
  <c r="Q485" i="1" s="1"/>
  <c r="F487" i="1"/>
  <c r="L487" i="1" s="1"/>
  <c r="G487" i="1"/>
  <c r="D487" i="1"/>
  <c r="H487" i="1"/>
  <c r="K487" i="1"/>
  <c r="M487" i="1" s="1"/>
  <c r="C488" i="1"/>
  <c r="P484" i="1"/>
  <c r="E488" i="1" l="1"/>
  <c r="O487" i="1"/>
  <c r="A487" i="1"/>
  <c r="B486" i="1" s="1"/>
  <c r="H488" i="1"/>
  <c r="G488" i="1"/>
  <c r="D488" i="1"/>
  <c r="F488" i="1"/>
  <c r="L488" i="1" s="1"/>
  <c r="E489" i="1" s="1"/>
  <c r="K488" i="1"/>
  <c r="M488" i="1" s="1"/>
  <c r="C489" i="1"/>
  <c r="P485" i="1"/>
  <c r="Q486" i="1" l="1"/>
  <c r="O488" i="1"/>
  <c r="P487" i="1" s="1"/>
  <c r="A488" i="1"/>
  <c r="P486" i="1"/>
  <c r="H489" i="1"/>
  <c r="G489" i="1"/>
  <c r="F489" i="1"/>
  <c r="L489" i="1" s="1"/>
  <c r="D489" i="1"/>
  <c r="K489" i="1"/>
  <c r="M489" i="1"/>
  <c r="C490" i="1"/>
  <c r="E490" i="1" l="1"/>
  <c r="K490" i="1" s="1"/>
  <c r="M490" i="1" s="1"/>
  <c r="Q487" i="1"/>
  <c r="B487" i="1"/>
  <c r="O489" i="1"/>
  <c r="A489" i="1"/>
  <c r="B488" i="1" s="1"/>
  <c r="H490" i="1"/>
  <c r="G490" i="1"/>
  <c r="D490" i="1"/>
  <c r="F490" i="1"/>
  <c r="L490" i="1" s="1"/>
  <c r="C491" i="1"/>
  <c r="E491" i="1" l="1"/>
  <c r="O490" i="1"/>
  <c r="A490" i="1"/>
  <c r="H491" i="1"/>
  <c r="G491" i="1"/>
  <c r="D491" i="1"/>
  <c r="F491" i="1"/>
  <c r="L491" i="1" s="1"/>
  <c r="E492" i="1" s="1"/>
  <c r="K491" i="1"/>
  <c r="M491" i="1" s="1"/>
  <c r="C492" i="1"/>
  <c r="P488" i="1"/>
  <c r="Q488" i="1"/>
  <c r="O491" i="1" l="1"/>
  <c r="A491" i="1"/>
  <c r="B490" i="1" s="1"/>
  <c r="D492" i="1"/>
  <c r="N492" i="1"/>
  <c r="G492" i="1"/>
  <c r="F492" i="1"/>
  <c r="L492" i="1" s="1"/>
  <c r="E493" i="1" s="1"/>
  <c r="H492" i="1"/>
  <c r="I492" i="1" s="1"/>
  <c r="K492" i="1"/>
  <c r="M492" i="1" s="1"/>
  <c r="C493" i="1"/>
  <c r="B489" i="1"/>
  <c r="P489" i="1"/>
  <c r="Q490" i="1"/>
  <c r="P490" i="1"/>
  <c r="Q489" i="1"/>
  <c r="O492" i="1" l="1"/>
  <c r="P491" i="1" s="1"/>
  <c r="A492" i="1"/>
  <c r="B492" i="1" s="1"/>
  <c r="F493" i="1"/>
  <c r="L493" i="1" s="1"/>
  <c r="E494" i="1" s="1"/>
  <c r="D493" i="1"/>
  <c r="G493" i="1"/>
  <c r="H493" i="1"/>
  <c r="K493" i="1"/>
  <c r="M493" i="1"/>
  <c r="C494" i="1"/>
  <c r="B491" i="1" l="1"/>
  <c r="Q491" i="1"/>
  <c r="A493" i="1"/>
  <c r="O493" i="1"/>
  <c r="G494" i="1"/>
  <c r="F494" i="1"/>
  <c r="L494" i="1" s="1"/>
  <c r="H494" i="1"/>
  <c r="D494" i="1"/>
  <c r="K494" i="1"/>
  <c r="M494" i="1"/>
  <c r="C495" i="1"/>
  <c r="E495" i="1" l="1"/>
  <c r="K495" i="1" s="1"/>
  <c r="M495" i="1" s="1"/>
  <c r="H495" i="1"/>
  <c r="G495" i="1"/>
  <c r="D495" i="1"/>
  <c r="F495" i="1"/>
  <c r="C496" i="1"/>
  <c r="A494" i="1"/>
  <c r="B493" i="1" s="1"/>
  <c r="O494" i="1"/>
  <c r="Q493" i="1" s="1"/>
  <c r="L495" i="1" l="1"/>
  <c r="E496" i="1"/>
  <c r="K496" i="1" s="1"/>
  <c r="M496" i="1" s="1"/>
  <c r="P493" i="1"/>
  <c r="A495" i="1"/>
  <c r="B494" i="1" s="1"/>
  <c r="O495" i="1"/>
  <c r="Q494" i="1" s="1"/>
  <c r="H496" i="1"/>
  <c r="G496" i="1"/>
  <c r="D496" i="1"/>
  <c r="F496" i="1"/>
  <c r="C497" i="1"/>
  <c r="L496" i="1" l="1"/>
  <c r="P494" i="1"/>
  <c r="H497" i="1"/>
  <c r="D497" i="1"/>
  <c r="G497" i="1"/>
  <c r="F497" i="1"/>
  <c r="C498" i="1"/>
  <c r="E497" i="1"/>
  <c r="K497" i="1" s="1"/>
  <c r="O496" i="1"/>
  <c r="P495" i="1" s="1"/>
  <c r="A496" i="1"/>
  <c r="B495" i="1" s="1"/>
  <c r="Q495" i="1" l="1"/>
  <c r="M497" i="1"/>
  <c r="H498" i="1"/>
  <c r="G498" i="1"/>
  <c r="D498" i="1"/>
  <c r="F498" i="1"/>
  <c r="C499" i="1"/>
  <c r="L497" i="1"/>
  <c r="E498" i="1" s="1"/>
  <c r="K498" i="1" s="1"/>
  <c r="A497" i="1"/>
  <c r="B496" i="1" s="1"/>
  <c r="O497" i="1"/>
  <c r="P496" i="1" s="1"/>
  <c r="Q496" i="1" l="1"/>
  <c r="M498" i="1"/>
  <c r="F499" i="1"/>
  <c r="D499" i="1"/>
  <c r="G499" i="1"/>
  <c r="H499" i="1"/>
  <c r="C500" i="1"/>
  <c r="L498" i="1"/>
  <c r="E499" i="1" s="1"/>
  <c r="K499" i="1" s="1"/>
  <c r="A498" i="1"/>
  <c r="O498" i="1"/>
  <c r="L499" i="1" l="1"/>
  <c r="E500" i="1" s="1"/>
  <c r="M499" i="1"/>
  <c r="B497" i="1"/>
  <c r="A499" i="1"/>
  <c r="O499" i="1"/>
  <c r="P498" i="1" s="1"/>
  <c r="H500" i="1"/>
  <c r="G500" i="1"/>
  <c r="F500" i="1"/>
  <c r="L500" i="1" s="1"/>
  <c r="D500" i="1"/>
  <c r="K500" i="1"/>
  <c r="M500" i="1"/>
  <c r="C501" i="1"/>
  <c r="Q497" i="1"/>
  <c r="P497" i="1"/>
  <c r="E501" i="1" l="1"/>
  <c r="B498" i="1"/>
  <c r="O500" i="1"/>
  <c r="A500" i="1"/>
  <c r="H501" i="1"/>
  <c r="D501" i="1"/>
  <c r="F501" i="1"/>
  <c r="L501" i="1" s="1"/>
  <c r="E502" i="1" s="1"/>
  <c r="G501" i="1"/>
  <c r="K501" i="1"/>
  <c r="M501" i="1"/>
  <c r="C502" i="1"/>
  <c r="Q498" i="1"/>
  <c r="O501" i="1" l="1"/>
  <c r="A501" i="1"/>
  <c r="B500" i="1" s="1"/>
  <c r="G502" i="1"/>
  <c r="D502" i="1"/>
  <c r="H502" i="1"/>
  <c r="F502" i="1"/>
  <c r="L502" i="1" s="1"/>
  <c r="K502" i="1"/>
  <c r="C503" i="1"/>
  <c r="B499" i="1"/>
  <c r="Q499" i="1"/>
  <c r="Q500" i="1"/>
  <c r="P499" i="1"/>
  <c r="E503" i="1" l="1"/>
  <c r="A502" i="1"/>
  <c r="B501" i="1" s="1"/>
  <c r="O502" i="1"/>
  <c r="H503" i="1"/>
  <c r="F503" i="1"/>
  <c r="L503" i="1" s="1"/>
  <c r="E504" i="1" s="1"/>
  <c r="G503" i="1"/>
  <c r="D503" i="1"/>
  <c r="K503" i="1"/>
  <c r="M503" i="1" s="1"/>
  <c r="C504" i="1"/>
  <c r="M502" i="1"/>
  <c r="P500" i="1"/>
  <c r="O503" i="1" l="1"/>
  <c r="A503" i="1"/>
  <c r="H504" i="1"/>
  <c r="I504" i="1" s="1"/>
  <c r="F504" i="1"/>
  <c r="L504" i="1" s="1"/>
  <c r="G504" i="1"/>
  <c r="D504" i="1"/>
  <c r="K504" i="1"/>
  <c r="M504" i="1" s="1"/>
  <c r="C505" i="1"/>
  <c r="Q502" i="1"/>
  <c r="P502" i="1"/>
  <c r="Q501" i="1"/>
  <c r="P501" i="1"/>
  <c r="E505" i="1" l="1"/>
  <c r="H505" i="1"/>
  <c r="G505" i="1"/>
  <c r="F505" i="1"/>
  <c r="L505" i="1" s="1"/>
  <c r="D505" i="1"/>
  <c r="K505" i="1"/>
  <c r="M505" i="1" s="1"/>
  <c r="C506" i="1"/>
  <c r="B502" i="1"/>
  <c r="O504" i="1"/>
  <c r="A504" i="1"/>
  <c r="B504" i="1" s="1"/>
  <c r="E506" i="1" l="1"/>
  <c r="O505" i="1"/>
  <c r="A505" i="1"/>
  <c r="B503" i="1"/>
  <c r="Q503" i="1"/>
  <c r="P503" i="1"/>
  <c r="G506" i="1"/>
  <c r="H506" i="1"/>
  <c r="F506" i="1"/>
  <c r="L506" i="1" s="1"/>
  <c r="D506" i="1"/>
  <c r="K506" i="1"/>
  <c r="M506" i="1"/>
  <c r="C507" i="1"/>
  <c r="E507" i="1" l="1"/>
  <c r="H507" i="1"/>
  <c r="G507" i="1"/>
  <c r="F507" i="1"/>
  <c r="D507" i="1"/>
  <c r="K507" i="1"/>
  <c r="L507" i="1"/>
  <c r="M507" i="1"/>
  <c r="C508" i="1"/>
  <c r="O506" i="1"/>
  <c r="A506" i="1"/>
  <c r="P505" i="1"/>
  <c r="E508" i="1" l="1"/>
  <c r="K508" i="1" s="1"/>
  <c r="M508" i="1" s="1"/>
  <c r="Q505" i="1"/>
  <c r="O507" i="1"/>
  <c r="Q506" i="1" s="1"/>
  <c r="A507" i="1"/>
  <c r="B506" i="1" s="1"/>
  <c r="B505" i="1"/>
  <c r="H508" i="1"/>
  <c r="F508" i="1"/>
  <c r="L508" i="1" s="1"/>
  <c r="G508" i="1"/>
  <c r="D508" i="1"/>
  <c r="C509" i="1"/>
  <c r="E509" i="1" l="1"/>
  <c r="A508" i="1"/>
  <c r="O508" i="1"/>
  <c r="Q507" i="1" s="1"/>
  <c r="P506" i="1"/>
  <c r="F509" i="1"/>
  <c r="L509" i="1" s="1"/>
  <c r="D509" i="1"/>
  <c r="H509" i="1"/>
  <c r="G509" i="1"/>
  <c r="K509" i="1"/>
  <c r="M509" i="1"/>
  <c r="C510" i="1"/>
  <c r="E510" i="1" l="1"/>
  <c r="H510" i="1"/>
  <c r="F510" i="1"/>
  <c r="L510" i="1" s="1"/>
  <c r="D510" i="1"/>
  <c r="G510" i="1"/>
  <c r="K510" i="1"/>
  <c r="M510" i="1"/>
  <c r="C511" i="1"/>
  <c r="B507" i="1"/>
  <c r="P507" i="1"/>
  <c r="O509" i="1"/>
  <c r="A509" i="1"/>
  <c r="B508" i="1" s="1"/>
  <c r="E511" i="1" l="1"/>
  <c r="Q508" i="1"/>
  <c r="O510" i="1"/>
  <c r="A510" i="1"/>
  <c r="P508" i="1"/>
  <c r="H511" i="1"/>
  <c r="G511" i="1"/>
  <c r="D511" i="1"/>
  <c r="F511" i="1"/>
  <c r="L511" i="1" s="1"/>
  <c r="K511" i="1"/>
  <c r="C512" i="1"/>
  <c r="E512" i="1" l="1"/>
  <c r="M511" i="1"/>
  <c r="A511" i="1"/>
  <c r="B510" i="1" s="1"/>
  <c r="O511" i="1"/>
  <c r="P510" i="1" s="1"/>
  <c r="G512" i="1"/>
  <c r="D512" i="1"/>
  <c r="F512" i="1"/>
  <c r="L512" i="1" s="1"/>
  <c r="E513" i="1" s="1"/>
  <c r="H512" i="1"/>
  <c r="K512" i="1"/>
  <c r="M512" i="1"/>
  <c r="C513" i="1"/>
  <c r="B509" i="1"/>
  <c r="Q509" i="1"/>
  <c r="P509" i="1"/>
  <c r="Q510" i="1" l="1"/>
  <c r="A512" i="1"/>
  <c r="B511" i="1" s="1"/>
  <c r="O512" i="1"/>
  <c r="Q511" i="1" s="1"/>
  <c r="F513" i="1"/>
  <c r="L513" i="1" s="1"/>
  <c r="E514" i="1" s="1"/>
  <c r="H513" i="1"/>
  <c r="D513" i="1"/>
  <c r="G513" i="1"/>
  <c r="K513" i="1"/>
  <c r="M513" i="1" s="1"/>
  <c r="C514" i="1"/>
  <c r="A513" i="1" l="1"/>
  <c r="O513" i="1"/>
  <c r="Q512" i="1" s="1"/>
  <c r="P511" i="1"/>
  <c r="H514" i="1"/>
  <c r="D514" i="1"/>
  <c r="F514" i="1"/>
  <c r="L514" i="1" s="1"/>
  <c r="E515" i="1" s="1"/>
  <c r="G514" i="1"/>
  <c r="K514" i="1"/>
  <c r="M514" i="1" s="1"/>
  <c r="C515" i="1"/>
  <c r="P512" i="1" l="1"/>
  <c r="H515" i="1"/>
  <c r="F515" i="1"/>
  <c r="L515" i="1" s="1"/>
  <c r="G515" i="1"/>
  <c r="D515" i="1"/>
  <c r="K515" i="1"/>
  <c r="M515" i="1"/>
  <c r="C516" i="1"/>
  <c r="B512" i="1"/>
  <c r="A514" i="1"/>
  <c r="B513" i="1" s="1"/>
  <c r="O514" i="1"/>
  <c r="P513" i="1" s="1"/>
  <c r="E516" i="1" l="1"/>
  <c r="D516" i="1"/>
  <c r="H516" i="1"/>
  <c r="I516" i="1" s="1"/>
  <c r="F516" i="1"/>
  <c r="L516" i="1" s="1"/>
  <c r="G516" i="1"/>
  <c r="K516" i="1"/>
  <c r="M516" i="1"/>
  <c r="C517" i="1"/>
  <c r="Q513" i="1"/>
  <c r="A515" i="1"/>
  <c r="O515" i="1"/>
  <c r="E517" i="1" l="1"/>
  <c r="B514" i="1"/>
  <c r="P514" i="1"/>
  <c r="Q514" i="1"/>
  <c r="H517" i="1"/>
  <c r="D517" i="1"/>
  <c r="F517" i="1"/>
  <c r="L517" i="1" s="1"/>
  <c r="G517" i="1"/>
  <c r="K517" i="1"/>
  <c r="M517" i="1"/>
  <c r="C518" i="1"/>
  <c r="O516" i="1"/>
  <c r="P515" i="1" s="1"/>
  <c r="A516" i="1"/>
  <c r="B516" i="1" s="1"/>
  <c r="E518" i="1" l="1"/>
  <c r="A517" i="1"/>
  <c r="O517" i="1"/>
  <c r="Q515" i="1"/>
  <c r="H518" i="1"/>
  <c r="G518" i="1"/>
  <c r="F518" i="1"/>
  <c r="L518" i="1" s="1"/>
  <c r="D518" i="1"/>
  <c r="K518" i="1"/>
  <c r="M518" i="1" s="1"/>
  <c r="C519" i="1"/>
  <c r="B515" i="1"/>
  <c r="E519" i="1" l="1"/>
  <c r="O518" i="1"/>
  <c r="P517" i="1" s="1"/>
  <c r="A518" i="1"/>
  <c r="B517" i="1" s="1"/>
  <c r="H519" i="1"/>
  <c r="F519" i="1"/>
  <c r="L519" i="1" s="1"/>
  <c r="E520" i="1" s="1"/>
  <c r="D519" i="1"/>
  <c r="G519" i="1"/>
  <c r="K519" i="1"/>
  <c r="M519" i="1" s="1"/>
  <c r="C520" i="1"/>
  <c r="Q517" i="1" l="1"/>
  <c r="O519" i="1"/>
  <c r="P518" i="1" s="1"/>
  <c r="A519" i="1"/>
  <c r="B518" i="1" s="1"/>
  <c r="H520" i="1"/>
  <c r="F520" i="1"/>
  <c r="L520" i="1" s="1"/>
  <c r="E521" i="1" s="1"/>
  <c r="G520" i="1"/>
  <c r="D520" i="1"/>
  <c r="K520" i="1"/>
  <c r="M520" i="1" s="1"/>
  <c r="C521" i="1"/>
  <c r="H521" i="1" l="1"/>
  <c r="G521" i="1"/>
  <c r="F521" i="1"/>
  <c r="L521" i="1" s="1"/>
  <c r="D521" i="1"/>
  <c r="K521" i="1"/>
  <c r="M521" i="1"/>
  <c r="C522" i="1"/>
  <c r="Q518" i="1"/>
  <c r="A520" i="1"/>
  <c r="B519" i="1" s="1"/>
  <c r="O520" i="1"/>
  <c r="Q519" i="1" s="1"/>
  <c r="E522" i="1" l="1"/>
  <c r="O521" i="1"/>
  <c r="Q520" i="1" s="1"/>
  <c r="A521" i="1"/>
  <c r="H522" i="1"/>
  <c r="F522" i="1"/>
  <c r="L522" i="1" s="1"/>
  <c r="E523" i="1" s="1"/>
  <c r="D522" i="1"/>
  <c r="G522" i="1"/>
  <c r="K522" i="1"/>
  <c r="M522" i="1" s="1"/>
  <c r="C523" i="1"/>
  <c r="P519" i="1"/>
  <c r="A522" i="1" l="1"/>
  <c r="O522" i="1"/>
  <c r="H523" i="1"/>
  <c r="D523" i="1"/>
  <c r="F523" i="1"/>
  <c r="L523" i="1" s="1"/>
  <c r="G523" i="1"/>
  <c r="K523" i="1"/>
  <c r="M523" i="1" s="1"/>
  <c r="C524" i="1"/>
  <c r="B520" i="1"/>
  <c r="B521" i="1"/>
  <c r="P520" i="1"/>
  <c r="E524" i="1" l="1"/>
  <c r="A523" i="1"/>
  <c r="O523" i="1"/>
  <c r="P522" i="1" s="1"/>
  <c r="P521" i="1"/>
  <c r="H524" i="1"/>
  <c r="G524" i="1"/>
  <c r="F524" i="1"/>
  <c r="L524" i="1" s="1"/>
  <c r="D524" i="1"/>
  <c r="K524" i="1"/>
  <c r="M524" i="1"/>
  <c r="C525" i="1"/>
  <c r="B522" i="1"/>
  <c r="Q521" i="1"/>
  <c r="E525" i="1" l="1"/>
  <c r="H525" i="1"/>
  <c r="F525" i="1"/>
  <c r="L525" i="1" s="1"/>
  <c r="G525" i="1"/>
  <c r="D525" i="1"/>
  <c r="K525" i="1"/>
  <c r="M525" i="1"/>
  <c r="C526" i="1"/>
  <c r="Q522" i="1"/>
  <c r="O524" i="1"/>
  <c r="A524" i="1"/>
  <c r="B523" i="1" s="1"/>
  <c r="E526" i="1" l="1"/>
  <c r="P523" i="1"/>
  <c r="O525" i="1"/>
  <c r="Q524" i="1" s="1"/>
  <c r="A525" i="1"/>
  <c r="Q523" i="1"/>
  <c r="F526" i="1"/>
  <c r="L526" i="1" s="1"/>
  <c r="D526" i="1"/>
  <c r="H526" i="1"/>
  <c r="G526" i="1"/>
  <c r="K526" i="1"/>
  <c r="M526" i="1"/>
  <c r="C527" i="1"/>
  <c r="P524" i="1" l="1"/>
  <c r="E527" i="1"/>
  <c r="K527" i="1" s="1"/>
  <c r="M527" i="1" s="1"/>
  <c r="A526" i="1"/>
  <c r="B525" i="1" s="1"/>
  <c r="O526" i="1"/>
  <c r="P525" i="1" s="1"/>
  <c r="B524" i="1"/>
  <c r="H527" i="1"/>
  <c r="G527" i="1"/>
  <c r="D527" i="1"/>
  <c r="F527" i="1"/>
  <c r="C528" i="1"/>
  <c r="L527" i="1" l="1"/>
  <c r="F528" i="1"/>
  <c r="G528" i="1"/>
  <c r="D528" i="1"/>
  <c r="H528" i="1"/>
  <c r="I528" i="1" s="1"/>
  <c r="C529" i="1"/>
  <c r="E528" i="1"/>
  <c r="K528" i="1" s="1"/>
  <c r="Q525" i="1"/>
  <c r="O527" i="1"/>
  <c r="P526" i="1" s="1"/>
  <c r="A527" i="1"/>
  <c r="B526" i="1" s="1"/>
  <c r="M528" i="1" l="1"/>
  <c r="L528" i="1"/>
  <c r="E529" i="1" s="1"/>
  <c r="K529" i="1" s="1"/>
  <c r="A528" i="1"/>
  <c r="B528" i="1" s="1"/>
  <c r="O528" i="1"/>
  <c r="Q527" i="1" s="1"/>
  <c r="Q526" i="1"/>
  <c r="H529" i="1"/>
  <c r="D529" i="1"/>
  <c r="G529" i="1"/>
  <c r="F529" i="1"/>
  <c r="C530" i="1"/>
  <c r="B527" i="1" l="1"/>
  <c r="M529" i="1"/>
  <c r="H530" i="1"/>
  <c r="D530" i="1"/>
  <c r="F530" i="1"/>
  <c r="G530" i="1"/>
  <c r="C531" i="1"/>
  <c r="L529" i="1"/>
  <c r="E530" i="1" s="1"/>
  <c r="K530" i="1" s="1"/>
  <c r="P527" i="1"/>
  <c r="O529" i="1"/>
  <c r="A529" i="1"/>
  <c r="L530" i="1" l="1"/>
  <c r="E531" i="1" s="1"/>
  <c r="M530" i="1"/>
  <c r="A530" i="1"/>
  <c r="O530" i="1"/>
  <c r="H531" i="1"/>
  <c r="D531" i="1"/>
  <c r="G531" i="1"/>
  <c r="F531" i="1"/>
  <c r="L531" i="1" s="1"/>
  <c r="K531" i="1"/>
  <c r="M531" i="1"/>
  <c r="C532" i="1"/>
  <c r="Q529" i="1" l="1"/>
  <c r="B529" i="1"/>
  <c r="E532" i="1"/>
  <c r="K532" i="1" s="1"/>
  <c r="H532" i="1"/>
  <c r="F532" i="1"/>
  <c r="D532" i="1"/>
  <c r="G532" i="1"/>
  <c r="C533" i="1"/>
  <c r="P529" i="1"/>
  <c r="O531" i="1"/>
  <c r="P530" i="1" s="1"/>
  <c r="A531" i="1"/>
  <c r="B530" i="1" s="1"/>
  <c r="M532" i="1" l="1"/>
  <c r="O532" i="1"/>
  <c r="A532" i="1"/>
  <c r="L532" i="1"/>
  <c r="E533" i="1" s="1"/>
  <c r="K533" i="1" s="1"/>
  <c r="Q530" i="1"/>
  <c r="H533" i="1"/>
  <c r="F533" i="1"/>
  <c r="D533" i="1"/>
  <c r="G533" i="1"/>
  <c r="C534" i="1"/>
  <c r="L533" i="1" l="1"/>
  <c r="E534" i="1" s="1"/>
  <c r="M533" i="1"/>
  <c r="A533" i="1"/>
  <c r="B532" i="1" s="1"/>
  <c r="O533" i="1"/>
  <c r="B531" i="1"/>
  <c r="Q531" i="1"/>
  <c r="H534" i="1"/>
  <c r="F534" i="1"/>
  <c r="L534" i="1" s="1"/>
  <c r="G534" i="1"/>
  <c r="D534" i="1"/>
  <c r="K534" i="1"/>
  <c r="M534" i="1"/>
  <c r="C535" i="1"/>
  <c r="P531" i="1"/>
  <c r="E535" i="1" l="1"/>
  <c r="P532" i="1"/>
  <c r="O534" i="1"/>
  <c r="P533" i="1" s="1"/>
  <c r="A534" i="1"/>
  <c r="B533" i="1" s="1"/>
  <c r="F535" i="1"/>
  <c r="L535" i="1" s="1"/>
  <c r="G535" i="1"/>
  <c r="D535" i="1"/>
  <c r="H535" i="1"/>
  <c r="K535" i="1"/>
  <c r="M535" i="1"/>
  <c r="C536" i="1"/>
  <c r="Q532" i="1"/>
  <c r="E536" i="1" l="1"/>
  <c r="H536" i="1"/>
  <c r="D536" i="1"/>
  <c r="F536" i="1"/>
  <c r="G536" i="1"/>
  <c r="K536" i="1"/>
  <c r="L536" i="1"/>
  <c r="M536" i="1"/>
  <c r="C537" i="1"/>
  <c r="Q533" i="1"/>
  <c r="O535" i="1"/>
  <c r="P534" i="1" s="1"/>
  <c r="A535" i="1"/>
  <c r="Q534" i="1" l="1"/>
  <c r="E537" i="1"/>
  <c r="K537" i="1" s="1"/>
  <c r="M537" i="1" s="1"/>
  <c r="B534" i="1"/>
  <c r="O536" i="1"/>
  <c r="Q535" i="1" s="1"/>
  <c r="A536" i="1"/>
  <c r="B535" i="1" s="1"/>
  <c r="H537" i="1"/>
  <c r="F537" i="1"/>
  <c r="L537" i="1" s="1"/>
  <c r="D537" i="1"/>
  <c r="G537" i="1"/>
  <c r="C538" i="1"/>
  <c r="E538" i="1" l="1"/>
  <c r="P535" i="1"/>
  <c r="A537" i="1"/>
  <c r="O537" i="1"/>
  <c r="H538" i="1"/>
  <c r="G538" i="1"/>
  <c r="D538" i="1"/>
  <c r="F538" i="1"/>
  <c r="L538" i="1" s="1"/>
  <c r="K538" i="1"/>
  <c r="M538" i="1"/>
  <c r="C539" i="1"/>
  <c r="E539" i="1" l="1"/>
  <c r="Q536" i="1"/>
  <c r="H539" i="1"/>
  <c r="F539" i="1"/>
  <c r="L539" i="1" s="1"/>
  <c r="G539" i="1"/>
  <c r="D539" i="1"/>
  <c r="K539" i="1"/>
  <c r="M539" i="1"/>
  <c r="C540" i="1"/>
  <c r="B536" i="1"/>
  <c r="O538" i="1"/>
  <c r="A538" i="1"/>
  <c r="B537" i="1" s="1"/>
  <c r="P536" i="1"/>
  <c r="E540" i="1" l="1"/>
  <c r="G540" i="1"/>
  <c r="F540" i="1"/>
  <c r="L540" i="1" s="1"/>
  <c r="D540" i="1"/>
  <c r="H540" i="1"/>
  <c r="I540" i="1" s="1"/>
  <c r="K540" i="1"/>
  <c r="M540" i="1"/>
  <c r="C541" i="1"/>
  <c r="Q537" i="1"/>
  <c r="O539" i="1"/>
  <c r="A539" i="1"/>
  <c r="P537" i="1"/>
  <c r="E541" i="1" l="1"/>
  <c r="Q538" i="1"/>
  <c r="P538" i="1"/>
  <c r="H541" i="1"/>
  <c r="G541" i="1"/>
  <c r="F541" i="1"/>
  <c r="L541" i="1" s="1"/>
  <c r="D541" i="1"/>
  <c r="K541" i="1"/>
  <c r="M541" i="1" s="1"/>
  <c r="C542" i="1"/>
  <c r="A540" i="1"/>
  <c r="B540" i="1" s="1"/>
  <c r="O540" i="1"/>
  <c r="B538" i="1"/>
  <c r="B539" i="1"/>
  <c r="D542" i="1" l="1"/>
  <c r="H542" i="1"/>
  <c r="F542" i="1"/>
  <c r="G542" i="1"/>
  <c r="C543" i="1"/>
  <c r="E542" i="1"/>
  <c r="K542" i="1" s="1"/>
  <c r="M542" i="1" s="1"/>
  <c r="A541" i="1"/>
  <c r="O541" i="1"/>
  <c r="P539" i="1"/>
  <c r="Q539" i="1"/>
  <c r="L542" i="1" l="1"/>
  <c r="E543" i="1"/>
  <c r="K543" i="1" s="1"/>
  <c r="M543" i="1" s="1"/>
  <c r="A542" i="1"/>
  <c r="O542" i="1"/>
  <c r="H543" i="1"/>
  <c r="D543" i="1"/>
  <c r="G543" i="1"/>
  <c r="F543" i="1"/>
  <c r="L543" i="1" s="1"/>
  <c r="C544" i="1"/>
  <c r="O543" i="1" l="1"/>
  <c r="A543" i="1"/>
  <c r="E544" i="1"/>
  <c r="K544" i="1" s="1"/>
  <c r="G544" i="1"/>
  <c r="D544" i="1"/>
  <c r="H544" i="1"/>
  <c r="F544" i="1"/>
  <c r="L544" i="1" s="1"/>
  <c r="C545" i="1"/>
  <c r="P541" i="1"/>
  <c r="P542" i="1"/>
  <c r="Q542" i="1"/>
  <c r="B541" i="1"/>
  <c r="B542" i="1"/>
  <c r="Q541" i="1"/>
  <c r="E545" i="1" l="1"/>
  <c r="M544" i="1"/>
  <c r="G545" i="1"/>
  <c r="F545" i="1"/>
  <c r="L545" i="1" s="1"/>
  <c r="D545" i="1"/>
  <c r="H545" i="1"/>
  <c r="K545" i="1"/>
  <c r="M545" i="1"/>
  <c r="C546" i="1"/>
  <c r="O544" i="1"/>
  <c r="A544" i="1"/>
  <c r="B543" i="1" s="1"/>
  <c r="E546" i="1" l="1"/>
  <c r="A545" i="1"/>
  <c r="O545" i="1"/>
  <c r="P544" i="1" s="1"/>
  <c r="H546" i="1"/>
  <c r="F546" i="1"/>
  <c r="L546" i="1" s="1"/>
  <c r="G546" i="1"/>
  <c r="D546" i="1"/>
  <c r="K546" i="1"/>
  <c r="M546" i="1" s="1"/>
  <c r="C547" i="1"/>
  <c r="P543" i="1"/>
  <c r="Q543" i="1"/>
  <c r="B544" i="1"/>
  <c r="Q544" i="1" l="1"/>
  <c r="E547" i="1"/>
  <c r="K547" i="1" s="1"/>
  <c r="M547" i="1" s="1"/>
  <c r="A546" i="1"/>
  <c r="B545" i="1" s="1"/>
  <c r="O546" i="1"/>
  <c r="P545" i="1" s="1"/>
  <c r="H547" i="1"/>
  <c r="D547" i="1"/>
  <c r="F547" i="1"/>
  <c r="L547" i="1" s="1"/>
  <c r="E548" i="1" s="1"/>
  <c r="G547" i="1"/>
  <c r="C548" i="1"/>
  <c r="Q545" i="1" l="1"/>
  <c r="O547" i="1"/>
  <c r="Q546" i="1" s="1"/>
  <c r="A547" i="1"/>
  <c r="B546" i="1" s="1"/>
  <c r="F548" i="1"/>
  <c r="L548" i="1" s="1"/>
  <c r="G548" i="1"/>
  <c r="H548" i="1"/>
  <c r="D548" i="1"/>
  <c r="K548" i="1"/>
  <c r="M548" i="1" s="1"/>
  <c r="C549" i="1"/>
  <c r="E549" i="1" l="1"/>
  <c r="H549" i="1"/>
  <c r="F549" i="1"/>
  <c r="D549" i="1"/>
  <c r="G549" i="1"/>
  <c r="L549" i="1"/>
  <c r="K549" i="1"/>
  <c r="M549" i="1"/>
  <c r="C550" i="1"/>
  <c r="O548" i="1"/>
  <c r="A548" i="1"/>
  <c r="P546" i="1"/>
  <c r="P547" i="1"/>
  <c r="Q547" i="1"/>
  <c r="E550" i="1" l="1"/>
  <c r="B547" i="1"/>
  <c r="A549" i="1"/>
  <c r="B548" i="1" s="1"/>
  <c r="O549" i="1"/>
  <c r="Q548" i="1" s="1"/>
  <c r="H550" i="1"/>
  <c r="G550" i="1"/>
  <c r="D550" i="1"/>
  <c r="F550" i="1"/>
  <c r="L550" i="1" s="1"/>
  <c r="K550" i="1"/>
  <c r="M550" i="1"/>
  <c r="C551" i="1"/>
  <c r="E551" i="1" l="1"/>
  <c r="H551" i="1"/>
  <c r="G551" i="1"/>
  <c r="D551" i="1"/>
  <c r="F551" i="1"/>
  <c r="L551" i="1" s="1"/>
  <c r="K551" i="1"/>
  <c r="M551" i="1"/>
  <c r="C552" i="1"/>
  <c r="O550" i="1"/>
  <c r="A550" i="1"/>
  <c r="P548" i="1"/>
  <c r="Q549" i="1"/>
  <c r="E552" i="1" l="1"/>
  <c r="A551" i="1"/>
  <c r="O551" i="1"/>
  <c r="B549" i="1"/>
  <c r="P549" i="1"/>
  <c r="H552" i="1"/>
  <c r="I552" i="1" s="1"/>
  <c r="G552" i="1"/>
  <c r="D552" i="1"/>
  <c r="F552" i="1"/>
  <c r="L552" i="1" s="1"/>
  <c r="K552" i="1"/>
  <c r="M552" i="1"/>
  <c r="C553" i="1"/>
  <c r="E553" i="1" l="1"/>
  <c r="H553" i="1"/>
  <c r="G553" i="1"/>
  <c r="F553" i="1"/>
  <c r="D553" i="1"/>
  <c r="L553" i="1"/>
  <c r="K553" i="1"/>
  <c r="M553" i="1"/>
  <c r="C554" i="1"/>
  <c r="A552" i="1"/>
  <c r="B552" i="1" s="1"/>
  <c r="O552" i="1"/>
  <c r="P550" i="1"/>
  <c r="B551" i="1"/>
  <c r="Q550" i="1"/>
  <c r="B550" i="1"/>
  <c r="E554" i="1" l="1"/>
  <c r="A553" i="1"/>
  <c r="O553" i="1"/>
  <c r="Q551" i="1"/>
  <c r="P551" i="1"/>
  <c r="G554" i="1"/>
  <c r="H554" i="1"/>
  <c r="F554" i="1"/>
  <c r="L554" i="1" s="1"/>
  <c r="E555" i="1" s="1"/>
  <c r="D554" i="1"/>
  <c r="K554" i="1"/>
  <c r="M554" i="1"/>
  <c r="C555" i="1"/>
  <c r="O554" i="1" l="1"/>
  <c r="A554" i="1"/>
  <c r="B553" i="1" s="1"/>
  <c r="H555" i="1"/>
  <c r="G555" i="1"/>
  <c r="F555" i="1"/>
  <c r="L555" i="1" s="1"/>
  <c r="D555" i="1"/>
  <c r="K555" i="1"/>
  <c r="M555" i="1" s="1"/>
  <c r="C556" i="1"/>
  <c r="H556" i="1" l="1"/>
  <c r="F556" i="1"/>
  <c r="G556" i="1"/>
  <c r="D556" i="1"/>
  <c r="C557" i="1"/>
  <c r="E556" i="1"/>
  <c r="K556" i="1" s="1"/>
  <c r="O555" i="1"/>
  <c r="Q554" i="1" s="1"/>
  <c r="A555" i="1"/>
  <c r="Q553" i="1"/>
  <c r="P553" i="1"/>
  <c r="L556" i="1" l="1"/>
  <c r="E557" i="1" s="1"/>
  <c r="M556" i="1"/>
  <c r="B554" i="1"/>
  <c r="O556" i="1"/>
  <c r="A556" i="1"/>
  <c r="B555" i="1" s="1"/>
  <c r="P554" i="1"/>
  <c r="H557" i="1"/>
  <c r="D557" i="1"/>
  <c r="G557" i="1"/>
  <c r="F557" i="1"/>
  <c r="L557" i="1" s="1"/>
  <c r="K557" i="1"/>
  <c r="M557" i="1"/>
  <c r="C558" i="1"/>
  <c r="E558" i="1" l="1"/>
  <c r="P555" i="1"/>
  <c r="O557" i="1"/>
  <c r="A557" i="1"/>
  <c r="H558" i="1"/>
  <c r="D558" i="1"/>
  <c r="F558" i="1"/>
  <c r="L558" i="1" s="1"/>
  <c r="G558" i="1"/>
  <c r="K558" i="1"/>
  <c r="M558" i="1"/>
  <c r="C559" i="1"/>
  <c r="Q555" i="1"/>
  <c r="E559" i="1" l="1"/>
  <c r="H559" i="1"/>
  <c r="F559" i="1"/>
  <c r="D559" i="1"/>
  <c r="G559" i="1"/>
  <c r="L559" i="1"/>
  <c r="K559" i="1"/>
  <c r="M559" i="1"/>
  <c r="C560" i="1"/>
  <c r="A558" i="1"/>
  <c r="O558" i="1"/>
  <c r="Q556" i="1"/>
  <c r="Q557" i="1"/>
  <c r="P556" i="1"/>
  <c r="B556" i="1"/>
  <c r="B557" i="1"/>
  <c r="E560" i="1" l="1"/>
  <c r="P557" i="1"/>
  <c r="A559" i="1"/>
  <c r="B558" i="1" s="1"/>
  <c r="O559" i="1"/>
  <c r="P558" i="1" s="1"/>
  <c r="H560" i="1"/>
  <c r="G560" i="1"/>
  <c r="D560" i="1"/>
  <c r="F560" i="1"/>
  <c r="L560" i="1" s="1"/>
  <c r="K560" i="1"/>
  <c r="M560" i="1"/>
  <c r="C561" i="1"/>
  <c r="E561" i="1" l="1"/>
  <c r="Q558" i="1"/>
  <c r="O560" i="1"/>
  <c r="A560" i="1"/>
  <c r="H561" i="1"/>
  <c r="F561" i="1"/>
  <c r="L561" i="1" s="1"/>
  <c r="E562" i="1" s="1"/>
  <c r="D561" i="1"/>
  <c r="G561" i="1"/>
  <c r="K561" i="1"/>
  <c r="M561" i="1"/>
  <c r="C562" i="1"/>
  <c r="Q559" i="1"/>
  <c r="P559" i="1"/>
  <c r="A561" i="1" l="1"/>
  <c r="O561" i="1"/>
  <c r="H562" i="1"/>
  <c r="F562" i="1"/>
  <c r="G562" i="1"/>
  <c r="D562" i="1"/>
  <c r="K562" i="1"/>
  <c r="M562" i="1" s="1"/>
  <c r="L562" i="1"/>
  <c r="E563" i="1" s="1"/>
  <c r="C563" i="1"/>
  <c r="B559" i="1"/>
  <c r="B560" i="1"/>
  <c r="P560" i="1"/>
  <c r="A562" i="1" l="1"/>
  <c r="O562" i="1"/>
  <c r="H563" i="1"/>
  <c r="D563" i="1"/>
  <c r="G563" i="1"/>
  <c r="F563" i="1"/>
  <c r="L563" i="1" s="1"/>
  <c r="K563" i="1"/>
  <c r="M563" i="1"/>
  <c r="C564" i="1"/>
  <c r="Q560" i="1"/>
  <c r="B561" i="1"/>
  <c r="O563" i="1" l="1"/>
  <c r="A563" i="1"/>
  <c r="G564" i="1"/>
  <c r="F564" i="1"/>
  <c r="H564" i="1"/>
  <c r="I564" i="1" s="1"/>
  <c r="D564" i="1"/>
  <c r="L564" i="1"/>
  <c r="C565" i="1"/>
  <c r="Q561" i="1"/>
  <c r="P562" i="1"/>
  <c r="E564" i="1"/>
  <c r="K564" i="1" s="1"/>
  <c r="P561" i="1"/>
  <c r="E565" i="1" l="1"/>
  <c r="M564" i="1"/>
  <c r="H565" i="1"/>
  <c r="F565" i="1"/>
  <c r="L565" i="1" s="1"/>
  <c r="D565" i="1"/>
  <c r="G565" i="1"/>
  <c r="K565" i="1"/>
  <c r="M565" i="1"/>
  <c r="C566" i="1"/>
  <c r="A564" i="1"/>
  <c r="B564" i="1" s="1"/>
  <c r="O564" i="1"/>
  <c r="Q563" i="1" s="1"/>
  <c r="B562" i="1"/>
  <c r="Q562" i="1"/>
  <c r="E566" i="1" l="1"/>
  <c r="H566" i="1"/>
  <c r="D566" i="1"/>
  <c r="F566" i="1"/>
  <c r="L566" i="1" s="1"/>
  <c r="G566" i="1"/>
  <c r="K566" i="1"/>
  <c r="M566" i="1"/>
  <c r="C567" i="1"/>
  <c r="B563" i="1"/>
  <c r="P563" i="1"/>
  <c r="A565" i="1"/>
  <c r="O565" i="1"/>
  <c r="E567" i="1" l="1"/>
  <c r="O566" i="1"/>
  <c r="A566" i="1"/>
  <c r="B565" i="1" s="1"/>
  <c r="G567" i="1"/>
  <c r="D567" i="1"/>
  <c r="F567" i="1"/>
  <c r="L567" i="1" s="1"/>
  <c r="E568" i="1" s="1"/>
  <c r="H567" i="1"/>
  <c r="K567" i="1"/>
  <c r="M567" i="1" s="1"/>
  <c r="C568" i="1"/>
  <c r="A567" i="1" l="1"/>
  <c r="O567" i="1"/>
  <c r="H568" i="1"/>
  <c r="F568" i="1"/>
  <c r="L568" i="1" s="1"/>
  <c r="D568" i="1"/>
  <c r="G568" i="1"/>
  <c r="K568" i="1"/>
  <c r="M568" i="1" s="1"/>
  <c r="C569" i="1"/>
  <c r="Q565" i="1"/>
  <c r="P565" i="1"/>
  <c r="E569" i="1" l="1"/>
  <c r="P566" i="1"/>
  <c r="H569" i="1"/>
  <c r="F569" i="1"/>
  <c r="L569" i="1" s="1"/>
  <c r="G569" i="1"/>
  <c r="D569" i="1"/>
  <c r="K569" i="1"/>
  <c r="M569" i="1" s="1"/>
  <c r="C570" i="1"/>
  <c r="B566" i="1"/>
  <c r="Q566" i="1"/>
  <c r="O568" i="1"/>
  <c r="Q567" i="1" s="1"/>
  <c r="A568" i="1"/>
  <c r="E570" i="1" l="1"/>
  <c r="H570" i="1"/>
  <c r="D570" i="1"/>
  <c r="G570" i="1"/>
  <c r="F570" i="1"/>
  <c r="L570" i="1" s="1"/>
  <c r="K570" i="1"/>
  <c r="M570" i="1"/>
  <c r="C571" i="1"/>
  <c r="B567" i="1"/>
  <c r="P567" i="1"/>
  <c r="A569" i="1"/>
  <c r="B568" i="1" s="1"/>
  <c r="O569" i="1"/>
  <c r="Q568" i="1" s="1"/>
  <c r="E571" i="1" l="1"/>
  <c r="A570" i="1"/>
  <c r="O570" i="1"/>
  <c r="Q569" i="1" s="1"/>
  <c r="B569" i="1"/>
  <c r="P568" i="1"/>
  <c r="H571" i="1"/>
  <c r="F571" i="1"/>
  <c r="L571" i="1" s="1"/>
  <c r="G571" i="1"/>
  <c r="D571" i="1"/>
  <c r="K571" i="1"/>
  <c r="M571" i="1"/>
  <c r="C572" i="1"/>
  <c r="E572" i="1" l="1"/>
  <c r="P569" i="1"/>
  <c r="O571" i="1"/>
  <c r="Q570" i="1" s="1"/>
  <c r="A571" i="1"/>
  <c r="B570" i="1" s="1"/>
  <c r="F572" i="1"/>
  <c r="L572" i="1" s="1"/>
  <c r="G572" i="1"/>
  <c r="H572" i="1"/>
  <c r="D572" i="1"/>
  <c r="K572" i="1"/>
  <c r="M572" i="1"/>
  <c r="C573" i="1"/>
  <c r="E573" i="1" l="1"/>
  <c r="P570" i="1"/>
  <c r="O572" i="1"/>
  <c r="P571" i="1" s="1"/>
  <c r="A572" i="1"/>
  <c r="B571" i="1" s="1"/>
  <c r="H573" i="1"/>
  <c r="F573" i="1"/>
  <c r="L573" i="1" s="1"/>
  <c r="E574" i="1" s="1"/>
  <c r="D573" i="1"/>
  <c r="G573" i="1"/>
  <c r="K573" i="1"/>
  <c r="M573" i="1" s="1"/>
  <c r="C574" i="1"/>
  <c r="A573" i="1" l="1"/>
  <c r="O573" i="1"/>
  <c r="G574" i="1"/>
  <c r="F574" i="1"/>
  <c r="H574" i="1"/>
  <c r="D574" i="1"/>
  <c r="K574" i="1"/>
  <c r="M574" i="1" s="1"/>
  <c r="L574" i="1"/>
  <c r="E575" i="1" s="1"/>
  <c r="C575" i="1"/>
  <c r="B572" i="1"/>
  <c r="Q572" i="1"/>
  <c r="Q571" i="1"/>
  <c r="O574" i="1" l="1"/>
  <c r="P573" i="1" s="1"/>
  <c r="A574" i="1"/>
  <c r="H575" i="1"/>
  <c r="D575" i="1"/>
  <c r="F575" i="1"/>
  <c r="L575" i="1" s="1"/>
  <c r="G575" i="1"/>
  <c r="K575" i="1"/>
  <c r="M575" i="1" s="1"/>
  <c r="C576" i="1"/>
  <c r="P572" i="1"/>
  <c r="Q573" i="1"/>
  <c r="B573" i="1"/>
  <c r="O575" i="1" l="1"/>
  <c r="A575" i="1"/>
  <c r="H576" i="1"/>
  <c r="I576" i="1" s="1"/>
  <c r="F576" i="1"/>
  <c r="L576" i="1" s="1"/>
  <c r="E577" i="1" s="1"/>
  <c r="G576" i="1"/>
  <c r="D576" i="1"/>
  <c r="K576" i="1"/>
  <c r="M576" i="1"/>
  <c r="C577" i="1"/>
  <c r="E576" i="1"/>
  <c r="Q574" i="1"/>
  <c r="A576" i="1" l="1"/>
  <c r="B576" i="1" s="1"/>
  <c r="O576" i="1"/>
  <c r="G577" i="1"/>
  <c r="D577" i="1"/>
  <c r="F577" i="1"/>
  <c r="L577" i="1" s="1"/>
  <c r="H577" i="1"/>
  <c r="K577" i="1"/>
  <c r="M577" i="1"/>
  <c r="C578" i="1"/>
  <c r="B574" i="1"/>
  <c r="P574" i="1"/>
  <c r="H578" i="1" l="1"/>
  <c r="G578" i="1"/>
  <c r="F578" i="1"/>
  <c r="D578" i="1"/>
  <c r="C579" i="1"/>
  <c r="O577" i="1"/>
  <c r="A577" i="1"/>
  <c r="P575" i="1"/>
  <c r="E578" i="1"/>
  <c r="K578" i="1" s="1"/>
  <c r="Q575" i="1"/>
  <c r="B575" i="1"/>
  <c r="M578" i="1" l="1"/>
  <c r="O578" i="1"/>
  <c r="A578" i="1"/>
  <c r="B577" i="1" s="1"/>
  <c r="L578" i="1"/>
  <c r="E579" i="1" s="1"/>
  <c r="K579" i="1" s="1"/>
  <c r="H579" i="1"/>
  <c r="G579" i="1"/>
  <c r="D579" i="1"/>
  <c r="F579" i="1"/>
  <c r="C580" i="1"/>
  <c r="M579" i="1" l="1"/>
  <c r="L579" i="1"/>
  <c r="E580" i="1" s="1"/>
  <c r="K580" i="1" s="1"/>
  <c r="A579" i="1"/>
  <c r="O579" i="1"/>
  <c r="P577" i="1"/>
  <c r="H580" i="1"/>
  <c r="F580" i="1"/>
  <c r="L580" i="1" s="1"/>
  <c r="E581" i="1" s="1"/>
  <c r="D580" i="1"/>
  <c r="G580" i="1"/>
  <c r="C581" i="1"/>
  <c r="Q577" i="1"/>
  <c r="M580" i="1" l="1"/>
  <c r="B578" i="1"/>
  <c r="O580" i="1"/>
  <c r="P579" i="1" s="1"/>
  <c r="A580" i="1"/>
  <c r="B579" i="1" s="1"/>
  <c r="H581" i="1"/>
  <c r="F581" i="1"/>
  <c r="L581" i="1" s="1"/>
  <c r="D581" i="1"/>
  <c r="G581" i="1"/>
  <c r="K581" i="1"/>
  <c r="M581" i="1"/>
  <c r="C582" i="1"/>
  <c r="Q578" i="1"/>
  <c r="P578" i="1"/>
  <c r="E582" i="1" l="1"/>
  <c r="Q579" i="1"/>
  <c r="O581" i="1"/>
  <c r="Q580" i="1" s="1"/>
  <c r="A581" i="1"/>
  <c r="G582" i="1"/>
  <c r="H582" i="1"/>
  <c r="F582" i="1"/>
  <c r="L582" i="1" s="1"/>
  <c r="E583" i="1" s="1"/>
  <c r="D582" i="1"/>
  <c r="K582" i="1"/>
  <c r="M582" i="1"/>
  <c r="C583" i="1"/>
  <c r="P580" i="1"/>
  <c r="A582" i="1" l="1"/>
  <c r="O582" i="1"/>
  <c r="H583" i="1"/>
  <c r="D583" i="1"/>
  <c r="F583" i="1"/>
  <c r="L583" i="1" s="1"/>
  <c r="E584" i="1" s="1"/>
  <c r="G583" i="1"/>
  <c r="K583" i="1"/>
  <c r="M583" i="1"/>
  <c r="C584" i="1"/>
  <c r="B580" i="1"/>
  <c r="B581" i="1"/>
  <c r="Q581" i="1"/>
  <c r="O583" i="1" l="1"/>
  <c r="A583" i="1"/>
  <c r="B582" i="1" s="1"/>
  <c r="H584" i="1"/>
  <c r="D584" i="1"/>
  <c r="G584" i="1"/>
  <c r="F584" i="1"/>
  <c r="L584" i="1" s="1"/>
  <c r="K584" i="1"/>
  <c r="M584" i="1"/>
  <c r="C585" i="1"/>
  <c r="P581" i="1"/>
  <c r="P582" i="1"/>
  <c r="F585" i="1" l="1"/>
  <c r="G585" i="1"/>
  <c r="D585" i="1"/>
  <c r="H585" i="1"/>
  <c r="C586" i="1"/>
  <c r="A584" i="1"/>
  <c r="B583" i="1" s="1"/>
  <c r="O584" i="1"/>
  <c r="E585" i="1"/>
  <c r="L585" i="1" s="1"/>
  <c r="Q582" i="1"/>
  <c r="E586" i="1" l="1"/>
  <c r="K585" i="1"/>
  <c r="A585" i="1"/>
  <c r="B584" i="1" s="1"/>
  <c r="O585" i="1"/>
  <c r="P584" i="1" s="1"/>
  <c r="P583" i="1"/>
  <c r="Q583" i="1"/>
  <c r="H586" i="1"/>
  <c r="F586" i="1"/>
  <c r="L586" i="1" s="1"/>
  <c r="G586" i="1"/>
  <c r="D586" i="1"/>
  <c r="K586" i="1"/>
  <c r="M586" i="1"/>
  <c r="C587" i="1"/>
  <c r="E587" i="1" l="1"/>
  <c r="Q584" i="1"/>
  <c r="O586" i="1"/>
  <c r="P585" i="1" s="1"/>
  <c r="A586" i="1"/>
  <c r="G587" i="1"/>
  <c r="D587" i="1"/>
  <c r="H587" i="1"/>
  <c r="F587" i="1"/>
  <c r="L587" i="1" s="1"/>
  <c r="K587" i="1"/>
  <c r="M587" i="1"/>
  <c r="C588" i="1"/>
  <c r="M585" i="1"/>
  <c r="A587" i="1" l="1"/>
  <c r="O587" i="1"/>
  <c r="Q586" i="1" s="1"/>
  <c r="B585" i="1"/>
  <c r="B586" i="1"/>
  <c r="E588" i="1"/>
  <c r="K588" i="1" s="1"/>
  <c r="H588" i="1"/>
  <c r="I588" i="1" s="1"/>
  <c r="G588" i="1"/>
  <c r="F588" i="1"/>
  <c r="D588" i="1"/>
  <c r="C589" i="1"/>
  <c r="Q585" i="1"/>
  <c r="M588" i="1" l="1"/>
  <c r="H589" i="1"/>
  <c r="F589" i="1"/>
  <c r="G589" i="1"/>
  <c r="D589" i="1"/>
  <c r="C590" i="1"/>
  <c r="A588" i="1"/>
  <c r="B588" i="1" s="1"/>
  <c r="O588" i="1"/>
  <c r="P587" i="1" s="1"/>
  <c r="P586" i="1"/>
  <c r="L588" i="1"/>
  <c r="E589" i="1" s="1"/>
  <c r="K589" i="1" s="1"/>
  <c r="L589" i="1" l="1"/>
  <c r="E590" i="1" s="1"/>
  <c r="M589" i="1"/>
  <c r="H590" i="1"/>
  <c r="G590" i="1"/>
  <c r="F590" i="1"/>
  <c r="L590" i="1" s="1"/>
  <c r="E591" i="1" s="1"/>
  <c r="D590" i="1"/>
  <c r="K590" i="1"/>
  <c r="M590" i="1"/>
  <c r="C591" i="1"/>
  <c r="B587" i="1"/>
  <c r="O589" i="1"/>
  <c r="A589" i="1"/>
  <c r="Q587" i="1"/>
  <c r="H591" i="1" l="1"/>
  <c r="G591" i="1"/>
  <c r="D591" i="1"/>
  <c r="F591" i="1"/>
  <c r="L591" i="1" s="1"/>
  <c r="K591" i="1"/>
  <c r="M591" i="1"/>
  <c r="C592" i="1"/>
  <c r="O590" i="1"/>
  <c r="A590" i="1"/>
  <c r="B589" i="1" l="1"/>
  <c r="D592" i="1"/>
  <c r="G592" i="1"/>
  <c r="F592" i="1"/>
  <c r="H592" i="1"/>
  <c r="C593" i="1"/>
  <c r="O591" i="1"/>
  <c r="P590" i="1" s="1"/>
  <c r="A591" i="1"/>
  <c r="Q589" i="1"/>
  <c r="E592" i="1"/>
  <c r="K592" i="1" s="1"/>
  <c r="M592" i="1" s="1"/>
  <c r="P589" i="1"/>
  <c r="Q590" i="1" l="1"/>
  <c r="L592" i="1"/>
  <c r="E593" i="1" s="1"/>
  <c r="K593" i="1" s="1"/>
  <c r="M593" i="1" s="1"/>
  <c r="O592" i="1"/>
  <c r="Q591" i="1" s="1"/>
  <c r="A592" i="1"/>
  <c r="B591" i="1" s="1"/>
  <c r="D593" i="1"/>
  <c r="H593" i="1"/>
  <c r="F593" i="1"/>
  <c r="G593" i="1"/>
  <c r="C594" i="1"/>
  <c r="B590" i="1"/>
  <c r="L593" i="1" l="1"/>
  <c r="E594" i="1" s="1"/>
  <c r="K594" i="1" s="1"/>
  <c r="M594" i="1" s="1"/>
  <c r="P591" i="1"/>
  <c r="H594" i="1"/>
  <c r="G594" i="1"/>
  <c r="D594" i="1"/>
  <c r="F594" i="1"/>
  <c r="C595" i="1"/>
  <c r="O593" i="1"/>
  <c r="Q592" i="1" s="1"/>
  <c r="A593" i="1"/>
  <c r="L594" i="1" l="1"/>
  <c r="E595" i="1"/>
  <c r="O594" i="1"/>
  <c r="A594" i="1"/>
  <c r="B592" i="1"/>
  <c r="B593" i="1"/>
  <c r="P592" i="1"/>
  <c r="Q593" i="1"/>
  <c r="G595" i="1"/>
  <c r="D595" i="1"/>
  <c r="F595" i="1"/>
  <c r="L595" i="1" s="1"/>
  <c r="H595" i="1"/>
  <c r="K595" i="1"/>
  <c r="M595" i="1"/>
  <c r="C596" i="1"/>
  <c r="E596" i="1" l="1"/>
  <c r="O595" i="1"/>
  <c r="A595" i="1"/>
  <c r="B594" i="1" s="1"/>
  <c r="H596" i="1"/>
  <c r="D596" i="1"/>
  <c r="F596" i="1"/>
  <c r="L596" i="1" s="1"/>
  <c r="E597" i="1" s="1"/>
  <c r="G596" i="1"/>
  <c r="K596" i="1"/>
  <c r="M596" i="1" s="1"/>
  <c r="C597" i="1"/>
  <c r="P593" i="1"/>
  <c r="O596" i="1" l="1"/>
  <c r="A596" i="1"/>
  <c r="Q595" i="1"/>
  <c r="P595" i="1"/>
  <c r="Q594" i="1"/>
  <c r="P594" i="1"/>
  <c r="G597" i="1"/>
  <c r="H597" i="1"/>
  <c r="F597" i="1"/>
  <c r="D597" i="1"/>
  <c r="L597" i="1"/>
  <c r="K597" i="1"/>
  <c r="C598" i="1"/>
  <c r="E598" i="1" l="1"/>
  <c r="H598" i="1"/>
  <c r="D598" i="1"/>
  <c r="F598" i="1"/>
  <c r="L598" i="1" s="1"/>
  <c r="G598" i="1"/>
  <c r="K598" i="1"/>
  <c r="M598" i="1"/>
  <c r="C599" i="1"/>
  <c r="B595" i="1"/>
  <c r="A597" i="1"/>
  <c r="B596" i="1" s="1"/>
  <c r="O597" i="1"/>
  <c r="M597" i="1"/>
  <c r="E599" i="1" l="1"/>
  <c r="K599" i="1" s="1"/>
  <c r="M599" i="1" s="1"/>
  <c r="O598" i="1"/>
  <c r="A598" i="1"/>
  <c r="B597" i="1" s="1"/>
  <c r="P596" i="1"/>
  <c r="P597" i="1"/>
  <c r="H599" i="1"/>
  <c r="D599" i="1"/>
  <c r="F599" i="1"/>
  <c r="L599" i="1" s="1"/>
  <c r="G599" i="1"/>
  <c r="C600" i="1"/>
  <c r="Q596" i="1"/>
  <c r="O599" i="1" l="1"/>
  <c r="A599" i="1"/>
  <c r="F600" i="1"/>
  <c r="G600" i="1"/>
  <c r="D600" i="1"/>
  <c r="H600" i="1"/>
  <c r="I600" i="1" s="1"/>
  <c r="C601" i="1"/>
  <c r="E600" i="1"/>
  <c r="K600" i="1" s="1"/>
  <c r="Q597" i="1"/>
  <c r="L600" i="1" l="1"/>
  <c r="E601" i="1" s="1"/>
  <c r="M600" i="1"/>
  <c r="O600" i="1"/>
  <c r="Q599" i="1" s="1"/>
  <c r="A600" i="1"/>
  <c r="B600" i="1" s="1"/>
  <c r="H601" i="1"/>
  <c r="F601" i="1"/>
  <c r="L601" i="1" s="1"/>
  <c r="D601" i="1"/>
  <c r="G601" i="1"/>
  <c r="K601" i="1"/>
  <c r="M601" i="1"/>
  <c r="C602" i="1"/>
  <c r="B598" i="1"/>
  <c r="Q598" i="1"/>
  <c r="P598" i="1"/>
  <c r="E602" i="1" l="1"/>
  <c r="B599" i="1"/>
  <c r="O601" i="1"/>
  <c r="A601" i="1"/>
  <c r="G602" i="1"/>
  <c r="F602" i="1"/>
  <c r="L602" i="1" s="1"/>
  <c r="E603" i="1" s="1"/>
  <c r="D602" i="1"/>
  <c r="H602" i="1"/>
  <c r="K602" i="1"/>
  <c r="M602" i="1" s="1"/>
  <c r="C603" i="1"/>
  <c r="P599" i="1"/>
  <c r="A602" i="1" l="1"/>
  <c r="B601" i="1" s="1"/>
  <c r="O602" i="1"/>
  <c r="H603" i="1"/>
  <c r="F603" i="1"/>
  <c r="L603" i="1" s="1"/>
  <c r="D603" i="1"/>
  <c r="G603" i="1"/>
  <c r="K603" i="1"/>
  <c r="M603" i="1"/>
  <c r="C604" i="1"/>
  <c r="E604" i="1" l="1"/>
  <c r="Q601" i="1"/>
  <c r="O603" i="1"/>
  <c r="A603" i="1"/>
  <c r="B602" i="1" s="1"/>
  <c r="P601" i="1"/>
  <c r="H604" i="1"/>
  <c r="G604" i="1"/>
  <c r="D604" i="1"/>
  <c r="F604" i="1"/>
  <c r="L604" i="1" s="1"/>
  <c r="K604" i="1"/>
  <c r="M604" i="1"/>
  <c r="C605" i="1"/>
  <c r="E605" i="1" l="1"/>
  <c r="P602" i="1"/>
  <c r="O604" i="1"/>
  <c r="P603" i="1" s="1"/>
  <c r="A604" i="1"/>
  <c r="H605" i="1"/>
  <c r="D605" i="1"/>
  <c r="G605" i="1"/>
  <c r="F605" i="1"/>
  <c r="L605" i="1" s="1"/>
  <c r="K605" i="1"/>
  <c r="M605" i="1" s="1"/>
  <c r="C606" i="1"/>
  <c r="Q602" i="1"/>
  <c r="Q603" i="1" l="1"/>
  <c r="E606" i="1"/>
  <c r="K606" i="1" s="1"/>
  <c r="M606" i="1" s="1"/>
  <c r="A605" i="1"/>
  <c r="B604" i="1" s="1"/>
  <c r="O605" i="1"/>
  <c r="H606" i="1"/>
  <c r="G606" i="1"/>
  <c r="F606" i="1"/>
  <c r="L606" i="1" s="1"/>
  <c r="E607" i="1" s="1"/>
  <c r="D606" i="1"/>
  <c r="C607" i="1"/>
  <c r="B603" i="1"/>
  <c r="H607" i="1" l="1"/>
  <c r="F607" i="1"/>
  <c r="G607" i="1"/>
  <c r="D607" i="1"/>
  <c r="L607" i="1"/>
  <c r="K607" i="1"/>
  <c r="M607" i="1" s="1"/>
  <c r="C608" i="1"/>
  <c r="Q604" i="1"/>
  <c r="P604" i="1"/>
  <c r="O606" i="1"/>
  <c r="A606" i="1"/>
  <c r="B605" i="1" s="1"/>
  <c r="E608" i="1" l="1"/>
  <c r="P605" i="1"/>
  <c r="A607" i="1"/>
  <c r="O607" i="1"/>
  <c r="Q605" i="1"/>
  <c r="H608" i="1"/>
  <c r="G608" i="1"/>
  <c r="F608" i="1"/>
  <c r="L608" i="1" s="1"/>
  <c r="E609" i="1" s="1"/>
  <c r="D608" i="1"/>
  <c r="K608" i="1"/>
  <c r="C609" i="1"/>
  <c r="A608" i="1" l="1"/>
  <c r="O608" i="1"/>
  <c r="H609" i="1"/>
  <c r="F609" i="1"/>
  <c r="L609" i="1" s="1"/>
  <c r="E610" i="1" s="1"/>
  <c r="G609" i="1"/>
  <c r="D609" i="1"/>
  <c r="K609" i="1"/>
  <c r="M609" i="1"/>
  <c r="C610" i="1"/>
  <c r="P606" i="1"/>
  <c r="Q606" i="1"/>
  <c r="M608" i="1"/>
  <c r="B606" i="1"/>
  <c r="B607" i="1"/>
  <c r="Q607" i="1" l="1"/>
  <c r="H610" i="1"/>
  <c r="F610" i="1"/>
  <c r="L610" i="1" s="1"/>
  <c r="D610" i="1"/>
  <c r="G610" i="1"/>
  <c r="K610" i="1"/>
  <c r="M610" i="1"/>
  <c r="C611" i="1"/>
  <c r="P607" i="1"/>
  <c r="A609" i="1"/>
  <c r="B608" i="1" s="1"/>
  <c r="O609" i="1"/>
  <c r="P608" i="1" s="1"/>
  <c r="E611" i="1" l="1"/>
  <c r="H611" i="1"/>
  <c r="F611" i="1"/>
  <c r="G611" i="1"/>
  <c r="D611" i="1"/>
  <c r="L611" i="1"/>
  <c r="E612" i="1" s="1"/>
  <c r="K611" i="1"/>
  <c r="M611" i="1"/>
  <c r="C612" i="1"/>
  <c r="O610" i="1"/>
  <c r="A610" i="1"/>
  <c r="Q608" i="1"/>
  <c r="P609" i="1"/>
  <c r="B609" i="1" l="1"/>
  <c r="O611" i="1"/>
  <c r="A611" i="1"/>
  <c r="Q609" i="1"/>
  <c r="G612" i="1"/>
  <c r="N612" i="1"/>
  <c r="F612" i="1"/>
  <c r="L612" i="1" s="1"/>
  <c r="H612" i="1"/>
  <c r="I612" i="1" s="1"/>
  <c r="D612" i="1"/>
  <c r="K612" i="1"/>
  <c r="M612" i="1"/>
  <c r="N170" i="1" l="1"/>
  <c r="N171" i="1"/>
  <c r="N172" i="1"/>
  <c r="N173" i="1"/>
  <c r="N175" i="1"/>
  <c r="N174" i="1"/>
  <c r="N176" i="1"/>
  <c r="N177" i="1"/>
  <c r="N178" i="1"/>
  <c r="N179" i="1"/>
  <c r="N181" i="1"/>
  <c r="N182" i="1"/>
  <c r="N180" i="1"/>
  <c r="N184" i="1"/>
  <c r="N183" i="1"/>
  <c r="N185" i="1"/>
  <c r="N186" i="1"/>
  <c r="N187" i="1"/>
  <c r="N190" i="1"/>
  <c r="N188" i="1"/>
  <c r="N191" i="1"/>
  <c r="N189" i="1"/>
  <c r="N192" i="1"/>
  <c r="N194" i="1"/>
  <c r="N193" i="1"/>
  <c r="N195" i="1"/>
  <c r="N197" i="1"/>
  <c r="N196" i="1"/>
  <c r="N198" i="1"/>
  <c r="N200" i="1"/>
  <c r="N199" i="1"/>
  <c r="N202" i="1"/>
  <c r="N201" i="1"/>
  <c r="N203" i="1"/>
  <c r="N205" i="1"/>
  <c r="N206" i="1"/>
  <c r="N204" i="1"/>
  <c r="N208" i="1"/>
  <c r="N207" i="1"/>
  <c r="N209" i="1"/>
  <c r="N210" i="1"/>
  <c r="N212" i="1"/>
  <c r="N211" i="1"/>
  <c r="N213" i="1"/>
  <c r="N216" i="1"/>
  <c r="N214" i="1"/>
  <c r="N215" i="1"/>
  <c r="N220" i="1"/>
  <c r="N217" i="1"/>
  <c r="N218" i="1"/>
  <c r="N219" i="1"/>
  <c r="N221" i="1"/>
  <c r="N222" i="1"/>
  <c r="N224" i="1"/>
  <c r="N225" i="1"/>
  <c r="N227" i="1"/>
  <c r="N223" i="1"/>
  <c r="N226" i="1"/>
  <c r="N229" i="1"/>
  <c r="N228" i="1"/>
  <c r="N230" i="1"/>
  <c r="N232" i="1"/>
  <c r="N231" i="1"/>
  <c r="N234" i="1"/>
  <c r="N233" i="1"/>
  <c r="N235" i="1"/>
  <c r="N237" i="1"/>
  <c r="N236" i="1"/>
  <c r="N238" i="1"/>
  <c r="N239" i="1"/>
  <c r="N240" i="1"/>
  <c r="N241" i="1"/>
  <c r="N242" i="1"/>
  <c r="N244" i="1"/>
  <c r="N243" i="1"/>
  <c r="N247" i="1"/>
  <c r="N245" i="1"/>
  <c r="N249" i="1"/>
  <c r="N246" i="1"/>
  <c r="N248" i="1"/>
  <c r="N251" i="1"/>
  <c r="N250" i="1"/>
  <c r="N253" i="1"/>
  <c r="N252" i="1"/>
  <c r="N255" i="1"/>
  <c r="N254" i="1"/>
  <c r="N256" i="1"/>
  <c r="N258" i="1"/>
  <c r="N260" i="1"/>
  <c r="N257" i="1"/>
  <c r="N259" i="1"/>
  <c r="N263" i="1"/>
  <c r="N261" i="1"/>
  <c r="N262" i="1"/>
  <c r="N264" i="1"/>
  <c r="N265" i="1"/>
  <c r="N266" i="1"/>
  <c r="N267" i="1"/>
  <c r="N268" i="1"/>
  <c r="N271" i="1"/>
  <c r="N269" i="1"/>
  <c r="N272" i="1"/>
  <c r="N273" i="1"/>
  <c r="N270" i="1"/>
  <c r="N275" i="1"/>
  <c r="N276" i="1"/>
  <c r="N274" i="1"/>
  <c r="N277" i="1"/>
  <c r="N280" i="1"/>
  <c r="N278" i="1"/>
  <c r="N279" i="1"/>
  <c r="N281" i="1"/>
  <c r="N283" i="1"/>
  <c r="N282" i="1"/>
  <c r="N284" i="1"/>
  <c r="N285" i="1"/>
  <c r="N287" i="1"/>
  <c r="N286" i="1"/>
  <c r="N289" i="1"/>
  <c r="N288" i="1"/>
  <c r="N290" i="1"/>
  <c r="N291" i="1"/>
  <c r="N293" i="1"/>
  <c r="N294" i="1"/>
  <c r="N292" i="1"/>
  <c r="N295" i="1"/>
  <c r="N296" i="1"/>
  <c r="N297" i="1"/>
  <c r="N298" i="1"/>
  <c r="N299" i="1"/>
  <c r="N301" i="1"/>
  <c r="N300" i="1"/>
  <c r="N302" i="1"/>
  <c r="N303" i="1"/>
  <c r="N305" i="1"/>
  <c r="N304" i="1"/>
  <c r="N306" i="1"/>
  <c r="N308" i="1"/>
  <c r="N307" i="1"/>
  <c r="N310" i="1"/>
  <c r="N309" i="1"/>
  <c r="N312" i="1"/>
  <c r="N311" i="1"/>
  <c r="N313" i="1"/>
  <c r="N314" i="1"/>
  <c r="N315" i="1"/>
  <c r="N318" i="1"/>
  <c r="N316" i="1"/>
  <c r="N319" i="1"/>
  <c r="N320" i="1"/>
  <c r="N317" i="1"/>
  <c r="N321" i="1"/>
  <c r="N322" i="1"/>
  <c r="N323" i="1"/>
  <c r="N325" i="1"/>
  <c r="N324" i="1"/>
  <c r="N326" i="1"/>
  <c r="N328" i="1"/>
  <c r="N327" i="1"/>
  <c r="N329" i="1"/>
  <c r="N331" i="1"/>
  <c r="N330" i="1"/>
  <c r="N332" i="1"/>
  <c r="N333" i="1"/>
  <c r="N335" i="1"/>
  <c r="N336" i="1"/>
  <c r="N337" i="1"/>
  <c r="N334" i="1"/>
  <c r="N338" i="1"/>
  <c r="N339" i="1"/>
  <c r="N340" i="1"/>
  <c r="N343" i="1"/>
  <c r="N341" i="1"/>
  <c r="N342" i="1"/>
  <c r="N344" i="1"/>
  <c r="N345" i="1"/>
  <c r="N346" i="1"/>
  <c r="N347" i="1"/>
  <c r="N348" i="1"/>
  <c r="N350" i="1"/>
  <c r="N349" i="1"/>
  <c r="N351" i="1"/>
  <c r="N353" i="1"/>
  <c r="N352" i="1"/>
  <c r="N355" i="1"/>
  <c r="N354" i="1"/>
  <c r="N356" i="1"/>
  <c r="N357" i="1"/>
  <c r="N359" i="1"/>
  <c r="N358" i="1"/>
  <c r="N360" i="1"/>
  <c r="N362" i="1"/>
  <c r="N361" i="1"/>
  <c r="N363" i="1"/>
  <c r="N364" i="1"/>
  <c r="N366" i="1"/>
  <c r="N365" i="1"/>
  <c r="N368" i="1"/>
  <c r="N367" i="1"/>
  <c r="N370" i="1"/>
  <c r="N369" i="1"/>
  <c r="N371" i="1"/>
  <c r="N372" i="1"/>
  <c r="N373" i="1"/>
  <c r="N374" i="1"/>
  <c r="N377" i="1"/>
  <c r="N375" i="1"/>
  <c r="N376" i="1"/>
  <c r="N379" i="1"/>
  <c r="N378" i="1"/>
  <c r="N380" i="1"/>
  <c r="N381" i="1"/>
  <c r="N382" i="1"/>
  <c r="N383" i="1"/>
  <c r="N384" i="1"/>
  <c r="N385" i="1"/>
  <c r="N386" i="1"/>
  <c r="N388" i="1"/>
  <c r="N387" i="1"/>
  <c r="N389" i="1"/>
  <c r="N390" i="1"/>
  <c r="N391" i="1"/>
  <c r="N393" i="1"/>
  <c r="N392" i="1"/>
  <c r="N395" i="1"/>
  <c r="N394" i="1"/>
  <c r="N397" i="1"/>
  <c r="N396" i="1"/>
  <c r="N399" i="1"/>
  <c r="N398" i="1"/>
  <c r="N402" i="1"/>
  <c r="N400" i="1"/>
  <c r="N401" i="1"/>
  <c r="N403" i="1"/>
  <c r="N404" i="1"/>
  <c r="N407" i="1"/>
  <c r="N405" i="1"/>
  <c r="N406" i="1"/>
  <c r="N410" i="1"/>
  <c r="N409" i="1"/>
  <c r="N408" i="1"/>
  <c r="N412" i="1"/>
  <c r="N411" i="1"/>
  <c r="N413" i="1"/>
  <c r="N414" i="1"/>
  <c r="N415" i="1"/>
  <c r="N416" i="1"/>
  <c r="N417" i="1"/>
  <c r="N418" i="1"/>
  <c r="N421" i="1"/>
  <c r="N419" i="1"/>
  <c r="N420" i="1"/>
  <c r="N422" i="1"/>
  <c r="N424" i="1"/>
  <c r="N423" i="1"/>
  <c r="N425" i="1"/>
  <c r="N426" i="1"/>
  <c r="N428" i="1"/>
  <c r="N427" i="1"/>
  <c r="N429" i="1"/>
  <c r="N430" i="1"/>
  <c r="N433" i="1"/>
  <c r="N431" i="1"/>
  <c r="N432" i="1"/>
  <c r="N434" i="1"/>
  <c r="N436" i="1"/>
  <c r="N435" i="1"/>
  <c r="N437" i="1"/>
  <c r="N438" i="1"/>
  <c r="N439" i="1"/>
  <c r="N440" i="1"/>
  <c r="N441" i="1"/>
  <c r="N442" i="1"/>
  <c r="N444" i="1"/>
  <c r="N443" i="1"/>
  <c r="N445" i="1"/>
  <c r="N446" i="1"/>
  <c r="N448" i="1"/>
  <c r="N447" i="1"/>
  <c r="N450" i="1"/>
  <c r="N449" i="1"/>
  <c r="N451" i="1"/>
  <c r="N453" i="1"/>
  <c r="N454" i="1"/>
  <c r="N452" i="1"/>
  <c r="N455" i="1"/>
  <c r="N456" i="1"/>
  <c r="N458" i="1"/>
  <c r="N457" i="1"/>
  <c r="N459" i="1"/>
  <c r="N460" i="1"/>
  <c r="N461" i="1"/>
  <c r="N462" i="1"/>
  <c r="N463" i="1"/>
  <c r="N465" i="1"/>
  <c r="N464" i="1"/>
  <c r="N466" i="1"/>
  <c r="N467" i="1"/>
  <c r="N469" i="1"/>
  <c r="N468" i="1"/>
  <c r="N470" i="1"/>
  <c r="N471" i="1"/>
  <c r="N472" i="1"/>
  <c r="N475" i="1"/>
  <c r="N473" i="1"/>
  <c r="N474" i="1"/>
  <c r="N477" i="1"/>
  <c r="N476" i="1"/>
  <c r="N478" i="1"/>
  <c r="N480" i="1"/>
  <c r="N479" i="1"/>
  <c r="N485" i="1"/>
  <c r="N483" i="1"/>
  <c r="N481" i="1"/>
  <c r="N482" i="1"/>
  <c r="N484" i="1"/>
  <c r="N487" i="1"/>
  <c r="N486" i="1"/>
  <c r="N488" i="1"/>
  <c r="N490" i="1"/>
  <c r="N489" i="1"/>
  <c r="N493" i="1"/>
  <c r="N491" i="1"/>
  <c r="N494" i="1"/>
  <c r="N495" i="1"/>
  <c r="N497" i="1"/>
  <c r="N496" i="1"/>
  <c r="N499" i="1"/>
  <c r="N498" i="1"/>
  <c r="N502" i="1"/>
  <c r="N501" i="1"/>
  <c r="N500" i="1"/>
  <c r="N504" i="1"/>
  <c r="N503" i="1"/>
  <c r="N505" i="1"/>
  <c r="N506" i="1"/>
  <c r="N508" i="1"/>
  <c r="N507" i="1"/>
  <c r="N509" i="1"/>
  <c r="N510" i="1"/>
  <c r="N511" i="1"/>
  <c r="N512" i="1"/>
  <c r="N514" i="1"/>
  <c r="N513" i="1"/>
  <c r="N516" i="1"/>
  <c r="N515" i="1"/>
  <c r="N517" i="1"/>
  <c r="N518" i="1"/>
  <c r="N519" i="1"/>
  <c r="N520" i="1"/>
  <c r="N521" i="1"/>
  <c r="N522" i="1"/>
  <c r="N523" i="1"/>
  <c r="N525" i="1"/>
  <c r="N524" i="1"/>
  <c r="N526" i="1"/>
  <c r="N527" i="1"/>
  <c r="N528" i="1"/>
  <c r="N530" i="1"/>
  <c r="N529" i="1"/>
  <c r="N531" i="1"/>
  <c r="N533" i="1"/>
  <c r="N532" i="1"/>
  <c r="N535" i="1"/>
  <c r="N534" i="1"/>
  <c r="N536" i="1"/>
  <c r="N537" i="1"/>
  <c r="N538" i="1"/>
  <c r="N539" i="1"/>
  <c r="N540" i="1"/>
  <c r="N541" i="1"/>
  <c r="N542" i="1"/>
  <c r="N544" i="1"/>
  <c r="N543" i="1"/>
  <c r="N545" i="1"/>
  <c r="N547" i="1"/>
  <c r="N546" i="1"/>
  <c r="N549" i="1"/>
  <c r="N548" i="1"/>
  <c r="N551" i="1"/>
  <c r="N550" i="1"/>
  <c r="N553" i="1"/>
  <c r="N552" i="1"/>
  <c r="N554" i="1"/>
  <c r="N555" i="1"/>
  <c r="N556" i="1"/>
  <c r="N558" i="1"/>
  <c r="N560" i="1"/>
  <c r="N557" i="1"/>
  <c r="N559" i="1"/>
  <c r="N561" i="1"/>
  <c r="N562" i="1"/>
  <c r="N563" i="1"/>
  <c r="N564" i="1"/>
  <c r="N565" i="1"/>
  <c r="N567" i="1"/>
  <c r="N566" i="1"/>
  <c r="N569" i="1"/>
  <c r="N568" i="1"/>
  <c r="N571" i="1"/>
  <c r="N572" i="1"/>
  <c r="N573" i="1"/>
  <c r="N570" i="1"/>
  <c r="N575" i="1"/>
  <c r="N574" i="1"/>
  <c r="N576" i="1"/>
  <c r="N577" i="1"/>
  <c r="N578" i="1"/>
  <c r="N580" i="1"/>
  <c r="N579" i="1"/>
  <c r="N581" i="1"/>
  <c r="N582" i="1"/>
  <c r="N585" i="1"/>
  <c r="N583" i="1"/>
  <c r="N586" i="1"/>
  <c r="N584" i="1"/>
  <c r="N587" i="1"/>
  <c r="N588" i="1"/>
  <c r="N589" i="1"/>
  <c r="N590" i="1"/>
  <c r="N592" i="1"/>
  <c r="N591" i="1"/>
  <c r="N593" i="1"/>
  <c r="N594" i="1"/>
  <c r="N595" i="1"/>
  <c r="N597" i="1"/>
  <c r="N596" i="1"/>
  <c r="N598" i="1"/>
  <c r="N599" i="1"/>
  <c r="N600" i="1"/>
  <c r="N601" i="1"/>
  <c r="N603" i="1"/>
  <c r="N602" i="1"/>
  <c r="N604" i="1"/>
  <c r="N605" i="1"/>
  <c r="N606" i="1"/>
  <c r="N611" i="1"/>
  <c r="I613" i="1"/>
  <c r="O612" i="1"/>
  <c r="P611" i="1" s="1"/>
  <c r="A612" i="1"/>
  <c r="B612" i="1" s="1"/>
  <c r="N610" i="1"/>
  <c r="P610" i="1"/>
  <c r="B610" i="1"/>
  <c r="N607" i="1"/>
  <c r="N609" i="1"/>
  <c r="Q610" i="1"/>
  <c r="N608" i="1"/>
  <c r="B611" i="1" l="1"/>
  <c r="Q611" i="1"/>
  <c r="Q612" i="1"/>
  <c r="P612" i="1"/>
  <c r="P24" i="1"/>
  <c r="Q24" i="1"/>
  <c r="Q36" i="1"/>
  <c r="P36" i="1"/>
  <c r="P48" i="1"/>
  <c r="Q48" i="1"/>
  <c r="P60" i="1"/>
  <c r="Q60" i="1"/>
  <c r="Q72" i="1"/>
  <c r="P72" i="1"/>
  <c r="P84" i="1"/>
  <c r="Q84" i="1"/>
  <c r="P96" i="1"/>
  <c r="Q96" i="1"/>
  <c r="P108" i="1"/>
  <c r="Q108" i="1"/>
  <c r="P120" i="1"/>
  <c r="Q120" i="1"/>
  <c r="Q132" i="1"/>
  <c r="P132" i="1"/>
  <c r="Q144" i="1"/>
  <c r="P144" i="1"/>
  <c r="Q156" i="1"/>
  <c r="P156" i="1"/>
  <c r="Q168" i="1"/>
  <c r="P168" i="1"/>
  <c r="P180" i="1"/>
  <c r="Q180" i="1"/>
  <c r="Q192" i="1"/>
  <c r="P192" i="1"/>
  <c r="Q204" i="1"/>
  <c r="P204" i="1"/>
  <c r="Q216" i="1"/>
  <c r="P216" i="1"/>
  <c r="P228" i="1"/>
  <c r="Q228" i="1"/>
  <c r="Q240" i="1"/>
  <c r="P240" i="1"/>
  <c r="Q252" i="1"/>
  <c r="P252" i="1"/>
  <c r="Q264" i="1"/>
  <c r="P264" i="1"/>
  <c r="P276" i="1"/>
  <c r="Q276" i="1"/>
  <c r="Q288" i="1"/>
  <c r="P288" i="1"/>
  <c r="P300" i="1"/>
  <c r="Q300" i="1"/>
  <c r="P312" i="1"/>
  <c r="Q312" i="1"/>
  <c r="Q324" i="1"/>
  <c r="P324" i="1"/>
  <c r="P336" i="1"/>
  <c r="Q336" i="1"/>
  <c r="Q348" i="1"/>
  <c r="P348" i="1"/>
  <c r="Q360" i="1"/>
  <c r="P360" i="1"/>
  <c r="Q372" i="1"/>
  <c r="P372" i="1"/>
  <c r="P384" i="1"/>
  <c r="Q384" i="1"/>
  <c r="Q396" i="1"/>
  <c r="P396" i="1"/>
  <c r="P408" i="1"/>
  <c r="Q408" i="1"/>
  <c r="P420" i="1"/>
  <c r="Q420" i="1"/>
  <c r="P432" i="1"/>
  <c r="Q432" i="1"/>
  <c r="P444" i="1"/>
  <c r="Q444" i="1"/>
  <c r="Q456" i="1"/>
  <c r="P456" i="1"/>
  <c r="P468" i="1"/>
  <c r="Q468" i="1"/>
  <c r="P480" i="1"/>
  <c r="Q480" i="1"/>
  <c r="Q492" i="1"/>
  <c r="P492" i="1"/>
  <c r="Q504" i="1"/>
  <c r="P504" i="1"/>
  <c r="P516" i="1"/>
  <c r="Q516" i="1"/>
  <c r="P528" i="1"/>
  <c r="Q528" i="1"/>
  <c r="P540" i="1"/>
  <c r="Q540" i="1"/>
  <c r="P552" i="1"/>
  <c r="Q552" i="1"/>
  <c r="P564" i="1"/>
  <c r="Q564" i="1"/>
  <c r="Q576" i="1"/>
  <c r="P576" i="1"/>
  <c r="Q588" i="1"/>
  <c r="P588" i="1"/>
  <c r="Q600" i="1"/>
  <c r="P600" i="1"/>
  <c r="P613" i="1" l="1"/>
  <c r="Q6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Silvan Rog</author>
  </authors>
  <commentList>
    <comment ref="L4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Indien maandelijkse termijn bekend is, maar niet het rentepercentage, gebruik 'doelzoeken' onder het tabje gegevens om de juiste waarde te vinden.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5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Indien maandelijkse termijn bekend is, maar niet het rentepercentage, gebruik 'doelzoeken' onder het tabje gegevens om de juiste waarde te vinden.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<sst xmlns="http://schemas.openxmlformats.org/spreadsheetml/2006/main" count="29" uniqueCount="29">
  <si>
    <t>Input voor amortisatieschema</t>
  </si>
  <si>
    <t>Jaarlijkse Interest</t>
  </si>
  <si>
    <t>Leenperiode in jaren</t>
  </si>
  <si>
    <t>Aantal termijnen per jaar</t>
  </si>
  <si>
    <t>Startdatum</t>
  </si>
  <si>
    <t>Basis voor amortisatieschema</t>
  </si>
  <si>
    <t>Periodieke annuiteit</t>
  </si>
  <si>
    <t>Nr</t>
  </si>
  <si>
    <t>Betaaldatum</t>
  </si>
  <si>
    <t>Beginsaldo</t>
  </si>
  <si>
    <t>Periodieke Annuiteit</t>
  </si>
  <si>
    <t>Rente</t>
  </si>
  <si>
    <t>Eindsaldo</t>
  </si>
  <si>
    <t>Rente Cumulatief</t>
  </si>
  <si>
    <t>Totaal aantal termijnen</t>
  </si>
  <si>
    <t>Slottermijn</t>
  </si>
  <si>
    <t>Annuitair Amortisatieschema</t>
  </si>
  <si>
    <t>Bedrag Lening (excl rente)</t>
  </si>
  <si>
    <t xml:space="preserve">Alleen gegevens in het blauw handmatig wijzigen. </t>
  </si>
  <si>
    <t>Rente Resterend</t>
  </si>
  <si>
    <t>Jaarrente</t>
  </si>
  <si>
    <t>Annuiteit per jaar</t>
  </si>
  <si>
    <t>Annuiteit bij verschillende lening bedrag</t>
  </si>
  <si>
    <t>Koopsom</t>
  </si>
  <si>
    <t>Annuïtaire aflossing</t>
  </si>
  <si>
    <t>Hoofdsom (feitelijke aflossing)</t>
  </si>
  <si>
    <t>Annuïtaire rente</t>
  </si>
  <si>
    <t>Jaaraflossing annuïtair</t>
  </si>
  <si>
    <t>Jaaraflossing feitelijk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</si>
</sst>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€&quot;\ #,##0;[Red]&quot;€&quot;\ \-#,##0"/>
    <numFmt numFmtId="8" formatCode="&quot;€&quot;\ #,##0.00;[Red]&quot;€&quot;\ \-#,##0.00"/>
    <numFmt numFmtId="44" formatCode="_ &quot;€&quot;\ * #,##0.00_ ;_ &quot;€&quot;\ * \-#,##0.00_ ;_ &quot;€&quot;\ * &quot;-&quot;??_ ;_ @_ "/>
    <numFmt numFmtId="164" formatCode="_ &quot;€&quot;\ * #,##0_ ;_ &quot;€&quot;\ * \-#,##0_ ;_ &quot;€&quot;\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555555"/>
      <name val="Arial"/>
      <family val="2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/>
    <xf numFmtId="14" fontId="0" fillId="0" borderId="0" xfId="0" applyNumberFormat="1"/>
    <xf numFmtId="44" fontId="0" fillId="0" borderId="0" xfId="1" applyFont="1"/>
    <xf numFmtId="0" fontId="4" fillId="0" borderId="0" xfId="0" applyFont="1"/>
    <xf numFmtId="0" fontId="2" fillId="0" borderId="0" xfId="0" applyFont="1" applyAlignment="1">
      <alignment wrapText="1"/>
    </xf>
    <xf numFmtId="44" fontId="0" fillId="0" borderId="0" xfId="0" applyNumberFormat="1"/>
    <xf numFmtId="44" fontId="2" fillId="0" borderId="0" xfId="1" applyFont="1"/>
    <xf numFmtId="44" fontId="5" fillId="0" borderId="0" xfId="1" applyFont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164" fontId="0" fillId="0" borderId="0" xfId="0" applyNumberFormat="1"/>
    <xf numFmtId="164" fontId="0" fillId="0" borderId="0" xfId="1" applyNumberFormat="1" applyFont="1"/>
    <xf numFmtId="0" fontId="9" fillId="0" borderId="0" xfId="0" applyFont="1" applyAlignment="1">
      <alignment horizontal="center"/>
    </xf>
    <xf numFmtId="164" fontId="10" fillId="0" borderId="0" xfId="0" applyNumberFormat="1" applyFont="1"/>
    <xf numFmtId="0" fontId="9" fillId="0" borderId="0" xfId="0" applyFont="1" applyAlignment="1">
      <alignment wrapText="1"/>
    </xf>
    <xf numFmtId="8" fontId="0" fillId="0" borderId="0" xfId="1" applyNumberFormat="1" applyFont="1"/>
    <xf numFmtId="6" fontId="0" fillId="0" borderId="0" xfId="1" applyNumberFormat="1" applyFont="1"/>
    <xf numFmtId="164" fontId="2" fillId="0" borderId="0" xfId="1" applyNumberFormat="1" applyFont="1"/>
    <xf numFmtId="10" fontId="2" fillId="0" borderId="0" xfId="2" applyNumberFormat="1" applyFont="1"/>
    <xf numFmtId="0" fontId="2" fillId="0" borderId="0" xfId="0" applyFont="1" applyAlignment="1">
      <alignment horizontal="center"/>
    </xf>
  </cellXfs>
  <cellStyles count="3">
    <cellStyle name="Procent" xfId="2" builtinId="5"/>
    <cellStyle name="Standaard" xfId="0" builtinId="0"/>
    <cellStyle name="Valuta" xfId="1" builtinId="4"/>
  </cellStyles>
  <dxfs count="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box01\root09\Users\onnovanbekkum\Documents\CC%20PROJECTS\Sidhadorp\Businesscase%20Sidhadorp\Samenvatting%20komende%20jaren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box01\root09\Users\onnovanbekkum\Documents\CC%20PROJECTS\Sidhadorp\Businesscase%20Sidhadorp\Samenvatting%20komende%20jar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3"/>
  <sheetViews>
    <sheetView tabSelected="1" topLeftCell="C1" zoomScaleNormal="100" workbookViewId="0">
      <pane xSplit="2" ySplit="12" topLeftCell="E13" activePane="bottomRight" state="frozen"/>
      <selection activeCell="C1" sqref="C1"/>
      <selection pane="topRight" activeCell="E1" sqref="E1"/>
      <selection pane="bottomLeft" activeCell="C13" sqref="C13"/>
      <selection pane="bottomRight" activeCell="C6" sqref="C6"/>
    </sheetView>
  </sheetViews>
  <sheetFormatPr defaultColWidth="8.85546875" defaultRowHeight="15" x14ac:dyDescent="0.25"/>
  <cols>
    <col min="1" max="2" width="0" hidden="1" customWidth="1"/>
    <col min="3" max="3" width="13.140625" customWidth="1"/>
    <col min="4" max="4" width="25.140625" customWidth="1"/>
    <col min="5" max="5" width="23.85546875" customWidth="1"/>
    <col min="6" max="6" width="16.28515625" bestFit="1" customWidth="1"/>
    <col min="7" max="7" width="12.85546875" customWidth="1"/>
    <col min="8" max="8" width="12.28515625" customWidth="1"/>
    <col min="9" max="9" width="12.42578125" customWidth="1"/>
    <col min="10" max="10" width="22" bestFit="1" customWidth="1"/>
    <col min="11" max="11" width="15.28515625" bestFit="1" customWidth="1"/>
    <col min="12" max="13" width="20.28515625" bestFit="1" customWidth="1"/>
    <col min="14" max="14" width="19.42578125" bestFit="1" customWidth="1"/>
    <col min="15" max="15" width="6" bestFit="1" customWidth="1"/>
    <col min="16" max="16" width="18.28515625" style="2" bestFit="1" customWidth="1"/>
    <col min="17" max="17" width="18.7109375" bestFit="1" customWidth="1"/>
  </cols>
  <sheetData>
    <row r="1" spans="1:17" ht="26.25" x14ac:dyDescent="0.4">
      <c r="E1" s="1" t="s">
        <v>16</v>
      </c>
    </row>
    <row r="2" spans="1:17" ht="15" customHeight="1" x14ac:dyDescent="0.4">
      <c r="D2" s="12" t="s">
        <v>18</v>
      </c>
      <c r="E2" s="1"/>
    </row>
    <row r="3" spans="1:17" x14ac:dyDescent="0.25">
      <c r="C3" s="2"/>
      <c r="D3" s="22" t="s">
        <v>0</v>
      </c>
      <c r="E3" s="22"/>
      <c r="F3" s="15" t="s">
        <v>23</v>
      </c>
      <c r="G3" s="15"/>
      <c r="H3" s="15"/>
      <c r="I3" s="15"/>
      <c r="J3" s="22" t="s">
        <v>5</v>
      </c>
      <c r="K3" s="22"/>
      <c r="L3" s="22"/>
    </row>
    <row r="4" spans="1:17" x14ac:dyDescent="0.25">
      <c r="D4" s="2" t="s">
        <v>17</v>
      </c>
      <c r="E4" s="20">
        <f>[1]Blad1!$B$4*1000000</f>
        <v>24034770</v>
      </c>
      <c r="F4" s="16">
        <f>E4/1.02</f>
        <v>23563500</v>
      </c>
      <c r="G4" s="16"/>
      <c r="H4" s="16"/>
      <c r="I4" s="16"/>
      <c r="J4" s="2" t="s">
        <v>6</v>
      </c>
      <c r="L4" s="8">
        <f>IF(AND($E$4&lt;&gt;0,$E$5&lt;&gt;0,$E$6&lt;&gt;0,$E$7&lt;&gt;0),-PMT($E$5/$E$7,$E$6*$E$7,$E$4,-L6),"")</f>
        <v>109151.2086334404</v>
      </c>
      <c r="O4" s="7"/>
    </row>
    <row r="5" spans="1:17" x14ac:dyDescent="0.25">
      <c r="D5" s="2" t="s">
        <v>1</v>
      </c>
      <c r="E5" s="21">
        <f>[1]Blad1!$B$7</f>
        <v>0.05</v>
      </c>
      <c r="J5" s="2" t="s">
        <v>14</v>
      </c>
      <c r="L5" s="2">
        <f>IF(AND($E$4&lt;&gt;0,$E$5&lt;&gt;0,$E$6&lt;&gt;0,$E$7&lt;&gt;0),$E$6*$E$7,"")</f>
        <v>600</v>
      </c>
      <c r="O5" s="7"/>
    </row>
    <row r="6" spans="1:17" x14ac:dyDescent="0.25">
      <c r="D6" s="2" t="s">
        <v>2</v>
      </c>
      <c r="E6" s="2">
        <f>[1]Blad1!$B$11</f>
        <v>50</v>
      </c>
      <c r="J6" s="2" t="s">
        <v>15</v>
      </c>
      <c r="L6" s="9"/>
    </row>
    <row r="7" spans="1:17" x14ac:dyDescent="0.25">
      <c r="D7" s="2" t="s">
        <v>3</v>
      </c>
      <c r="E7" s="10">
        <v>12</v>
      </c>
      <c r="J7" s="2" t="s">
        <v>21</v>
      </c>
      <c r="L7" s="8">
        <f>+L4*12</f>
        <v>1309814.5036012847</v>
      </c>
    </row>
    <row r="8" spans="1:17" x14ac:dyDescent="0.25">
      <c r="D8" s="2" t="s">
        <v>4</v>
      </c>
      <c r="E8" s="11">
        <v>46022</v>
      </c>
    </row>
    <row r="9" spans="1:17" hidden="1" x14ac:dyDescent="0.25">
      <c r="D9" s="2"/>
      <c r="E9" s="11"/>
    </row>
    <row r="10" spans="1:17" hidden="1" x14ac:dyDescent="0.25">
      <c r="D10" s="2"/>
      <c r="E10" s="11"/>
    </row>
    <row r="12" spans="1:17" s="2" customFormat="1" ht="56.25" customHeight="1" x14ac:dyDescent="0.25">
      <c r="C12" s="2" t="s">
        <v>7</v>
      </c>
      <c r="D12" s="2" t="s">
        <v>8</v>
      </c>
      <c r="E12" s="2" t="s">
        <v>9</v>
      </c>
      <c r="F12" s="6" t="s">
        <v>10</v>
      </c>
      <c r="G12" s="17" t="s">
        <v>26</v>
      </c>
      <c r="H12" s="17" t="s">
        <v>24</v>
      </c>
      <c r="I12" s="17" t="s">
        <v>27</v>
      </c>
      <c r="J12" s="17" t="s">
        <v>25</v>
      </c>
      <c r="K12" s="2" t="s">
        <v>11</v>
      </c>
      <c r="L12" s="2" t="s">
        <v>12</v>
      </c>
      <c r="M12" s="6" t="s">
        <v>13</v>
      </c>
      <c r="N12" s="6" t="s">
        <v>19</v>
      </c>
      <c r="P12" s="2" t="s">
        <v>20</v>
      </c>
      <c r="Q12" s="2" t="s">
        <v>28</v>
      </c>
    </row>
    <row r="13" spans="1:17" x14ac:dyDescent="0.25">
      <c r="A13">
        <f>IF(E$7&lt;=12,MONTH(D13),WEEKNUM(D13))</f>
        <v>1</v>
      </c>
      <c r="B13">
        <f>IF(AND(E$7&lt;=12,A13=12),1,IF(AND(E$7&gt;12,A14&lt;A13),1,0))</f>
        <v>0</v>
      </c>
      <c r="C13" s="5">
        <f>IF(AND($E$4&lt;&gt;0,$E$5&lt;&gt;0,$E$6&lt;&gt;0,$E$7&lt;&gt;0,$L$5&gt;0),1,"")</f>
        <v>1</v>
      </c>
      <c r="D13" s="3">
        <f>IF(C13&lt;&gt;"",EDATE(E$8,C13),"")</f>
        <v>46053</v>
      </c>
      <c r="E13" s="7">
        <f>+E4</f>
        <v>24034770</v>
      </c>
      <c r="F13" s="4">
        <f>IF(C13=$L$5,$L$4+$L$6,IF(C13&lt;$L$5,$L$4,""))</f>
        <v>109151.2086334404</v>
      </c>
      <c r="G13" s="19">
        <f t="shared" ref="G13:G76" si="0">IFERROR(IPMT($E$5/12,C13,$L$5,-$E$4),"")</f>
        <v>100144.875</v>
      </c>
      <c r="H13" s="18">
        <f>IFERROR(PPMT($E$5/12,C13,$L$5,-$E$4),"")</f>
        <v>9006.3336334404103</v>
      </c>
      <c r="I13" s="18"/>
      <c r="J13" s="4"/>
      <c r="K13" s="4">
        <f>IF(C13&lt;&gt;"",E13*($E$5/$E$7),"")</f>
        <v>100144.875</v>
      </c>
      <c r="L13" s="4">
        <f>IF(AND(C13&lt;&gt;"",F13&lt;E13),E13-J13,IF(C13&lt;&gt;"",0,""))</f>
        <v>24034770</v>
      </c>
      <c r="M13" s="4">
        <f>IF(C13&lt;&gt;"",SUM($K$13:$K13),"")</f>
        <v>100144.875</v>
      </c>
      <c r="N13" s="4">
        <f>IFERROR(ROUND(IF(C13&lt;&gt;"",SUM(K14:K216),""),2),"")</f>
        <v>20329409.629999999</v>
      </c>
      <c r="O13">
        <f>IF(D13&lt;&gt;"",YEAR(D13),"")</f>
        <v>2026</v>
      </c>
      <c r="P13" s="8" t="str">
        <f t="shared" ref="P13:P76" si="1">IF(O13&lt;&gt;O14,SUMIFS(K:K,O:O,O13),"")</f>
        <v/>
      </c>
      <c r="Q13" s="8" t="str">
        <f t="shared" ref="Q13:Q76" si="2">IF(O13&lt;&gt;O14,SUMIFS(J:J,O:O,O13),"")</f>
        <v/>
      </c>
    </row>
    <row r="14" spans="1:17" x14ac:dyDescent="0.25">
      <c r="A14">
        <f t="shared" ref="A14:A73" si="3">IF(E$7&lt;=12,MONTH(D14),WEEKNUM(D14))</f>
        <v>2</v>
      </c>
      <c r="B14">
        <f t="shared" ref="B14:B77" si="4">IF(AND(E$7&lt;=12,A14=12),1,IF(AND(E$7&gt;12,A15&lt;A14),1,0))</f>
        <v>0</v>
      </c>
      <c r="C14" s="5">
        <f>IF(AND($E$5&lt;&gt;0,$E$6&lt;&gt;0,$E$7&lt;&gt;0,$E$8&lt;&gt;0,$L$5&gt;C13),C13+1,"")</f>
        <v>2</v>
      </c>
      <c r="D14" s="3">
        <f t="shared" ref="D14:D77" si="5">IF(C14&lt;&gt;"",EDATE(E$8,C14),"")</f>
        <v>46081</v>
      </c>
      <c r="E14" s="7">
        <f>IF(C14&lt;&gt;"",L13,"")</f>
        <v>24034770</v>
      </c>
      <c r="F14" s="4">
        <f t="shared" ref="F14:F77" si="6">IF(C14=$L$5,$L$4+$L$6,IF(C14&lt;$L$5,$L$4,""))</f>
        <v>109151.2086334404</v>
      </c>
      <c r="G14" s="19">
        <f t="shared" si="0"/>
        <v>100107.34860986067</v>
      </c>
      <c r="H14" s="18">
        <f t="shared" ref="H14:H77" si="7">IFERROR(PPMT($E$5/12,C14,$L$5,-$E$4),"")</f>
        <v>9043.8600235797494</v>
      </c>
      <c r="I14" s="19"/>
      <c r="J14" s="4"/>
      <c r="K14" s="4">
        <f>IF(C14&lt;&gt;"",E14*($E$5/$E$7),"")</f>
        <v>100144.875</v>
      </c>
      <c r="L14" s="4">
        <f>IF(AND(C14&lt;&gt;"",F14&lt;E14),E14-J14,IF(C14&lt;&gt;"",0,""))</f>
        <v>24034770</v>
      </c>
      <c r="M14" s="4">
        <f>IF(C14&lt;&gt;"",SUM($K$13:$K14),"")</f>
        <v>200289.75</v>
      </c>
      <c r="N14" s="4">
        <f t="shared" ref="N14:N77" si="8">IFERROR(ROUND(IF(C14&lt;&gt;"",SUM(K15:K217),""),2),"")</f>
        <v>20329409.629999999</v>
      </c>
      <c r="O14">
        <f t="shared" ref="O14:O77" si="9">IF(D14&lt;&gt;"",YEAR(D14),"")</f>
        <v>2026</v>
      </c>
      <c r="P14" s="8" t="str">
        <f t="shared" si="1"/>
        <v/>
      </c>
      <c r="Q14" s="8" t="str">
        <f t="shared" si="2"/>
        <v/>
      </c>
    </row>
    <row r="15" spans="1:17" x14ac:dyDescent="0.25">
      <c r="A15">
        <f t="shared" si="3"/>
        <v>3</v>
      </c>
      <c r="B15">
        <f t="shared" si="4"/>
        <v>0</v>
      </c>
      <c r="C15" s="5">
        <f t="shared" ref="C15:C78" si="10">IF(AND($E$5&lt;&gt;0,$E$6&lt;&gt;0,$E$7&lt;&gt;0,$E$8&lt;&gt;0,$L$5&gt;C14),C14+1,"")</f>
        <v>3</v>
      </c>
      <c r="D15" s="3">
        <f t="shared" si="5"/>
        <v>46112</v>
      </c>
      <c r="E15" s="7">
        <f t="shared" ref="E15:E61" si="11">IF(C15&lt;&gt;"",L14,"")</f>
        <v>24034770</v>
      </c>
      <c r="F15" s="4">
        <f t="shared" si="6"/>
        <v>109151.2086334404</v>
      </c>
      <c r="G15" s="19">
        <f t="shared" si="0"/>
        <v>100069.6658597624</v>
      </c>
      <c r="H15" s="18">
        <f t="shared" si="7"/>
        <v>9081.5427736779966</v>
      </c>
      <c r="I15" s="19"/>
      <c r="J15" s="4"/>
      <c r="K15" s="4">
        <f t="shared" ref="K15:K61" si="12">IF(C15&lt;&gt;"",E15*($E$5/$E$7),"")</f>
        <v>100144.875</v>
      </c>
      <c r="L15" s="4">
        <f t="shared" ref="L15:L61" si="13">IF(AND(C15&lt;&gt;"",F15&lt;E15),E15-J15,IF(C15&lt;&gt;"",0,""))</f>
        <v>24034770</v>
      </c>
      <c r="M15" s="4">
        <f>IF(C15&lt;&gt;"",SUM($K$13:$K15),"")</f>
        <v>300434.625</v>
      </c>
      <c r="N15" s="4">
        <f t="shared" si="8"/>
        <v>20329409.629999999</v>
      </c>
      <c r="O15">
        <f t="shared" si="9"/>
        <v>2026</v>
      </c>
      <c r="P15" s="8" t="str">
        <f t="shared" si="1"/>
        <v/>
      </c>
      <c r="Q15" s="8" t="str">
        <f t="shared" si="2"/>
        <v/>
      </c>
    </row>
    <row r="16" spans="1:17" x14ac:dyDescent="0.25">
      <c r="A16">
        <f t="shared" si="3"/>
        <v>4</v>
      </c>
      <c r="B16">
        <f t="shared" si="4"/>
        <v>0</v>
      </c>
      <c r="C16" s="5">
        <f t="shared" si="10"/>
        <v>4</v>
      </c>
      <c r="D16" s="3">
        <f t="shared" ref="D16:D36" si="14">IF(C16&lt;&gt;"",EDATE(E$8,C16),"")</f>
        <v>46142</v>
      </c>
      <c r="E16" s="7">
        <f t="shared" ref="E16:E36" si="15">IF(C16&lt;&gt;"",L15,"")</f>
        <v>24034770</v>
      </c>
      <c r="F16" s="4">
        <f t="shared" ref="F16:F36" si="16">IF(C16=$L$5,$L$4+$L$6,IF(C16&lt;$L$5,$L$4,""))</f>
        <v>109151.2086334404</v>
      </c>
      <c r="G16" s="19">
        <f t="shared" si="0"/>
        <v>100031.82609820543</v>
      </c>
      <c r="H16" s="18">
        <f t="shared" si="7"/>
        <v>9119.3825352349886</v>
      </c>
      <c r="I16" s="19"/>
      <c r="J16" s="4"/>
      <c r="K16" s="4">
        <f t="shared" ref="K16:K36" si="17">IF(C16&lt;&gt;"",E16*($E$5/$E$7),"")</f>
        <v>100144.875</v>
      </c>
      <c r="L16" s="4">
        <f t="shared" ref="L16:L36" si="18">IF(AND(C16&lt;&gt;"",F16&lt;E16),E16-J16,IF(C16&lt;&gt;"",0,""))</f>
        <v>24034770</v>
      </c>
      <c r="M16" s="4">
        <f>IF(C16&lt;&gt;"",SUM($K$13:$K16),"")</f>
        <v>400579.5</v>
      </c>
      <c r="N16" s="4">
        <f t="shared" ref="N16:N36" si="19">IFERROR(ROUND(IF(C16&lt;&gt;"",SUM(K17:K219),""),2),"")</f>
        <v>20329409.629999999</v>
      </c>
      <c r="O16">
        <f t="shared" ref="O16:O36" si="20">IF(D16&lt;&gt;"",YEAR(D16),"")</f>
        <v>2026</v>
      </c>
      <c r="P16" s="8" t="str">
        <f t="shared" si="1"/>
        <v/>
      </c>
      <c r="Q16" s="8" t="str">
        <f t="shared" si="2"/>
        <v/>
      </c>
    </row>
    <row r="17" spans="1:17" x14ac:dyDescent="0.25">
      <c r="A17">
        <f t="shared" si="3"/>
        <v>5</v>
      </c>
      <c r="B17">
        <f t="shared" si="4"/>
        <v>0</v>
      </c>
      <c r="C17" s="5">
        <f t="shared" si="10"/>
        <v>5</v>
      </c>
      <c r="D17" s="3">
        <f t="shared" si="14"/>
        <v>46173</v>
      </c>
      <c r="E17" s="7">
        <f t="shared" si="15"/>
        <v>24034770</v>
      </c>
      <c r="F17" s="4">
        <f t="shared" si="16"/>
        <v>109151.2086334404</v>
      </c>
      <c r="G17" s="19">
        <f t="shared" si="0"/>
        <v>99993.828670975272</v>
      </c>
      <c r="H17" s="18">
        <f t="shared" si="7"/>
        <v>9157.3799624651328</v>
      </c>
      <c r="I17" s="19"/>
      <c r="J17" s="4"/>
      <c r="K17" s="4">
        <f t="shared" si="17"/>
        <v>100144.875</v>
      </c>
      <c r="L17" s="4">
        <f t="shared" si="18"/>
        <v>24034770</v>
      </c>
      <c r="M17" s="4">
        <f>IF(C17&lt;&gt;"",SUM($K$13:$K17),"")</f>
        <v>500724.375</v>
      </c>
      <c r="N17" s="4">
        <f t="shared" si="19"/>
        <v>20329409.629999999</v>
      </c>
      <c r="O17">
        <f t="shared" si="20"/>
        <v>2026</v>
      </c>
      <c r="P17" s="8" t="str">
        <f t="shared" si="1"/>
        <v/>
      </c>
      <c r="Q17" s="8" t="str">
        <f t="shared" si="2"/>
        <v/>
      </c>
    </row>
    <row r="18" spans="1:17" x14ac:dyDescent="0.25">
      <c r="A18">
        <f t="shared" si="3"/>
        <v>6</v>
      </c>
      <c r="B18">
        <f t="shared" si="4"/>
        <v>0</v>
      </c>
      <c r="C18" s="5">
        <f t="shared" si="10"/>
        <v>6</v>
      </c>
      <c r="D18" s="3">
        <f t="shared" si="14"/>
        <v>46203</v>
      </c>
      <c r="E18" s="7">
        <f t="shared" si="15"/>
        <v>24034770</v>
      </c>
      <c r="F18" s="4">
        <f t="shared" si="16"/>
        <v>109151.2086334404</v>
      </c>
      <c r="G18" s="19">
        <f t="shared" si="0"/>
        <v>99955.672921131671</v>
      </c>
      <c r="H18" s="18">
        <f t="shared" si="7"/>
        <v>9195.5357123087397</v>
      </c>
      <c r="I18" s="19"/>
      <c r="J18" s="4"/>
      <c r="K18" s="4">
        <f t="shared" si="17"/>
        <v>100144.875</v>
      </c>
      <c r="L18" s="4">
        <f t="shared" si="18"/>
        <v>24034770</v>
      </c>
      <c r="M18" s="4">
        <f>IF(C18&lt;&gt;"",SUM($K$13:$K18),"")</f>
        <v>600869.25</v>
      </c>
      <c r="N18" s="4">
        <f t="shared" si="19"/>
        <v>20329409.629999999</v>
      </c>
      <c r="O18">
        <f t="shared" si="20"/>
        <v>2026</v>
      </c>
      <c r="P18" s="8" t="str">
        <f t="shared" si="1"/>
        <v/>
      </c>
      <c r="Q18" s="8" t="str">
        <f t="shared" si="2"/>
        <v/>
      </c>
    </row>
    <row r="19" spans="1:17" x14ac:dyDescent="0.25">
      <c r="A19">
        <f t="shared" si="3"/>
        <v>7</v>
      </c>
      <c r="B19">
        <f t="shared" si="4"/>
        <v>0</v>
      </c>
      <c r="C19" s="5">
        <f t="shared" si="10"/>
        <v>7</v>
      </c>
      <c r="D19" s="3">
        <f t="shared" si="14"/>
        <v>46234</v>
      </c>
      <c r="E19" s="7">
        <f t="shared" si="15"/>
        <v>24034770</v>
      </c>
      <c r="F19" s="4">
        <f t="shared" si="16"/>
        <v>109151.2086334404</v>
      </c>
      <c r="G19" s="19">
        <f t="shared" si="0"/>
        <v>99917.358188997037</v>
      </c>
      <c r="H19" s="18">
        <f t="shared" si="7"/>
        <v>9233.8504444433584</v>
      </c>
      <c r="I19" s="19"/>
      <c r="J19" s="4"/>
      <c r="K19" s="4">
        <f t="shared" si="17"/>
        <v>100144.875</v>
      </c>
      <c r="L19" s="4">
        <f t="shared" si="18"/>
        <v>24034770</v>
      </c>
      <c r="M19" s="4">
        <f>IF(C19&lt;&gt;"",SUM($K$13:$K19),"")</f>
        <v>701014.125</v>
      </c>
      <c r="N19" s="4">
        <f t="shared" si="19"/>
        <v>20329409.629999999</v>
      </c>
      <c r="O19">
        <f t="shared" si="20"/>
        <v>2026</v>
      </c>
      <c r="P19" s="8" t="str">
        <f t="shared" si="1"/>
        <v/>
      </c>
      <c r="Q19" s="8" t="str">
        <f t="shared" si="2"/>
        <v/>
      </c>
    </row>
    <row r="20" spans="1:17" x14ac:dyDescent="0.25">
      <c r="A20">
        <f t="shared" si="3"/>
        <v>8</v>
      </c>
      <c r="B20">
        <f t="shared" si="4"/>
        <v>0</v>
      </c>
      <c r="C20" s="5">
        <f t="shared" si="10"/>
        <v>8</v>
      </c>
      <c r="D20" s="3">
        <f t="shared" si="14"/>
        <v>46265</v>
      </c>
      <c r="E20" s="7">
        <f t="shared" si="15"/>
        <v>24034770</v>
      </c>
      <c r="F20" s="4">
        <f t="shared" si="16"/>
        <v>109151.2086334404</v>
      </c>
      <c r="G20" s="19">
        <f t="shared" si="0"/>
        <v>99878.883812145199</v>
      </c>
      <c r="H20" s="18">
        <f t="shared" si="7"/>
        <v>9272.3248212952058</v>
      </c>
      <c r="I20" s="19"/>
      <c r="J20" s="4"/>
      <c r="K20" s="4">
        <f t="shared" si="17"/>
        <v>100144.875</v>
      </c>
      <c r="L20" s="4">
        <f t="shared" si="18"/>
        <v>24034770</v>
      </c>
      <c r="M20" s="4">
        <f>IF(C20&lt;&gt;"",SUM($K$13:$K20),"")</f>
        <v>801159</v>
      </c>
      <c r="N20" s="4">
        <f t="shared" si="19"/>
        <v>20329409.629999999</v>
      </c>
      <c r="O20">
        <f t="shared" si="20"/>
        <v>2026</v>
      </c>
      <c r="P20" s="8" t="str">
        <f t="shared" si="1"/>
        <v/>
      </c>
      <c r="Q20" s="8" t="str">
        <f t="shared" si="2"/>
        <v/>
      </c>
    </row>
    <row r="21" spans="1:17" x14ac:dyDescent="0.25">
      <c r="A21">
        <f t="shared" si="3"/>
        <v>9</v>
      </c>
      <c r="B21">
        <f t="shared" si="4"/>
        <v>0</v>
      </c>
      <c r="C21" s="5">
        <f t="shared" si="10"/>
        <v>9</v>
      </c>
      <c r="D21" s="3">
        <f t="shared" si="14"/>
        <v>46295</v>
      </c>
      <c r="E21" s="7">
        <f t="shared" si="15"/>
        <v>24034770</v>
      </c>
      <c r="F21" s="4">
        <f t="shared" si="16"/>
        <v>109151.2086334404</v>
      </c>
      <c r="G21" s="19">
        <f t="shared" si="0"/>
        <v>99840.249125389804</v>
      </c>
      <c r="H21" s="18">
        <f t="shared" si="7"/>
        <v>9310.9595080506024</v>
      </c>
      <c r="I21" s="19"/>
      <c r="J21" s="4"/>
      <c r="K21" s="4">
        <f t="shared" si="17"/>
        <v>100144.875</v>
      </c>
      <c r="L21" s="4">
        <f t="shared" si="18"/>
        <v>24034770</v>
      </c>
      <c r="M21" s="4">
        <f>IF(C21&lt;&gt;"",SUM($K$13:$K21),"")</f>
        <v>901303.875</v>
      </c>
      <c r="N21" s="4">
        <f t="shared" si="19"/>
        <v>20329409.629999999</v>
      </c>
      <c r="O21">
        <f t="shared" si="20"/>
        <v>2026</v>
      </c>
      <c r="P21" s="8" t="str">
        <f t="shared" si="1"/>
        <v/>
      </c>
      <c r="Q21" s="8" t="str">
        <f t="shared" si="2"/>
        <v/>
      </c>
    </row>
    <row r="22" spans="1:17" x14ac:dyDescent="0.25">
      <c r="A22">
        <f t="shared" si="3"/>
        <v>10</v>
      </c>
      <c r="B22">
        <f t="shared" si="4"/>
        <v>0</v>
      </c>
      <c r="C22" s="5">
        <f t="shared" si="10"/>
        <v>10</v>
      </c>
      <c r="D22" s="3">
        <f t="shared" si="14"/>
        <v>46326</v>
      </c>
      <c r="E22" s="7">
        <f t="shared" si="15"/>
        <v>24034770</v>
      </c>
      <c r="F22" s="4">
        <f t="shared" si="16"/>
        <v>109151.2086334404</v>
      </c>
      <c r="G22" s="19">
        <f t="shared" si="0"/>
        <v>99801.453460772929</v>
      </c>
      <c r="H22" s="18">
        <f t="shared" si="7"/>
        <v>9349.755172667481</v>
      </c>
      <c r="I22" s="19"/>
      <c r="J22" s="4"/>
      <c r="K22" s="4">
        <f t="shared" si="17"/>
        <v>100144.875</v>
      </c>
      <c r="L22" s="4">
        <f t="shared" si="18"/>
        <v>24034770</v>
      </c>
      <c r="M22" s="4">
        <f>IF(C22&lt;&gt;"",SUM($K$13:$K22),"")</f>
        <v>1001448.75</v>
      </c>
      <c r="N22" s="4">
        <f t="shared" si="19"/>
        <v>20329409.629999999</v>
      </c>
      <c r="O22">
        <f t="shared" si="20"/>
        <v>2026</v>
      </c>
      <c r="P22" s="8" t="str">
        <f t="shared" si="1"/>
        <v/>
      </c>
      <c r="Q22" s="8" t="str">
        <f t="shared" si="2"/>
        <v/>
      </c>
    </row>
    <row r="23" spans="1:17" x14ac:dyDescent="0.25">
      <c r="A23">
        <f t="shared" si="3"/>
        <v>11</v>
      </c>
      <c r="B23">
        <f t="shared" si="4"/>
        <v>0</v>
      </c>
      <c r="C23" s="5">
        <f t="shared" si="10"/>
        <v>11</v>
      </c>
      <c r="D23" s="3">
        <f t="shared" si="14"/>
        <v>46356</v>
      </c>
      <c r="E23" s="7">
        <f t="shared" si="15"/>
        <v>24034770</v>
      </c>
      <c r="F23" s="4">
        <f t="shared" si="16"/>
        <v>109151.2086334404</v>
      </c>
      <c r="G23" s="19">
        <f t="shared" si="0"/>
        <v>99762.49614755348</v>
      </c>
      <c r="H23" s="18">
        <f t="shared" si="7"/>
        <v>9388.7124858869283</v>
      </c>
      <c r="I23" s="19"/>
      <c r="J23" s="4"/>
      <c r="K23" s="4">
        <f t="shared" si="17"/>
        <v>100144.875</v>
      </c>
      <c r="L23" s="4">
        <f t="shared" si="18"/>
        <v>24034770</v>
      </c>
      <c r="M23" s="4">
        <f>IF(C23&lt;&gt;"",SUM($K$13:$K23),"")</f>
        <v>1101593.625</v>
      </c>
      <c r="N23" s="4">
        <f t="shared" si="19"/>
        <v>20329409.629999999</v>
      </c>
      <c r="O23">
        <f t="shared" si="20"/>
        <v>2026</v>
      </c>
      <c r="P23" s="8" t="str">
        <f t="shared" si="1"/>
        <v/>
      </c>
      <c r="Q23" s="8" t="str">
        <f t="shared" si="2"/>
        <v/>
      </c>
    </row>
    <row r="24" spans="1:17" x14ac:dyDescent="0.25">
      <c r="A24">
        <f t="shared" si="3"/>
        <v>12</v>
      </c>
      <c r="B24">
        <f t="shared" si="4"/>
        <v>1</v>
      </c>
      <c r="C24" s="5">
        <f t="shared" si="10"/>
        <v>12</v>
      </c>
      <c r="D24" s="3">
        <f t="shared" si="14"/>
        <v>46387</v>
      </c>
      <c r="E24" s="7">
        <f t="shared" si="15"/>
        <v>24034770</v>
      </c>
      <c r="F24" s="4">
        <f t="shared" si="16"/>
        <v>109151.2086334404</v>
      </c>
      <c r="G24" s="19">
        <f t="shared" si="0"/>
        <v>99723.376512195624</v>
      </c>
      <c r="H24" s="18">
        <f t="shared" si="7"/>
        <v>9427.8321212447881</v>
      </c>
      <c r="I24" s="19">
        <f>SUM(H13:H24)</f>
        <v>110587.46919429537</v>
      </c>
      <c r="J24" s="4">
        <f>[2]Blad1!$D$41*1000</f>
        <v>0</v>
      </c>
      <c r="K24" s="4">
        <f t="shared" si="17"/>
        <v>100144.875</v>
      </c>
      <c r="L24" s="4">
        <f t="shared" si="18"/>
        <v>24034770</v>
      </c>
      <c r="M24" s="4">
        <f>IF(C24&lt;&gt;"",SUM($K$13:$K24),"")</f>
        <v>1201738.5</v>
      </c>
      <c r="N24" s="4">
        <f t="shared" si="19"/>
        <v>20329409.629999999</v>
      </c>
      <c r="O24">
        <f t="shared" si="20"/>
        <v>2026</v>
      </c>
      <c r="P24" s="8">
        <f t="shared" si="1"/>
        <v>1201738.5</v>
      </c>
      <c r="Q24" s="8">
        <f t="shared" si="2"/>
        <v>0</v>
      </c>
    </row>
    <row r="25" spans="1:17" x14ac:dyDescent="0.25">
      <c r="A25">
        <f t="shared" si="3"/>
        <v>1</v>
      </c>
      <c r="B25">
        <f t="shared" si="4"/>
        <v>0</v>
      </c>
      <c r="C25" s="5">
        <f t="shared" si="10"/>
        <v>13</v>
      </c>
      <c r="D25" s="3">
        <f t="shared" si="14"/>
        <v>46418</v>
      </c>
      <c r="E25" s="7">
        <f t="shared" si="15"/>
        <v>24034770</v>
      </c>
      <c r="F25" s="4">
        <f t="shared" si="16"/>
        <v>109151.2086334404</v>
      </c>
      <c r="G25" s="19">
        <f t="shared" si="0"/>
        <v>99684.093878357089</v>
      </c>
      <c r="H25" s="18">
        <f t="shared" si="7"/>
        <v>9467.114755083312</v>
      </c>
      <c r="I25" s="19"/>
      <c r="J25" s="4"/>
      <c r="K25" s="4">
        <f t="shared" si="17"/>
        <v>100144.875</v>
      </c>
      <c r="L25" s="4">
        <f t="shared" si="18"/>
        <v>24034770</v>
      </c>
      <c r="M25" s="4">
        <f>IF(C25&lt;&gt;"",SUM($K$13:$K25),"")</f>
        <v>1301883.375</v>
      </c>
      <c r="N25" s="4">
        <f t="shared" si="19"/>
        <v>20329409.629999999</v>
      </c>
      <c r="O25">
        <f t="shared" si="20"/>
        <v>2027</v>
      </c>
      <c r="P25" s="8" t="str">
        <f t="shared" si="1"/>
        <v/>
      </c>
      <c r="Q25" s="8" t="str">
        <f t="shared" si="2"/>
        <v/>
      </c>
    </row>
    <row r="26" spans="1:17" x14ac:dyDescent="0.25">
      <c r="A26">
        <f t="shared" si="3"/>
        <v>2</v>
      </c>
      <c r="B26">
        <f t="shared" si="4"/>
        <v>0</v>
      </c>
      <c r="C26" s="5">
        <f t="shared" si="10"/>
        <v>14</v>
      </c>
      <c r="D26" s="3">
        <f t="shared" si="14"/>
        <v>46446</v>
      </c>
      <c r="E26" s="7">
        <f t="shared" si="15"/>
        <v>24034770</v>
      </c>
      <c r="F26" s="4">
        <f t="shared" si="16"/>
        <v>109151.2086334404</v>
      </c>
      <c r="G26" s="19">
        <f t="shared" si="0"/>
        <v>99644.647566877582</v>
      </c>
      <c r="H26" s="18">
        <f t="shared" si="7"/>
        <v>9506.5610665628265</v>
      </c>
      <c r="I26" s="19"/>
      <c r="J26" s="4"/>
      <c r="K26" s="4">
        <f t="shared" si="17"/>
        <v>100144.875</v>
      </c>
      <c r="L26" s="4">
        <f t="shared" si="18"/>
        <v>24034770</v>
      </c>
      <c r="M26" s="4">
        <f>IF(C26&lt;&gt;"",SUM($K$13:$K26),"")</f>
        <v>1402028.25</v>
      </c>
      <c r="N26" s="4">
        <f t="shared" si="19"/>
        <v>20328367.960000001</v>
      </c>
      <c r="O26">
        <f t="shared" si="20"/>
        <v>2027</v>
      </c>
      <c r="P26" s="8" t="str">
        <f t="shared" si="1"/>
        <v/>
      </c>
      <c r="Q26" s="8" t="str">
        <f t="shared" si="2"/>
        <v/>
      </c>
    </row>
    <row r="27" spans="1:17" x14ac:dyDescent="0.25">
      <c r="A27">
        <f t="shared" si="3"/>
        <v>3</v>
      </c>
      <c r="B27">
        <f t="shared" si="4"/>
        <v>0</v>
      </c>
      <c r="C27" s="5">
        <f t="shared" si="10"/>
        <v>15</v>
      </c>
      <c r="D27" s="3">
        <f t="shared" si="14"/>
        <v>46477</v>
      </c>
      <c r="E27" s="7">
        <f t="shared" si="15"/>
        <v>24034770</v>
      </c>
      <c r="F27" s="4">
        <f t="shared" si="16"/>
        <v>109151.2086334404</v>
      </c>
      <c r="G27" s="19">
        <f t="shared" si="0"/>
        <v>99605.036895766898</v>
      </c>
      <c r="H27" s="18">
        <f t="shared" si="7"/>
        <v>9546.1717376735014</v>
      </c>
      <c r="I27" s="19"/>
      <c r="J27" s="4"/>
      <c r="K27" s="4">
        <f t="shared" si="17"/>
        <v>100144.875</v>
      </c>
      <c r="L27" s="4">
        <f t="shared" si="18"/>
        <v>24034770</v>
      </c>
      <c r="M27" s="4">
        <f>IF(C27&lt;&gt;"",SUM($K$13:$K27),"")</f>
        <v>1502173.125</v>
      </c>
      <c r="N27" s="4">
        <f t="shared" si="19"/>
        <v>20327326.289999999</v>
      </c>
      <c r="O27">
        <f t="shared" si="20"/>
        <v>2027</v>
      </c>
      <c r="P27" s="8" t="str">
        <f t="shared" si="1"/>
        <v/>
      </c>
      <c r="Q27" s="8" t="str">
        <f t="shared" si="2"/>
        <v/>
      </c>
    </row>
    <row r="28" spans="1:17" x14ac:dyDescent="0.25">
      <c r="A28">
        <f t="shared" si="3"/>
        <v>4</v>
      </c>
      <c r="B28">
        <f t="shared" si="4"/>
        <v>0</v>
      </c>
      <c r="C28" s="5">
        <f t="shared" si="10"/>
        <v>16</v>
      </c>
      <c r="D28" s="3">
        <f t="shared" si="14"/>
        <v>46507</v>
      </c>
      <c r="E28" s="7">
        <f t="shared" si="15"/>
        <v>24034770</v>
      </c>
      <c r="F28" s="4">
        <f t="shared" si="16"/>
        <v>109151.2086334404</v>
      </c>
      <c r="G28" s="19">
        <f t="shared" si="0"/>
        <v>99565.261180193251</v>
      </c>
      <c r="H28" s="18">
        <f t="shared" si="7"/>
        <v>9585.9474532471413</v>
      </c>
      <c r="I28" s="19"/>
      <c r="J28" s="4"/>
      <c r="K28" s="4">
        <f t="shared" si="17"/>
        <v>100144.875</v>
      </c>
      <c r="L28" s="4">
        <f t="shared" si="18"/>
        <v>24034770</v>
      </c>
      <c r="M28" s="4">
        <f>IF(C28&lt;&gt;"",SUM($K$13:$K28),"")</f>
        <v>1602318</v>
      </c>
      <c r="N28" s="4">
        <f t="shared" si="19"/>
        <v>20326284.629999999</v>
      </c>
      <c r="O28">
        <f t="shared" si="20"/>
        <v>2027</v>
      </c>
      <c r="P28" s="8" t="str">
        <f t="shared" si="1"/>
        <v/>
      </c>
      <c r="Q28" s="8" t="str">
        <f t="shared" si="2"/>
        <v/>
      </c>
    </row>
    <row r="29" spans="1:17" x14ac:dyDescent="0.25">
      <c r="A29">
        <f t="shared" si="3"/>
        <v>5</v>
      </c>
      <c r="B29">
        <f t="shared" si="4"/>
        <v>0</v>
      </c>
      <c r="C29" s="5">
        <f t="shared" si="10"/>
        <v>17</v>
      </c>
      <c r="D29" s="3">
        <f t="shared" si="14"/>
        <v>46538</v>
      </c>
      <c r="E29" s="7">
        <f t="shared" si="15"/>
        <v>24034770</v>
      </c>
      <c r="F29" s="4">
        <f t="shared" si="16"/>
        <v>109151.2086334404</v>
      </c>
      <c r="G29" s="19">
        <f t="shared" si="0"/>
        <v>99525.319732471398</v>
      </c>
      <c r="H29" s="18">
        <f t="shared" si="7"/>
        <v>9625.8889009690065</v>
      </c>
      <c r="I29" s="19"/>
      <c r="J29" s="4"/>
      <c r="K29" s="4">
        <f t="shared" si="17"/>
        <v>100144.875</v>
      </c>
      <c r="L29" s="4">
        <f t="shared" si="18"/>
        <v>24034770</v>
      </c>
      <c r="M29" s="4">
        <f>IF(C29&lt;&gt;"",SUM($K$13:$K29),"")</f>
        <v>1702462.875</v>
      </c>
      <c r="N29" s="4">
        <f t="shared" si="19"/>
        <v>20325242.960000001</v>
      </c>
      <c r="O29">
        <f t="shared" si="20"/>
        <v>2027</v>
      </c>
      <c r="P29" s="8" t="str">
        <f t="shared" si="1"/>
        <v/>
      </c>
      <c r="Q29" s="8" t="str">
        <f t="shared" si="2"/>
        <v/>
      </c>
    </row>
    <row r="30" spans="1:17" x14ac:dyDescent="0.25">
      <c r="A30">
        <f t="shared" si="3"/>
        <v>6</v>
      </c>
      <c r="B30">
        <f t="shared" si="4"/>
        <v>0</v>
      </c>
      <c r="C30" s="5">
        <f t="shared" si="10"/>
        <v>18</v>
      </c>
      <c r="D30" s="3">
        <f t="shared" si="14"/>
        <v>46568</v>
      </c>
      <c r="E30" s="7">
        <f t="shared" si="15"/>
        <v>24034770</v>
      </c>
      <c r="F30" s="4">
        <f t="shared" si="16"/>
        <v>109151.2086334404</v>
      </c>
      <c r="G30" s="19">
        <f t="shared" si="0"/>
        <v>99485.211862050695</v>
      </c>
      <c r="H30" s="18">
        <f t="shared" si="7"/>
        <v>9665.9967713897095</v>
      </c>
      <c r="I30" s="19"/>
      <c r="J30" s="4"/>
      <c r="K30" s="4">
        <f t="shared" si="17"/>
        <v>100144.875</v>
      </c>
      <c r="L30" s="4">
        <f t="shared" si="18"/>
        <v>24034770</v>
      </c>
      <c r="M30" s="4">
        <f>IF(C30&lt;&gt;"",SUM($K$13:$K30),"")</f>
        <v>1802607.75</v>
      </c>
      <c r="N30" s="4">
        <f t="shared" si="19"/>
        <v>20324201.289999999</v>
      </c>
      <c r="O30">
        <f t="shared" si="20"/>
        <v>2027</v>
      </c>
      <c r="P30" s="8" t="str">
        <f t="shared" si="1"/>
        <v/>
      </c>
      <c r="Q30" s="8" t="str">
        <f t="shared" si="2"/>
        <v/>
      </c>
    </row>
    <row r="31" spans="1:17" x14ac:dyDescent="0.25">
      <c r="A31">
        <f t="shared" si="3"/>
        <v>7</v>
      </c>
      <c r="B31">
        <f t="shared" si="4"/>
        <v>0</v>
      </c>
      <c r="C31" s="5">
        <f t="shared" si="10"/>
        <v>19</v>
      </c>
      <c r="D31" s="3">
        <f t="shared" si="14"/>
        <v>46599</v>
      </c>
      <c r="E31" s="7">
        <f t="shared" si="15"/>
        <v>24034770</v>
      </c>
      <c r="F31" s="4">
        <f t="shared" si="16"/>
        <v>109151.2086334404</v>
      </c>
      <c r="G31" s="19">
        <f t="shared" si="0"/>
        <v>99444.936875503248</v>
      </c>
      <c r="H31" s="18">
        <f t="shared" si="7"/>
        <v>9706.2717579371656</v>
      </c>
      <c r="I31" s="19"/>
      <c r="J31" s="4"/>
      <c r="K31" s="4">
        <f t="shared" si="17"/>
        <v>100144.875</v>
      </c>
      <c r="L31" s="4">
        <f t="shared" si="18"/>
        <v>24034770</v>
      </c>
      <c r="M31" s="4">
        <f>IF(C31&lt;&gt;"",SUM($K$13:$K31),"")</f>
        <v>1902752.625</v>
      </c>
      <c r="N31" s="4">
        <f t="shared" si="19"/>
        <v>20323159.629999999</v>
      </c>
      <c r="O31">
        <f t="shared" si="20"/>
        <v>2027</v>
      </c>
      <c r="P31" s="8" t="str">
        <f t="shared" si="1"/>
        <v/>
      </c>
      <c r="Q31" s="8" t="str">
        <f t="shared" si="2"/>
        <v/>
      </c>
    </row>
    <row r="32" spans="1:17" x14ac:dyDescent="0.25">
      <c r="A32">
        <f t="shared" si="3"/>
        <v>8</v>
      </c>
      <c r="B32">
        <f t="shared" si="4"/>
        <v>0</v>
      </c>
      <c r="C32" s="5">
        <f t="shared" si="10"/>
        <v>20</v>
      </c>
      <c r="D32" s="3">
        <f t="shared" si="14"/>
        <v>46630</v>
      </c>
      <c r="E32" s="7">
        <f t="shared" si="15"/>
        <v>24034770</v>
      </c>
      <c r="F32" s="4">
        <f t="shared" si="16"/>
        <v>109151.2086334404</v>
      </c>
      <c r="G32" s="19">
        <f t="shared" si="0"/>
        <v>99404.494076511837</v>
      </c>
      <c r="H32" s="18">
        <f t="shared" si="7"/>
        <v>9746.7145569285694</v>
      </c>
      <c r="I32" s="19"/>
      <c r="J32" s="4"/>
      <c r="K32" s="4">
        <f t="shared" si="17"/>
        <v>100144.875</v>
      </c>
      <c r="L32" s="4">
        <f t="shared" si="18"/>
        <v>24034770</v>
      </c>
      <c r="M32" s="4">
        <f>IF(C32&lt;&gt;"",SUM($K$13:$K32),"")</f>
        <v>2002897.5</v>
      </c>
      <c r="N32" s="4">
        <f t="shared" si="19"/>
        <v>20322117.960000001</v>
      </c>
      <c r="O32">
        <f t="shared" si="20"/>
        <v>2027</v>
      </c>
      <c r="P32" s="8" t="str">
        <f t="shared" si="1"/>
        <v/>
      </c>
      <c r="Q32" s="8" t="str">
        <f t="shared" si="2"/>
        <v/>
      </c>
    </row>
    <row r="33" spans="1:17" x14ac:dyDescent="0.25">
      <c r="A33">
        <f t="shared" si="3"/>
        <v>9</v>
      </c>
      <c r="B33">
        <f t="shared" si="4"/>
        <v>0</v>
      </c>
      <c r="C33" s="5">
        <f t="shared" si="10"/>
        <v>21</v>
      </c>
      <c r="D33" s="3">
        <f t="shared" si="14"/>
        <v>46660</v>
      </c>
      <c r="E33" s="7">
        <f t="shared" si="15"/>
        <v>24034770</v>
      </c>
      <c r="F33" s="4">
        <f t="shared" si="16"/>
        <v>109151.2086334404</v>
      </c>
      <c r="G33" s="19">
        <f t="shared" si="0"/>
        <v>99363.882765857968</v>
      </c>
      <c r="H33" s="18">
        <f t="shared" si="7"/>
        <v>9787.32586758244</v>
      </c>
      <c r="I33" s="19"/>
      <c r="J33" s="4"/>
      <c r="K33" s="4">
        <f t="shared" si="17"/>
        <v>100144.875</v>
      </c>
      <c r="L33" s="4">
        <f t="shared" si="18"/>
        <v>24034770</v>
      </c>
      <c r="M33" s="4">
        <f>IF(C33&lt;&gt;"",SUM($K$13:$K33),"")</f>
        <v>2103042.375</v>
      </c>
      <c r="N33" s="4">
        <f t="shared" si="19"/>
        <v>20321076.289999999</v>
      </c>
      <c r="O33">
        <f t="shared" si="20"/>
        <v>2027</v>
      </c>
      <c r="P33" s="8" t="str">
        <f t="shared" si="1"/>
        <v/>
      </c>
      <c r="Q33" s="8" t="str">
        <f t="shared" si="2"/>
        <v/>
      </c>
    </row>
    <row r="34" spans="1:17" x14ac:dyDescent="0.25">
      <c r="A34">
        <f t="shared" si="3"/>
        <v>10</v>
      </c>
      <c r="B34">
        <f t="shared" si="4"/>
        <v>0</v>
      </c>
      <c r="C34" s="5">
        <f t="shared" si="10"/>
        <v>22</v>
      </c>
      <c r="D34" s="3">
        <f t="shared" si="14"/>
        <v>46691</v>
      </c>
      <c r="E34" s="7">
        <f t="shared" si="15"/>
        <v>24034770</v>
      </c>
      <c r="F34" s="4">
        <f t="shared" si="16"/>
        <v>109151.2086334404</v>
      </c>
      <c r="G34" s="19">
        <f t="shared" si="0"/>
        <v>99323.10224140971</v>
      </c>
      <c r="H34" s="18">
        <f t="shared" si="7"/>
        <v>9828.1063920306988</v>
      </c>
      <c r="I34" s="19"/>
      <c r="J34" s="4"/>
      <c r="K34" s="4">
        <f t="shared" si="17"/>
        <v>100144.875</v>
      </c>
      <c r="L34" s="4">
        <f t="shared" si="18"/>
        <v>24034770</v>
      </c>
      <c r="M34" s="4">
        <f>IF(C34&lt;&gt;"",SUM($K$13:$K34),"")</f>
        <v>2203187.25</v>
      </c>
      <c r="N34" s="4">
        <f t="shared" si="19"/>
        <v>20320034.629999999</v>
      </c>
      <c r="O34">
        <f t="shared" si="20"/>
        <v>2027</v>
      </c>
      <c r="P34" s="8" t="str">
        <f t="shared" si="1"/>
        <v/>
      </c>
      <c r="Q34" s="8" t="str">
        <f t="shared" si="2"/>
        <v/>
      </c>
    </row>
    <row r="35" spans="1:17" x14ac:dyDescent="0.25">
      <c r="A35">
        <f t="shared" si="3"/>
        <v>11</v>
      </c>
      <c r="B35">
        <f t="shared" si="4"/>
        <v>0</v>
      </c>
      <c r="C35" s="5">
        <f t="shared" si="10"/>
        <v>23</v>
      </c>
      <c r="D35" s="3">
        <f t="shared" si="14"/>
        <v>46721</v>
      </c>
      <c r="E35" s="7">
        <f t="shared" si="15"/>
        <v>24034770</v>
      </c>
      <c r="F35" s="4">
        <f t="shared" si="16"/>
        <v>109151.2086334404</v>
      </c>
      <c r="G35" s="19">
        <f t="shared" si="0"/>
        <v>99282.151798109582</v>
      </c>
      <c r="H35" s="18">
        <f t="shared" si="7"/>
        <v>9869.0568353308263</v>
      </c>
      <c r="I35" s="19"/>
      <c r="J35" s="4"/>
      <c r="K35" s="4">
        <f t="shared" si="17"/>
        <v>100144.875</v>
      </c>
      <c r="L35" s="4">
        <f t="shared" si="18"/>
        <v>24034770</v>
      </c>
      <c r="M35" s="4">
        <f>IF(C35&lt;&gt;"",SUM($K$13:$K35),"")</f>
        <v>2303332.125</v>
      </c>
      <c r="N35" s="4">
        <f t="shared" si="19"/>
        <v>20318992.960000001</v>
      </c>
      <c r="O35">
        <f t="shared" si="20"/>
        <v>2027</v>
      </c>
      <c r="P35" s="8" t="str">
        <f t="shared" si="1"/>
        <v/>
      </c>
      <c r="Q35" s="8" t="str">
        <f t="shared" si="2"/>
        <v/>
      </c>
    </row>
    <row r="36" spans="1:17" x14ac:dyDescent="0.25">
      <c r="A36">
        <f t="shared" si="3"/>
        <v>12</v>
      </c>
      <c r="B36">
        <f t="shared" si="4"/>
        <v>1</v>
      </c>
      <c r="C36" s="5">
        <f t="shared" si="10"/>
        <v>24</v>
      </c>
      <c r="D36" s="3">
        <f t="shared" si="14"/>
        <v>46752</v>
      </c>
      <c r="E36" s="7">
        <f t="shared" si="15"/>
        <v>24034770</v>
      </c>
      <c r="F36" s="4">
        <f t="shared" si="16"/>
        <v>109151.2086334404</v>
      </c>
      <c r="G36" s="19">
        <f t="shared" si="0"/>
        <v>99241.030727962367</v>
      </c>
      <c r="H36" s="18">
        <f t="shared" si="7"/>
        <v>9910.1779054780382</v>
      </c>
      <c r="I36" s="19">
        <f>SUM(H25:H36)</f>
        <v>116245.3340002132</v>
      </c>
      <c r="J36" s="4">
        <f>[2]Blad1!$E$41*1000</f>
        <v>0</v>
      </c>
      <c r="K36" s="4">
        <f t="shared" si="17"/>
        <v>100144.875</v>
      </c>
      <c r="L36" s="4">
        <f t="shared" si="18"/>
        <v>24034770</v>
      </c>
      <c r="M36" s="4">
        <f>IF(C36&lt;&gt;"",SUM($K$13:$K36),"")</f>
        <v>2403477</v>
      </c>
      <c r="N36" s="4">
        <f t="shared" si="19"/>
        <v>20317951.289999999</v>
      </c>
      <c r="O36">
        <f t="shared" si="20"/>
        <v>2027</v>
      </c>
      <c r="P36" s="8">
        <f t="shared" si="1"/>
        <v>1201738.5</v>
      </c>
      <c r="Q36" s="8">
        <f t="shared" si="2"/>
        <v>0</v>
      </c>
    </row>
    <row r="37" spans="1:17" x14ac:dyDescent="0.25">
      <c r="A37">
        <f t="shared" si="3"/>
        <v>1</v>
      </c>
      <c r="B37">
        <f t="shared" si="4"/>
        <v>0</v>
      </c>
      <c r="C37" s="5">
        <f t="shared" si="10"/>
        <v>25</v>
      </c>
      <c r="D37" s="3">
        <f t="shared" si="5"/>
        <v>46783</v>
      </c>
      <c r="E37" s="7">
        <f t="shared" si="11"/>
        <v>24034770</v>
      </c>
      <c r="F37" s="4">
        <f t="shared" si="6"/>
        <v>109151.2086334404</v>
      </c>
      <c r="G37" s="19">
        <f t="shared" si="0"/>
        <v>99199.73832002288</v>
      </c>
      <c r="H37" s="18">
        <f t="shared" si="7"/>
        <v>9951.4703134175325</v>
      </c>
      <c r="I37" s="19"/>
      <c r="J37" s="4"/>
      <c r="K37" s="4">
        <f t="shared" si="12"/>
        <v>100144.875</v>
      </c>
      <c r="L37" s="4">
        <f t="shared" si="13"/>
        <v>24034770</v>
      </c>
      <c r="M37" s="4">
        <f>IF(C37&lt;&gt;"",SUM($K$13:$K37),"")</f>
        <v>2503621.875</v>
      </c>
      <c r="N37" s="4">
        <f t="shared" si="8"/>
        <v>20316909.629999999</v>
      </c>
      <c r="O37">
        <f t="shared" si="9"/>
        <v>2028</v>
      </c>
      <c r="P37" s="8" t="str">
        <f t="shared" si="1"/>
        <v/>
      </c>
      <c r="Q37" s="8" t="str">
        <f t="shared" si="2"/>
        <v/>
      </c>
    </row>
    <row r="38" spans="1:17" x14ac:dyDescent="0.25">
      <c r="A38">
        <f t="shared" si="3"/>
        <v>2</v>
      </c>
      <c r="B38">
        <f t="shared" si="4"/>
        <v>0</v>
      </c>
      <c r="C38" s="5">
        <f t="shared" si="10"/>
        <v>26</v>
      </c>
      <c r="D38" s="3">
        <f t="shared" si="5"/>
        <v>46812</v>
      </c>
      <c r="E38" s="7">
        <f t="shared" si="11"/>
        <v>24034770</v>
      </c>
      <c r="F38" s="4">
        <f t="shared" si="6"/>
        <v>109151.2086334404</v>
      </c>
      <c r="G38" s="19">
        <f t="shared" si="0"/>
        <v>99158.273860383633</v>
      </c>
      <c r="H38" s="18">
        <f t="shared" si="7"/>
        <v>9992.9347730567715</v>
      </c>
      <c r="I38" s="19"/>
      <c r="J38" s="4"/>
      <c r="K38" s="4">
        <f t="shared" si="12"/>
        <v>100144.875</v>
      </c>
      <c r="L38" s="4">
        <f t="shared" si="13"/>
        <v>24034770</v>
      </c>
      <c r="M38" s="4">
        <f>IF(C38&lt;&gt;"",SUM($K$13:$K38),"")</f>
        <v>2603766.75</v>
      </c>
      <c r="N38" s="4">
        <f t="shared" si="8"/>
        <v>20314826.289999999</v>
      </c>
      <c r="O38">
        <f t="shared" si="9"/>
        <v>2028</v>
      </c>
      <c r="P38" s="8" t="str">
        <f t="shared" si="1"/>
        <v/>
      </c>
      <c r="Q38" s="8" t="str">
        <f t="shared" si="2"/>
        <v/>
      </c>
    </row>
    <row r="39" spans="1:17" x14ac:dyDescent="0.25">
      <c r="A39">
        <f t="shared" si="3"/>
        <v>3</v>
      </c>
      <c r="B39">
        <f t="shared" si="4"/>
        <v>0</v>
      </c>
      <c r="C39" s="5">
        <f t="shared" si="10"/>
        <v>27</v>
      </c>
      <c r="D39" s="3">
        <f t="shared" si="5"/>
        <v>46843</v>
      </c>
      <c r="E39" s="7">
        <f t="shared" si="11"/>
        <v>24034770</v>
      </c>
      <c r="F39" s="4">
        <f t="shared" si="6"/>
        <v>109151.2086334404</v>
      </c>
      <c r="G39" s="19">
        <f t="shared" si="0"/>
        <v>99116.636632162568</v>
      </c>
      <c r="H39" s="18">
        <f t="shared" si="7"/>
        <v>10034.57200127784</v>
      </c>
      <c r="I39" s="19"/>
      <c r="J39" s="4"/>
      <c r="K39" s="4">
        <f t="shared" si="12"/>
        <v>100144.875</v>
      </c>
      <c r="L39" s="4">
        <f t="shared" si="13"/>
        <v>24034770</v>
      </c>
      <c r="M39" s="4">
        <f>IF(C39&lt;&gt;"",SUM($K$13:$K39),"")</f>
        <v>2703911.625</v>
      </c>
      <c r="N39" s="4">
        <f t="shared" si="8"/>
        <v>20312742.960000001</v>
      </c>
      <c r="O39">
        <f t="shared" si="9"/>
        <v>2028</v>
      </c>
      <c r="P39" s="8" t="str">
        <f t="shared" si="1"/>
        <v/>
      </c>
      <c r="Q39" s="8" t="str">
        <f t="shared" si="2"/>
        <v/>
      </c>
    </row>
    <row r="40" spans="1:17" x14ac:dyDescent="0.25">
      <c r="A40">
        <f t="shared" si="3"/>
        <v>4</v>
      </c>
      <c r="B40">
        <f t="shared" si="4"/>
        <v>0</v>
      </c>
      <c r="C40" s="5">
        <f t="shared" si="10"/>
        <v>28</v>
      </c>
      <c r="D40" s="3">
        <f t="shared" si="5"/>
        <v>46873</v>
      </c>
      <c r="E40" s="7">
        <f t="shared" si="11"/>
        <v>24034770</v>
      </c>
      <c r="F40" s="4">
        <f t="shared" si="6"/>
        <v>109151.2086334404</v>
      </c>
      <c r="G40" s="19">
        <f t="shared" si="0"/>
        <v>99074.825915490568</v>
      </c>
      <c r="H40" s="18">
        <f t="shared" si="7"/>
        <v>10076.382717949835</v>
      </c>
      <c r="I40" s="19"/>
      <c r="J40" s="4"/>
      <c r="K40" s="4">
        <f t="shared" si="12"/>
        <v>100144.875</v>
      </c>
      <c r="L40" s="4">
        <f t="shared" si="13"/>
        <v>24034770</v>
      </c>
      <c r="M40" s="4">
        <f>IF(C40&lt;&gt;"",SUM($K$13:$K40),"")</f>
        <v>2804056.5</v>
      </c>
      <c r="N40" s="4">
        <f t="shared" si="8"/>
        <v>20310659.629999999</v>
      </c>
      <c r="O40">
        <f t="shared" si="9"/>
        <v>2028</v>
      </c>
      <c r="P40" s="8" t="str">
        <f t="shared" si="1"/>
        <v/>
      </c>
      <c r="Q40" s="8" t="str">
        <f t="shared" si="2"/>
        <v/>
      </c>
    </row>
    <row r="41" spans="1:17" x14ac:dyDescent="0.25">
      <c r="A41">
        <f t="shared" si="3"/>
        <v>5</v>
      </c>
      <c r="B41">
        <f t="shared" si="4"/>
        <v>0</v>
      </c>
      <c r="C41" s="5">
        <f t="shared" si="10"/>
        <v>29</v>
      </c>
      <c r="D41" s="3">
        <f t="shared" si="5"/>
        <v>46904</v>
      </c>
      <c r="E41" s="7">
        <f t="shared" si="11"/>
        <v>24034770</v>
      </c>
      <c r="F41" s="4">
        <f t="shared" si="6"/>
        <v>109151.2086334404</v>
      </c>
      <c r="G41" s="19">
        <f t="shared" si="0"/>
        <v>99032.840987499119</v>
      </c>
      <c r="H41" s="18">
        <f t="shared" si="7"/>
        <v>10118.367645941291</v>
      </c>
      <c r="I41" s="19"/>
      <c r="J41" s="4"/>
      <c r="K41" s="4">
        <f t="shared" si="12"/>
        <v>100144.875</v>
      </c>
      <c r="L41" s="4">
        <f t="shared" si="13"/>
        <v>24034770</v>
      </c>
      <c r="M41" s="4">
        <f>IF(C41&lt;&gt;"",SUM($K$13:$K41),"")</f>
        <v>2904201.375</v>
      </c>
      <c r="N41" s="4">
        <f t="shared" si="8"/>
        <v>20308576.289999999</v>
      </c>
      <c r="O41">
        <f t="shared" si="9"/>
        <v>2028</v>
      </c>
      <c r="P41" s="8" t="str">
        <f t="shared" si="1"/>
        <v/>
      </c>
      <c r="Q41" s="8" t="str">
        <f t="shared" si="2"/>
        <v/>
      </c>
    </row>
    <row r="42" spans="1:17" x14ac:dyDescent="0.25">
      <c r="A42">
        <f t="shared" si="3"/>
        <v>6</v>
      </c>
      <c r="B42">
        <f t="shared" si="4"/>
        <v>0</v>
      </c>
      <c r="C42" s="5">
        <f t="shared" si="10"/>
        <v>30</v>
      </c>
      <c r="D42" s="3">
        <f t="shared" si="5"/>
        <v>46934</v>
      </c>
      <c r="E42" s="7">
        <f t="shared" si="11"/>
        <v>24034770</v>
      </c>
      <c r="F42" s="4">
        <f t="shared" si="6"/>
        <v>109151.2086334404</v>
      </c>
      <c r="G42" s="19">
        <f t="shared" si="0"/>
        <v>98990.681122307695</v>
      </c>
      <c r="H42" s="18">
        <f t="shared" si="7"/>
        <v>10160.527511132712</v>
      </c>
      <c r="I42" s="19"/>
      <c r="J42" s="4"/>
      <c r="K42" s="4">
        <f t="shared" si="12"/>
        <v>100144.875</v>
      </c>
      <c r="L42" s="4">
        <f t="shared" si="13"/>
        <v>24034770</v>
      </c>
      <c r="M42" s="4">
        <f>IF(C42&lt;&gt;"",SUM($K$13:$K42),"")</f>
        <v>3004346.25</v>
      </c>
      <c r="N42" s="4">
        <f t="shared" si="8"/>
        <v>20306492.960000001</v>
      </c>
      <c r="O42">
        <f t="shared" si="9"/>
        <v>2028</v>
      </c>
      <c r="P42" s="8" t="str">
        <f t="shared" si="1"/>
        <v/>
      </c>
      <c r="Q42" s="8" t="str">
        <f t="shared" si="2"/>
        <v/>
      </c>
    </row>
    <row r="43" spans="1:17" x14ac:dyDescent="0.25">
      <c r="A43">
        <f t="shared" si="3"/>
        <v>7</v>
      </c>
      <c r="B43">
        <f t="shared" si="4"/>
        <v>0</v>
      </c>
      <c r="C43" s="5">
        <f t="shared" si="10"/>
        <v>31</v>
      </c>
      <c r="D43" s="3">
        <f t="shared" si="5"/>
        <v>46965</v>
      </c>
      <c r="E43" s="7">
        <f t="shared" si="11"/>
        <v>24034770</v>
      </c>
      <c r="F43" s="4">
        <f t="shared" si="6"/>
        <v>109151.2086334404</v>
      </c>
      <c r="G43" s="19">
        <f t="shared" si="0"/>
        <v>98948.345591011312</v>
      </c>
      <c r="H43" s="18">
        <f t="shared" si="7"/>
        <v>10202.863042429095</v>
      </c>
      <c r="I43" s="19"/>
      <c r="J43" s="4"/>
      <c r="K43" s="4">
        <f t="shared" si="12"/>
        <v>100144.875</v>
      </c>
      <c r="L43" s="4">
        <f t="shared" si="13"/>
        <v>24034770</v>
      </c>
      <c r="M43" s="4">
        <f>IF(C43&lt;&gt;"",SUM($K$13:$K43),"")</f>
        <v>3104491.125</v>
      </c>
      <c r="N43" s="4">
        <f t="shared" si="8"/>
        <v>20304409.629999999</v>
      </c>
      <c r="O43">
        <f t="shared" si="9"/>
        <v>2028</v>
      </c>
      <c r="P43" s="8" t="str">
        <f t="shared" si="1"/>
        <v/>
      </c>
      <c r="Q43" s="8" t="str">
        <f t="shared" si="2"/>
        <v/>
      </c>
    </row>
    <row r="44" spans="1:17" x14ac:dyDescent="0.25">
      <c r="A44">
        <f t="shared" si="3"/>
        <v>8</v>
      </c>
      <c r="B44">
        <f t="shared" si="4"/>
        <v>0</v>
      </c>
      <c r="C44" s="5">
        <f t="shared" si="10"/>
        <v>32</v>
      </c>
      <c r="D44" s="3">
        <f t="shared" si="5"/>
        <v>46996</v>
      </c>
      <c r="E44" s="7">
        <f t="shared" si="11"/>
        <v>24034770</v>
      </c>
      <c r="F44" s="4">
        <f t="shared" si="6"/>
        <v>109151.2086334404</v>
      </c>
      <c r="G44" s="19">
        <f t="shared" si="0"/>
        <v>98905.833661667843</v>
      </c>
      <c r="H44" s="18">
        <f t="shared" si="7"/>
        <v>10245.374971772555</v>
      </c>
      <c r="I44" s="19"/>
      <c r="J44" s="4"/>
      <c r="K44" s="4">
        <f t="shared" si="12"/>
        <v>100144.875</v>
      </c>
      <c r="L44" s="4">
        <f t="shared" si="13"/>
        <v>24034770</v>
      </c>
      <c r="M44" s="4">
        <f>IF(C44&lt;&gt;"",SUM($K$13:$K44),"")</f>
        <v>3204636</v>
      </c>
      <c r="N44" s="4">
        <f t="shared" si="8"/>
        <v>20302326.289999999</v>
      </c>
      <c r="O44">
        <f t="shared" si="9"/>
        <v>2028</v>
      </c>
      <c r="P44" s="8" t="str">
        <f t="shared" si="1"/>
        <v/>
      </c>
      <c r="Q44" s="8" t="str">
        <f t="shared" si="2"/>
        <v/>
      </c>
    </row>
    <row r="45" spans="1:17" x14ac:dyDescent="0.25">
      <c r="A45">
        <f t="shared" si="3"/>
        <v>9</v>
      </c>
      <c r="B45">
        <f t="shared" si="4"/>
        <v>0</v>
      </c>
      <c r="C45" s="5">
        <f t="shared" si="10"/>
        <v>33</v>
      </c>
      <c r="D45" s="3">
        <f t="shared" si="5"/>
        <v>47026</v>
      </c>
      <c r="E45" s="7">
        <f t="shared" si="11"/>
        <v>24034770</v>
      </c>
      <c r="F45" s="4">
        <f t="shared" si="6"/>
        <v>109151.2086334404</v>
      </c>
      <c r="G45" s="19">
        <f t="shared" si="0"/>
        <v>98863.144599285471</v>
      </c>
      <c r="H45" s="18">
        <f t="shared" si="7"/>
        <v>10288.064034154939</v>
      </c>
      <c r="I45" s="19"/>
      <c r="J45" s="4"/>
      <c r="K45" s="4">
        <f t="shared" si="12"/>
        <v>100144.875</v>
      </c>
      <c r="L45" s="4">
        <f t="shared" si="13"/>
        <v>24034770</v>
      </c>
      <c r="M45" s="4">
        <f>IF(C45&lt;&gt;"",SUM($K$13:$K45),"")</f>
        <v>3304780.875</v>
      </c>
      <c r="N45" s="4">
        <f t="shared" si="8"/>
        <v>20300242.960000001</v>
      </c>
      <c r="O45">
        <f t="shared" si="9"/>
        <v>2028</v>
      </c>
      <c r="P45" s="8" t="str">
        <f t="shared" si="1"/>
        <v/>
      </c>
      <c r="Q45" s="8" t="str">
        <f t="shared" si="2"/>
        <v/>
      </c>
    </row>
    <row r="46" spans="1:17" x14ac:dyDescent="0.25">
      <c r="A46">
        <f t="shared" si="3"/>
        <v>10</v>
      </c>
      <c r="B46">
        <f t="shared" si="4"/>
        <v>0</v>
      </c>
      <c r="C46" s="5">
        <f t="shared" si="10"/>
        <v>34</v>
      </c>
      <c r="D46" s="3">
        <f t="shared" si="5"/>
        <v>47057</v>
      </c>
      <c r="E46" s="7">
        <f t="shared" si="11"/>
        <v>24034770</v>
      </c>
      <c r="F46" s="4">
        <f t="shared" si="6"/>
        <v>109151.2086334404</v>
      </c>
      <c r="G46" s="19">
        <f t="shared" si="0"/>
        <v>98820.277665809816</v>
      </c>
      <c r="H46" s="18">
        <f t="shared" si="7"/>
        <v>10330.930967630584</v>
      </c>
      <c r="I46" s="19"/>
      <c r="J46" s="4"/>
      <c r="K46" s="4">
        <f t="shared" si="12"/>
        <v>100144.875</v>
      </c>
      <c r="L46" s="4">
        <f t="shared" si="13"/>
        <v>24034770</v>
      </c>
      <c r="M46" s="4">
        <f>IF(C46&lt;&gt;"",SUM($K$13:$K46),"")</f>
        <v>3404925.75</v>
      </c>
      <c r="N46" s="4">
        <f t="shared" si="8"/>
        <v>20298159.629999999</v>
      </c>
      <c r="O46">
        <f t="shared" si="9"/>
        <v>2028</v>
      </c>
      <c r="P46" s="8" t="str">
        <f t="shared" si="1"/>
        <v/>
      </c>
      <c r="Q46" s="8" t="str">
        <f t="shared" si="2"/>
        <v/>
      </c>
    </row>
    <row r="47" spans="1:17" x14ac:dyDescent="0.25">
      <c r="A47">
        <f t="shared" si="3"/>
        <v>11</v>
      </c>
      <c r="B47">
        <f t="shared" si="4"/>
        <v>0</v>
      </c>
      <c r="C47" s="5">
        <f t="shared" si="10"/>
        <v>35</v>
      </c>
      <c r="D47" s="3">
        <f t="shared" si="5"/>
        <v>47087</v>
      </c>
      <c r="E47" s="7">
        <f t="shared" si="11"/>
        <v>24034770</v>
      </c>
      <c r="F47" s="4">
        <f t="shared" si="6"/>
        <v>109151.2086334404</v>
      </c>
      <c r="G47" s="19">
        <f t="shared" si="0"/>
        <v>98777.232120111352</v>
      </c>
      <c r="H47" s="18">
        <f t="shared" si="7"/>
        <v>10373.976513329044</v>
      </c>
      <c r="I47" s="19"/>
      <c r="J47" s="4"/>
      <c r="K47" s="4">
        <f t="shared" si="12"/>
        <v>100144.875</v>
      </c>
      <c r="L47" s="4">
        <f t="shared" si="13"/>
        <v>24034770</v>
      </c>
      <c r="M47" s="4">
        <f>IF(C47&lt;&gt;"",SUM($K$13:$K47),"")</f>
        <v>3505070.625</v>
      </c>
      <c r="N47" s="4">
        <f t="shared" si="8"/>
        <v>20296076.289999999</v>
      </c>
      <c r="O47">
        <f t="shared" si="9"/>
        <v>2028</v>
      </c>
      <c r="P47" s="8" t="str">
        <f t="shared" si="1"/>
        <v/>
      </c>
      <c r="Q47" s="8" t="str">
        <f t="shared" si="2"/>
        <v/>
      </c>
    </row>
    <row r="48" spans="1:17" x14ac:dyDescent="0.25">
      <c r="A48">
        <f t="shared" si="3"/>
        <v>12</v>
      </c>
      <c r="B48">
        <f t="shared" si="4"/>
        <v>1</v>
      </c>
      <c r="C48" s="5">
        <f t="shared" si="10"/>
        <v>36</v>
      </c>
      <c r="D48" s="3">
        <f t="shared" si="5"/>
        <v>47118</v>
      </c>
      <c r="E48" s="7">
        <f t="shared" si="11"/>
        <v>24034770</v>
      </c>
      <c r="F48" s="4">
        <f t="shared" si="6"/>
        <v>109151.2086334404</v>
      </c>
      <c r="G48" s="19">
        <f t="shared" si="0"/>
        <v>98734.007217972496</v>
      </c>
      <c r="H48" s="18">
        <f t="shared" si="7"/>
        <v>10417.201415467916</v>
      </c>
      <c r="I48" s="19">
        <f>SUM(H37:H48)</f>
        <v>122192.66590756013</v>
      </c>
      <c r="J48" s="4">
        <f>[2]Blad1!$F$41*1000</f>
        <v>0</v>
      </c>
      <c r="K48" s="4">
        <f t="shared" si="12"/>
        <v>100144.875</v>
      </c>
      <c r="L48" s="4">
        <f t="shared" si="13"/>
        <v>24034770</v>
      </c>
      <c r="M48" s="4">
        <f>IF(C48&lt;&gt;"",SUM($K$13:$K48),"")</f>
        <v>3605215.5</v>
      </c>
      <c r="N48" s="4">
        <f t="shared" si="8"/>
        <v>20293992.960000001</v>
      </c>
      <c r="O48">
        <f t="shared" si="9"/>
        <v>2028</v>
      </c>
      <c r="P48" s="8">
        <f t="shared" si="1"/>
        <v>1201738.5</v>
      </c>
      <c r="Q48" s="8">
        <f t="shared" si="2"/>
        <v>0</v>
      </c>
    </row>
    <row r="49" spans="1:17" x14ac:dyDescent="0.25">
      <c r="A49">
        <f t="shared" si="3"/>
        <v>1</v>
      </c>
      <c r="B49">
        <f t="shared" si="4"/>
        <v>0</v>
      </c>
      <c r="C49" s="5">
        <f t="shared" si="10"/>
        <v>37</v>
      </c>
      <c r="D49" s="3">
        <f t="shared" si="5"/>
        <v>47149</v>
      </c>
      <c r="E49" s="7">
        <f t="shared" si="11"/>
        <v>24034770</v>
      </c>
      <c r="F49" s="4">
        <f t="shared" si="6"/>
        <v>109151.2086334404</v>
      </c>
      <c r="G49" s="19">
        <f t="shared" si="0"/>
        <v>98690.602212074707</v>
      </c>
      <c r="H49" s="18">
        <f t="shared" si="7"/>
        <v>10460.606421365697</v>
      </c>
      <c r="I49" s="19"/>
      <c r="J49" s="4"/>
      <c r="K49" s="4">
        <f t="shared" si="12"/>
        <v>100144.875</v>
      </c>
      <c r="L49" s="4">
        <f t="shared" si="13"/>
        <v>24034770</v>
      </c>
      <c r="M49" s="4">
        <f>IF(C49&lt;&gt;"",SUM($K$13:$K49),"")</f>
        <v>3705360.375</v>
      </c>
      <c r="N49" s="4">
        <f t="shared" si="8"/>
        <v>20291909.629999999</v>
      </c>
      <c r="O49">
        <f t="shared" si="9"/>
        <v>2029</v>
      </c>
      <c r="P49" s="8" t="str">
        <f t="shared" si="1"/>
        <v/>
      </c>
      <c r="Q49" s="8" t="str">
        <f t="shared" si="2"/>
        <v/>
      </c>
    </row>
    <row r="50" spans="1:17" x14ac:dyDescent="0.25">
      <c r="A50">
        <f t="shared" si="3"/>
        <v>2</v>
      </c>
      <c r="B50">
        <f t="shared" si="4"/>
        <v>0</v>
      </c>
      <c r="C50" s="5">
        <f t="shared" si="10"/>
        <v>38</v>
      </c>
      <c r="D50" s="3">
        <f t="shared" si="5"/>
        <v>47177</v>
      </c>
      <c r="E50" s="7">
        <f t="shared" si="11"/>
        <v>24034770</v>
      </c>
      <c r="F50" s="4">
        <f t="shared" si="6"/>
        <v>109151.2086334404</v>
      </c>
      <c r="G50" s="19">
        <f t="shared" si="0"/>
        <v>98647.016351985687</v>
      </c>
      <c r="H50" s="18">
        <f t="shared" si="7"/>
        <v>10504.19228145472</v>
      </c>
      <c r="I50" s="19"/>
      <c r="J50" s="4"/>
      <c r="K50" s="4">
        <f t="shared" si="12"/>
        <v>100144.875</v>
      </c>
      <c r="L50" s="4">
        <f t="shared" si="13"/>
        <v>24034770</v>
      </c>
      <c r="M50" s="4">
        <f>IF(C50&lt;&gt;"",SUM($K$13:$K50),"")</f>
        <v>3805505.25</v>
      </c>
      <c r="N50" s="4">
        <f t="shared" si="8"/>
        <v>20288784.629999999</v>
      </c>
      <c r="O50">
        <f t="shared" si="9"/>
        <v>2029</v>
      </c>
      <c r="P50" s="8" t="str">
        <f t="shared" si="1"/>
        <v/>
      </c>
      <c r="Q50" s="8" t="str">
        <f t="shared" si="2"/>
        <v/>
      </c>
    </row>
    <row r="51" spans="1:17" x14ac:dyDescent="0.25">
      <c r="A51">
        <f t="shared" si="3"/>
        <v>3</v>
      </c>
      <c r="B51">
        <f t="shared" si="4"/>
        <v>0</v>
      </c>
      <c r="C51" s="5">
        <f t="shared" si="10"/>
        <v>39</v>
      </c>
      <c r="D51" s="3">
        <f t="shared" si="5"/>
        <v>47208</v>
      </c>
      <c r="E51" s="7">
        <f t="shared" si="11"/>
        <v>24034770</v>
      </c>
      <c r="F51" s="4">
        <f t="shared" si="6"/>
        <v>109151.2086334404</v>
      </c>
      <c r="G51" s="19">
        <f t="shared" si="0"/>
        <v>98603.248884146291</v>
      </c>
      <c r="H51" s="18">
        <f t="shared" si="7"/>
        <v>10547.959749294119</v>
      </c>
      <c r="I51" s="19"/>
      <c r="J51" s="4"/>
      <c r="K51" s="4">
        <f t="shared" si="12"/>
        <v>100144.875</v>
      </c>
      <c r="L51" s="4">
        <f t="shared" si="13"/>
        <v>24034770</v>
      </c>
      <c r="M51" s="4">
        <f>IF(C51&lt;&gt;"",SUM($K$13:$K51),"")</f>
        <v>3905650.125</v>
      </c>
      <c r="N51" s="4">
        <f t="shared" si="8"/>
        <v>20285659.629999999</v>
      </c>
      <c r="O51">
        <f t="shared" si="9"/>
        <v>2029</v>
      </c>
      <c r="P51" s="8" t="str">
        <f t="shared" si="1"/>
        <v/>
      </c>
      <c r="Q51" s="8" t="str">
        <f t="shared" si="2"/>
        <v/>
      </c>
    </row>
    <row r="52" spans="1:17" x14ac:dyDescent="0.25">
      <c r="A52">
        <f t="shared" si="3"/>
        <v>4</v>
      </c>
      <c r="B52">
        <f t="shared" si="4"/>
        <v>0</v>
      </c>
      <c r="C52" s="5">
        <f t="shared" si="10"/>
        <v>40</v>
      </c>
      <c r="D52" s="3">
        <f t="shared" si="5"/>
        <v>47238</v>
      </c>
      <c r="E52" s="7">
        <f t="shared" si="11"/>
        <v>24034770</v>
      </c>
      <c r="F52" s="4">
        <f t="shared" si="6"/>
        <v>109151.2086334404</v>
      </c>
      <c r="G52" s="19">
        <f t="shared" si="0"/>
        <v>98559.299051857568</v>
      </c>
      <c r="H52" s="18">
        <f t="shared" si="7"/>
        <v>10591.909581582844</v>
      </c>
      <c r="I52" s="19"/>
      <c r="J52" s="4"/>
      <c r="K52" s="4">
        <f t="shared" si="12"/>
        <v>100144.875</v>
      </c>
      <c r="L52" s="4">
        <f t="shared" si="13"/>
        <v>24034770</v>
      </c>
      <c r="M52" s="4">
        <f>IF(C52&lt;&gt;"",SUM($K$13:$K52),"")</f>
        <v>4005795</v>
      </c>
      <c r="N52" s="4">
        <f t="shared" si="8"/>
        <v>20282534.629999999</v>
      </c>
      <c r="O52">
        <f t="shared" si="9"/>
        <v>2029</v>
      </c>
      <c r="P52" s="8" t="str">
        <f t="shared" si="1"/>
        <v/>
      </c>
      <c r="Q52" s="8" t="str">
        <f t="shared" si="2"/>
        <v/>
      </c>
    </row>
    <row r="53" spans="1:17" x14ac:dyDescent="0.25">
      <c r="A53">
        <f t="shared" si="3"/>
        <v>5</v>
      </c>
      <c r="B53">
        <f t="shared" si="4"/>
        <v>0</v>
      </c>
      <c r="C53" s="5">
        <f t="shared" si="10"/>
        <v>41</v>
      </c>
      <c r="D53" s="3">
        <f t="shared" si="5"/>
        <v>47269</v>
      </c>
      <c r="E53" s="7">
        <f t="shared" si="11"/>
        <v>24034770</v>
      </c>
      <c r="F53" s="4">
        <f t="shared" si="6"/>
        <v>109151.2086334404</v>
      </c>
      <c r="G53" s="19">
        <f t="shared" si="0"/>
        <v>98515.166095267632</v>
      </c>
      <c r="H53" s="18">
        <f t="shared" si="7"/>
        <v>10636.042538172769</v>
      </c>
      <c r="I53" s="19"/>
      <c r="J53" s="4"/>
      <c r="K53" s="4">
        <f t="shared" si="12"/>
        <v>100144.875</v>
      </c>
      <c r="L53" s="4">
        <f t="shared" si="13"/>
        <v>24034770</v>
      </c>
      <c r="M53" s="4">
        <f>IF(C53&lt;&gt;"",SUM($K$13:$K53),"")</f>
        <v>4105939.875</v>
      </c>
      <c r="N53" s="4">
        <f t="shared" si="8"/>
        <v>20279409.629999999</v>
      </c>
      <c r="O53">
        <f t="shared" si="9"/>
        <v>2029</v>
      </c>
      <c r="P53" s="8" t="str">
        <f t="shared" si="1"/>
        <v/>
      </c>
      <c r="Q53" s="8" t="str">
        <f t="shared" si="2"/>
        <v/>
      </c>
    </row>
    <row r="54" spans="1:17" x14ac:dyDescent="0.25">
      <c r="A54">
        <f t="shared" si="3"/>
        <v>6</v>
      </c>
      <c r="B54">
        <f t="shared" si="4"/>
        <v>0</v>
      </c>
      <c r="C54" s="5">
        <f t="shared" si="10"/>
        <v>42</v>
      </c>
      <c r="D54" s="3">
        <f t="shared" si="5"/>
        <v>47299</v>
      </c>
      <c r="E54" s="7">
        <f t="shared" si="11"/>
        <v>24034770</v>
      </c>
      <c r="F54" s="4">
        <f t="shared" si="6"/>
        <v>109151.2086334404</v>
      </c>
      <c r="G54" s="19">
        <f t="shared" si="0"/>
        <v>98470.849251358581</v>
      </c>
      <c r="H54" s="18">
        <f t="shared" si="7"/>
        <v>10680.359382081824</v>
      </c>
      <c r="I54" s="19"/>
      <c r="J54" s="4"/>
      <c r="K54" s="4">
        <f t="shared" si="12"/>
        <v>100144.875</v>
      </c>
      <c r="L54" s="4">
        <f t="shared" si="13"/>
        <v>24034770</v>
      </c>
      <c r="M54" s="4">
        <f>IF(C54&lt;&gt;"",SUM($K$13:$K54),"")</f>
        <v>4206084.75</v>
      </c>
      <c r="N54" s="4">
        <f t="shared" si="8"/>
        <v>20276284.629999999</v>
      </c>
      <c r="O54">
        <f t="shared" si="9"/>
        <v>2029</v>
      </c>
      <c r="P54" s="8" t="str">
        <f t="shared" si="1"/>
        <v/>
      </c>
      <c r="Q54" s="8" t="str">
        <f t="shared" si="2"/>
        <v/>
      </c>
    </row>
    <row r="55" spans="1:17" x14ac:dyDescent="0.25">
      <c r="A55">
        <f t="shared" si="3"/>
        <v>7</v>
      </c>
      <c r="B55">
        <f t="shared" si="4"/>
        <v>0</v>
      </c>
      <c r="C55" s="5">
        <f t="shared" si="10"/>
        <v>43</v>
      </c>
      <c r="D55" s="3">
        <f t="shared" si="5"/>
        <v>47330</v>
      </c>
      <c r="E55" s="7">
        <f t="shared" si="11"/>
        <v>24034770</v>
      </c>
      <c r="F55" s="4">
        <f t="shared" si="6"/>
        <v>109151.2086334404</v>
      </c>
      <c r="G55" s="19">
        <f t="shared" si="0"/>
        <v>98426.347753933238</v>
      </c>
      <c r="H55" s="18">
        <f t="shared" si="7"/>
        <v>10724.860879507169</v>
      </c>
      <c r="I55" s="19"/>
      <c r="J55" s="4"/>
      <c r="K55" s="4">
        <f t="shared" si="12"/>
        <v>100144.875</v>
      </c>
      <c r="L55" s="4">
        <f t="shared" si="13"/>
        <v>24034770</v>
      </c>
      <c r="M55" s="4">
        <f>IF(C55&lt;&gt;"",SUM($K$13:$K55),"")</f>
        <v>4306229.625</v>
      </c>
      <c r="N55" s="4">
        <f t="shared" si="8"/>
        <v>20273159.629999999</v>
      </c>
      <c r="O55">
        <f t="shared" si="9"/>
        <v>2029</v>
      </c>
      <c r="P55" s="8" t="str">
        <f t="shared" si="1"/>
        <v/>
      </c>
      <c r="Q55" s="8" t="str">
        <f t="shared" si="2"/>
        <v/>
      </c>
    </row>
    <row r="56" spans="1:17" x14ac:dyDescent="0.25">
      <c r="A56">
        <f t="shared" si="3"/>
        <v>8</v>
      </c>
      <c r="B56">
        <f t="shared" si="4"/>
        <v>0</v>
      </c>
      <c r="C56" s="5">
        <f t="shared" si="10"/>
        <v>44</v>
      </c>
      <c r="D56" s="3">
        <f t="shared" si="5"/>
        <v>47361</v>
      </c>
      <c r="E56" s="7">
        <f t="shared" si="11"/>
        <v>24034770</v>
      </c>
      <c r="F56" s="4">
        <f t="shared" si="6"/>
        <v>109151.2086334404</v>
      </c>
      <c r="G56" s="19">
        <f t="shared" si="0"/>
        <v>98381.660833601956</v>
      </c>
      <c r="H56" s="18">
        <f t="shared" si="7"/>
        <v>10769.547799838445</v>
      </c>
      <c r="I56" s="19"/>
      <c r="J56" s="4"/>
      <c r="K56" s="4">
        <f t="shared" si="12"/>
        <v>100144.875</v>
      </c>
      <c r="L56" s="4">
        <f t="shared" si="13"/>
        <v>24034770</v>
      </c>
      <c r="M56" s="4">
        <f>IF(C56&lt;&gt;"",SUM($K$13:$K56),"")</f>
        <v>4406374.5</v>
      </c>
      <c r="N56" s="4">
        <f t="shared" si="8"/>
        <v>20270034.629999999</v>
      </c>
      <c r="O56">
        <f t="shared" si="9"/>
        <v>2029</v>
      </c>
      <c r="P56" s="8" t="str">
        <f t="shared" si="1"/>
        <v/>
      </c>
      <c r="Q56" s="8" t="str">
        <f t="shared" si="2"/>
        <v/>
      </c>
    </row>
    <row r="57" spans="1:17" x14ac:dyDescent="0.25">
      <c r="A57">
        <f t="shared" si="3"/>
        <v>9</v>
      </c>
      <c r="B57">
        <f t="shared" si="4"/>
        <v>0</v>
      </c>
      <c r="C57" s="5">
        <f t="shared" si="10"/>
        <v>45</v>
      </c>
      <c r="D57" s="3">
        <f t="shared" si="5"/>
        <v>47391</v>
      </c>
      <c r="E57" s="7">
        <f t="shared" si="11"/>
        <v>24034770</v>
      </c>
      <c r="F57" s="4">
        <f t="shared" si="6"/>
        <v>109151.2086334404</v>
      </c>
      <c r="G57" s="19">
        <f t="shared" si="0"/>
        <v>98336.787717769315</v>
      </c>
      <c r="H57" s="18">
        <f t="shared" si="7"/>
        <v>10814.420915671104</v>
      </c>
      <c r="I57" s="19"/>
      <c r="J57" s="4"/>
      <c r="K57" s="4">
        <f t="shared" si="12"/>
        <v>100144.875</v>
      </c>
      <c r="L57" s="4">
        <f t="shared" si="13"/>
        <v>24034770</v>
      </c>
      <c r="M57" s="4">
        <f>IF(C57&lt;&gt;"",SUM($K$13:$K57),"")</f>
        <v>4506519.375</v>
      </c>
      <c r="N57" s="4">
        <f t="shared" si="8"/>
        <v>20266909.629999999</v>
      </c>
      <c r="O57">
        <f t="shared" si="9"/>
        <v>2029</v>
      </c>
      <c r="P57" s="8" t="str">
        <f t="shared" si="1"/>
        <v/>
      </c>
      <c r="Q57" s="8" t="str">
        <f t="shared" si="2"/>
        <v/>
      </c>
    </row>
    <row r="58" spans="1:17" x14ac:dyDescent="0.25">
      <c r="A58">
        <f t="shared" si="3"/>
        <v>10</v>
      </c>
      <c r="B58">
        <f t="shared" si="4"/>
        <v>0</v>
      </c>
      <c r="C58" s="5">
        <f t="shared" si="10"/>
        <v>46</v>
      </c>
      <c r="D58" s="3">
        <f t="shared" si="5"/>
        <v>47422</v>
      </c>
      <c r="E58" s="7">
        <f t="shared" si="11"/>
        <v>24034770</v>
      </c>
      <c r="F58" s="4">
        <f t="shared" si="6"/>
        <v>109151.2086334404</v>
      </c>
      <c r="G58" s="19">
        <f t="shared" si="0"/>
        <v>98291.727630620662</v>
      </c>
      <c r="H58" s="18">
        <f t="shared" si="7"/>
        <v>10859.481002819732</v>
      </c>
      <c r="I58" s="19"/>
      <c r="J58" s="4"/>
      <c r="K58" s="4">
        <f t="shared" si="12"/>
        <v>100144.875</v>
      </c>
      <c r="L58" s="4">
        <f t="shared" si="13"/>
        <v>24034770</v>
      </c>
      <c r="M58" s="4">
        <f>IF(C58&lt;&gt;"",SUM($K$13:$K58),"")</f>
        <v>4606664.25</v>
      </c>
      <c r="N58" s="4">
        <f t="shared" si="8"/>
        <v>20263784.629999999</v>
      </c>
      <c r="O58">
        <f t="shared" si="9"/>
        <v>2029</v>
      </c>
      <c r="P58" s="8" t="str">
        <f t="shared" si="1"/>
        <v/>
      </c>
      <c r="Q58" s="8" t="str">
        <f t="shared" si="2"/>
        <v/>
      </c>
    </row>
    <row r="59" spans="1:17" x14ac:dyDescent="0.25">
      <c r="A59">
        <f t="shared" si="3"/>
        <v>11</v>
      </c>
      <c r="B59">
        <f t="shared" si="4"/>
        <v>0</v>
      </c>
      <c r="C59" s="5">
        <f t="shared" si="10"/>
        <v>47</v>
      </c>
      <c r="D59" s="3">
        <f t="shared" si="5"/>
        <v>47452</v>
      </c>
      <c r="E59" s="7">
        <f t="shared" si="11"/>
        <v>24034770</v>
      </c>
      <c r="F59" s="4">
        <f t="shared" si="6"/>
        <v>109151.2086334404</v>
      </c>
      <c r="G59" s="19">
        <f t="shared" si="0"/>
        <v>98246.479793108927</v>
      </c>
      <c r="H59" s="18">
        <f t="shared" si="7"/>
        <v>10904.728840331485</v>
      </c>
      <c r="I59" s="19"/>
      <c r="J59" s="4"/>
      <c r="K59" s="4">
        <f t="shared" si="12"/>
        <v>100144.875</v>
      </c>
      <c r="L59" s="4">
        <f t="shared" si="13"/>
        <v>24034770</v>
      </c>
      <c r="M59" s="4">
        <f>IF(C59&lt;&gt;"",SUM($K$13:$K59),"")</f>
        <v>4706809.125</v>
      </c>
      <c r="N59" s="4">
        <f t="shared" si="8"/>
        <v>20260659.629999999</v>
      </c>
      <c r="O59">
        <f t="shared" si="9"/>
        <v>2029</v>
      </c>
      <c r="P59" s="8" t="str">
        <f t="shared" si="1"/>
        <v/>
      </c>
      <c r="Q59" s="8" t="str">
        <f t="shared" si="2"/>
        <v/>
      </c>
    </row>
    <row r="60" spans="1:17" x14ac:dyDescent="0.25">
      <c r="A60">
        <f t="shared" si="3"/>
        <v>12</v>
      </c>
      <c r="B60">
        <f t="shared" si="4"/>
        <v>1</v>
      </c>
      <c r="C60" s="5">
        <f t="shared" si="10"/>
        <v>48</v>
      </c>
      <c r="D60" s="3">
        <f t="shared" si="5"/>
        <v>47483</v>
      </c>
      <c r="E60" s="7">
        <f t="shared" si="11"/>
        <v>24034770</v>
      </c>
      <c r="F60" s="4">
        <f t="shared" si="6"/>
        <v>109151.2086334404</v>
      </c>
      <c r="G60" s="19">
        <f t="shared" si="0"/>
        <v>98201.043422940871</v>
      </c>
      <c r="H60" s="18">
        <f t="shared" si="7"/>
        <v>10950.165210499534</v>
      </c>
      <c r="I60" s="19">
        <f>SUM(H49:H60)</f>
        <v>128444.27460261942</v>
      </c>
      <c r="J60" s="4">
        <f>[2]Blad1!$G$41*1000</f>
        <v>0</v>
      </c>
      <c r="K60" s="4">
        <f t="shared" si="12"/>
        <v>100144.875</v>
      </c>
      <c r="L60" s="4">
        <f t="shared" si="13"/>
        <v>24034770</v>
      </c>
      <c r="M60" s="4">
        <f>IF(C60&lt;&gt;"",SUM($K$13:$K60),"")</f>
        <v>4806954</v>
      </c>
      <c r="N60" s="4">
        <f t="shared" si="8"/>
        <v>20257534.629999999</v>
      </c>
      <c r="O60">
        <f t="shared" si="9"/>
        <v>2029</v>
      </c>
      <c r="P60" s="8">
        <f t="shared" si="1"/>
        <v>1201738.5</v>
      </c>
      <c r="Q60" s="8">
        <f t="shared" si="2"/>
        <v>0</v>
      </c>
    </row>
    <row r="61" spans="1:17" x14ac:dyDescent="0.25">
      <c r="A61">
        <f t="shared" si="3"/>
        <v>1</v>
      </c>
      <c r="B61">
        <f t="shared" si="4"/>
        <v>0</v>
      </c>
      <c r="C61" s="5">
        <f t="shared" si="10"/>
        <v>49</v>
      </c>
      <c r="D61" s="3">
        <f t="shared" si="5"/>
        <v>47514</v>
      </c>
      <c r="E61" s="7">
        <f t="shared" si="11"/>
        <v>24034770</v>
      </c>
      <c r="F61" s="4">
        <f t="shared" si="6"/>
        <v>109151.2086334404</v>
      </c>
      <c r="G61" s="19">
        <f t="shared" si="0"/>
        <v>98155.417734563787</v>
      </c>
      <c r="H61" s="18">
        <f t="shared" si="7"/>
        <v>10995.790898876612</v>
      </c>
      <c r="I61" s="19"/>
      <c r="J61" s="4"/>
      <c r="K61" s="4">
        <f t="shared" si="12"/>
        <v>100144.875</v>
      </c>
      <c r="L61" s="4">
        <f t="shared" si="13"/>
        <v>24034770</v>
      </c>
      <c r="M61" s="4">
        <f>IF(C61&lt;&gt;"",SUM($K$13:$K61),"")</f>
        <v>4907098.875</v>
      </c>
      <c r="N61" s="4">
        <f t="shared" si="8"/>
        <v>20254409.629999999</v>
      </c>
      <c r="O61">
        <f t="shared" si="9"/>
        <v>2030</v>
      </c>
      <c r="P61" s="8" t="str">
        <f t="shared" si="1"/>
        <v/>
      </c>
      <c r="Q61" s="8" t="str">
        <f t="shared" si="2"/>
        <v/>
      </c>
    </row>
    <row r="62" spans="1:17" x14ac:dyDescent="0.25">
      <c r="A62">
        <f t="shared" si="3"/>
        <v>2</v>
      </c>
      <c r="B62">
        <f t="shared" si="4"/>
        <v>0</v>
      </c>
      <c r="C62" s="5">
        <f t="shared" si="10"/>
        <v>50</v>
      </c>
      <c r="D62" s="3">
        <f t="shared" si="5"/>
        <v>47542</v>
      </c>
      <c r="E62" s="7">
        <f t="shared" ref="E62:E125" si="21">IF(C62&lt;&gt;"",L61,"")</f>
        <v>24034770</v>
      </c>
      <c r="F62" s="4">
        <f t="shared" si="6"/>
        <v>109151.2086334404</v>
      </c>
      <c r="G62" s="19">
        <f t="shared" si="0"/>
        <v>98109.601939151806</v>
      </c>
      <c r="H62" s="18">
        <f t="shared" si="7"/>
        <v>11041.606694288595</v>
      </c>
      <c r="I62" s="19"/>
      <c r="J62" s="4"/>
      <c r="K62" s="4">
        <f t="shared" ref="K62:K125" si="22">IF(C62&lt;&gt;"",E62*($E$5/$E$7),"")</f>
        <v>100144.875</v>
      </c>
      <c r="L62" s="4">
        <f t="shared" ref="L62:L125" si="23">IF(AND(C62&lt;&gt;"",F62&lt;E62),E62-J62,IF(C62&lt;&gt;"",0,""))</f>
        <v>24034770</v>
      </c>
      <c r="M62" s="4">
        <f>IF(C62&lt;&gt;"",SUM($K$13:$K62),"")</f>
        <v>5007243.75</v>
      </c>
      <c r="N62" s="4">
        <f t="shared" si="8"/>
        <v>20249201.289999999</v>
      </c>
      <c r="O62">
        <f t="shared" si="9"/>
        <v>2030</v>
      </c>
      <c r="P62" s="8" t="str">
        <f t="shared" si="1"/>
        <v/>
      </c>
      <c r="Q62" s="8" t="str">
        <f t="shared" si="2"/>
        <v/>
      </c>
    </row>
    <row r="63" spans="1:17" x14ac:dyDescent="0.25">
      <c r="A63">
        <f t="shared" si="3"/>
        <v>3</v>
      </c>
      <c r="B63">
        <f t="shared" si="4"/>
        <v>0</v>
      </c>
      <c r="C63" s="5">
        <f t="shared" si="10"/>
        <v>51</v>
      </c>
      <c r="D63" s="3">
        <f t="shared" si="5"/>
        <v>47573</v>
      </c>
      <c r="E63" s="7">
        <f t="shared" si="21"/>
        <v>24034770</v>
      </c>
      <c r="F63" s="4">
        <f t="shared" si="6"/>
        <v>109151.2086334404</v>
      </c>
      <c r="G63" s="19">
        <f t="shared" si="0"/>
        <v>98063.595244592274</v>
      </c>
      <c r="H63" s="18">
        <f t="shared" si="7"/>
        <v>11087.613388848136</v>
      </c>
      <c r="I63" s="19"/>
      <c r="J63" s="4"/>
      <c r="K63" s="4">
        <f t="shared" si="22"/>
        <v>100144.875</v>
      </c>
      <c r="L63" s="4">
        <f t="shared" si="23"/>
        <v>24034770</v>
      </c>
      <c r="M63" s="4">
        <f>IF(C63&lt;&gt;"",SUM($K$13:$K63),"")</f>
        <v>5107388.625</v>
      </c>
      <c r="N63" s="4">
        <f t="shared" si="8"/>
        <v>20243992.960000001</v>
      </c>
      <c r="O63">
        <f t="shared" si="9"/>
        <v>2030</v>
      </c>
      <c r="P63" s="8" t="str">
        <f t="shared" si="1"/>
        <v/>
      </c>
      <c r="Q63" s="8" t="str">
        <f t="shared" si="2"/>
        <v/>
      </c>
    </row>
    <row r="64" spans="1:17" x14ac:dyDescent="0.25">
      <c r="A64">
        <f t="shared" si="3"/>
        <v>4</v>
      </c>
      <c r="B64">
        <f t="shared" si="4"/>
        <v>0</v>
      </c>
      <c r="C64" s="5">
        <f t="shared" si="10"/>
        <v>52</v>
      </c>
      <c r="D64" s="3">
        <f t="shared" si="5"/>
        <v>47603</v>
      </c>
      <c r="E64" s="7">
        <f t="shared" si="21"/>
        <v>24034770</v>
      </c>
      <c r="F64" s="4">
        <f t="shared" si="6"/>
        <v>109151.2086334404</v>
      </c>
      <c r="G64" s="19">
        <f t="shared" si="0"/>
        <v>98017.396855472078</v>
      </c>
      <c r="H64" s="18">
        <f t="shared" si="7"/>
        <v>11133.811777968336</v>
      </c>
      <c r="I64" s="19"/>
      <c r="J64" s="4"/>
      <c r="K64" s="4">
        <f t="shared" si="22"/>
        <v>100144.875</v>
      </c>
      <c r="L64" s="4">
        <f t="shared" si="23"/>
        <v>24034770</v>
      </c>
      <c r="M64" s="4">
        <f>IF(C64&lt;&gt;"",SUM($K$13:$K64),"")</f>
        <v>5207533.5</v>
      </c>
      <c r="N64" s="4">
        <f t="shared" si="8"/>
        <v>20238784.629999999</v>
      </c>
      <c r="O64">
        <f t="shared" si="9"/>
        <v>2030</v>
      </c>
      <c r="P64" s="8" t="str">
        <f t="shared" si="1"/>
        <v/>
      </c>
      <c r="Q64" s="8" t="str">
        <f t="shared" si="2"/>
        <v/>
      </c>
    </row>
    <row r="65" spans="1:17" x14ac:dyDescent="0.25">
      <c r="A65">
        <f t="shared" si="3"/>
        <v>5</v>
      </c>
      <c r="B65">
        <f t="shared" si="4"/>
        <v>0</v>
      </c>
      <c r="C65" s="5">
        <f t="shared" si="10"/>
        <v>53</v>
      </c>
      <c r="D65" s="3">
        <f t="shared" si="5"/>
        <v>47634</v>
      </c>
      <c r="E65" s="7">
        <f t="shared" si="21"/>
        <v>24034770</v>
      </c>
      <c r="F65" s="4">
        <f t="shared" si="6"/>
        <v>109151.2086334404</v>
      </c>
      <c r="G65" s="19">
        <f t="shared" si="0"/>
        <v>97971.005973063875</v>
      </c>
      <c r="H65" s="18">
        <f t="shared" si="7"/>
        <v>11180.202660376533</v>
      </c>
      <c r="I65" s="19"/>
      <c r="J65" s="4"/>
      <c r="K65" s="4">
        <f t="shared" si="22"/>
        <v>100144.875</v>
      </c>
      <c r="L65" s="4">
        <f t="shared" si="23"/>
        <v>24034770</v>
      </c>
      <c r="M65" s="4">
        <f>IF(C65&lt;&gt;"",SUM($K$13:$K65),"")</f>
        <v>5307678.375</v>
      </c>
      <c r="N65" s="4">
        <f t="shared" si="8"/>
        <v>20233576.289999999</v>
      </c>
      <c r="O65">
        <f t="shared" si="9"/>
        <v>2030</v>
      </c>
      <c r="P65" s="8" t="str">
        <f t="shared" si="1"/>
        <v/>
      </c>
      <c r="Q65" s="8" t="str">
        <f t="shared" si="2"/>
        <v/>
      </c>
    </row>
    <row r="66" spans="1:17" x14ac:dyDescent="0.25">
      <c r="A66">
        <f t="shared" si="3"/>
        <v>6</v>
      </c>
      <c r="B66">
        <f t="shared" si="4"/>
        <v>0</v>
      </c>
      <c r="C66" s="5">
        <f t="shared" si="10"/>
        <v>54</v>
      </c>
      <c r="D66" s="3">
        <f t="shared" si="5"/>
        <v>47664</v>
      </c>
      <c r="E66" s="7">
        <f t="shared" si="21"/>
        <v>24034770</v>
      </c>
      <c r="F66" s="4">
        <f t="shared" si="6"/>
        <v>109151.2086334404</v>
      </c>
      <c r="G66" s="19">
        <f t="shared" si="0"/>
        <v>97924.421795312301</v>
      </c>
      <c r="H66" s="18">
        <f t="shared" si="7"/>
        <v>11226.786838128108</v>
      </c>
      <c r="I66" s="19"/>
      <c r="J66" s="4"/>
      <c r="K66" s="4">
        <f t="shared" si="22"/>
        <v>100144.875</v>
      </c>
      <c r="L66" s="4">
        <f t="shared" si="23"/>
        <v>24034770</v>
      </c>
      <c r="M66" s="4">
        <f>IF(C66&lt;&gt;"",SUM($K$13:$K66),"")</f>
        <v>5407823.25</v>
      </c>
      <c r="N66" s="4">
        <f t="shared" si="8"/>
        <v>20228367.960000001</v>
      </c>
      <c r="O66">
        <f t="shared" si="9"/>
        <v>2030</v>
      </c>
      <c r="P66" s="8" t="str">
        <f t="shared" si="1"/>
        <v/>
      </c>
      <c r="Q66" s="8" t="str">
        <f t="shared" si="2"/>
        <v/>
      </c>
    </row>
    <row r="67" spans="1:17" x14ac:dyDescent="0.25">
      <c r="A67">
        <f t="shared" si="3"/>
        <v>7</v>
      </c>
      <c r="B67">
        <f t="shared" si="4"/>
        <v>0</v>
      </c>
      <c r="C67" s="5">
        <f t="shared" si="10"/>
        <v>55</v>
      </c>
      <c r="D67" s="3">
        <f t="shared" si="5"/>
        <v>47695</v>
      </c>
      <c r="E67" s="7">
        <f t="shared" si="21"/>
        <v>24034770</v>
      </c>
      <c r="F67" s="4">
        <f t="shared" si="6"/>
        <v>109151.2086334404</v>
      </c>
      <c r="G67" s="19">
        <f t="shared" si="0"/>
        <v>97877.643516820099</v>
      </c>
      <c r="H67" s="18">
        <f t="shared" si="7"/>
        <v>11273.565116620306</v>
      </c>
      <c r="I67" s="19"/>
      <c r="J67" s="4"/>
      <c r="K67" s="4">
        <f t="shared" si="22"/>
        <v>100144.875</v>
      </c>
      <c r="L67" s="4">
        <f t="shared" si="23"/>
        <v>24034770</v>
      </c>
      <c r="M67" s="4">
        <f>IF(C67&lt;&gt;"",SUM($K$13:$K67),"")</f>
        <v>5507968.125</v>
      </c>
      <c r="N67" s="4">
        <f t="shared" si="8"/>
        <v>20223159.629999999</v>
      </c>
      <c r="O67">
        <f t="shared" si="9"/>
        <v>2030</v>
      </c>
      <c r="P67" s="8" t="str">
        <f t="shared" si="1"/>
        <v/>
      </c>
      <c r="Q67" s="8" t="str">
        <f t="shared" si="2"/>
        <v/>
      </c>
    </row>
    <row r="68" spans="1:17" x14ac:dyDescent="0.25">
      <c r="A68">
        <f t="shared" si="3"/>
        <v>8</v>
      </c>
      <c r="B68">
        <f t="shared" si="4"/>
        <v>0</v>
      </c>
      <c r="C68" s="5">
        <f t="shared" si="10"/>
        <v>56</v>
      </c>
      <c r="D68" s="3">
        <f t="shared" si="5"/>
        <v>47726</v>
      </c>
      <c r="E68" s="7">
        <f t="shared" si="21"/>
        <v>24034770</v>
      </c>
      <c r="F68" s="4">
        <f t="shared" si="6"/>
        <v>109151.2086334404</v>
      </c>
      <c r="G68" s="19">
        <f t="shared" si="0"/>
        <v>97830.670328834181</v>
      </c>
      <c r="H68" s="18">
        <f t="shared" si="7"/>
        <v>11320.538304606223</v>
      </c>
      <c r="I68" s="19"/>
      <c r="J68" s="4"/>
      <c r="K68" s="4">
        <f t="shared" si="22"/>
        <v>100144.875</v>
      </c>
      <c r="L68" s="4">
        <f t="shared" si="23"/>
        <v>24034770</v>
      </c>
      <c r="M68" s="4">
        <f>IF(C68&lt;&gt;"",SUM($K$13:$K68),"")</f>
        <v>5608113</v>
      </c>
      <c r="N68" s="4">
        <f t="shared" si="8"/>
        <v>20217951.289999999</v>
      </c>
      <c r="O68">
        <f t="shared" si="9"/>
        <v>2030</v>
      </c>
      <c r="P68" s="8" t="str">
        <f t="shared" si="1"/>
        <v/>
      </c>
      <c r="Q68" s="8" t="str">
        <f t="shared" si="2"/>
        <v/>
      </c>
    </row>
    <row r="69" spans="1:17" x14ac:dyDescent="0.25">
      <c r="A69">
        <f t="shared" si="3"/>
        <v>9</v>
      </c>
      <c r="B69">
        <f t="shared" si="4"/>
        <v>0</v>
      </c>
      <c r="C69" s="5">
        <f t="shared" si="10"/>
        <v>57</v>
      </c>
      <c r="D69" s="3">
        <f t="shared" si="5"/>
        <v>47756</v>
      </c>
      <c r="E69" s="7">
        <f t="shared" si="21"/>
        <v>24034770</v>
      </c>
      <c r="F69" s="4">
        <f t="shared" si="6"/>
        <v>109151.2086334404</v>
      </c>
      <c r="G69" s="19">
        <f t="shared" si="0"/>
        <v>97783.501419231674</v>
      </c>
      <c r="H69" s="18">
        <f t="shared" si="7"/>
        <v>11367.707214208749</v>
      </c>
      <c r="I69" s="19"/>
      <c r="J69" s="4"/>
      <c r="K69" s="4">
        <f t="shared" si="22"/>
        <v>100144.875</v>
      </c>
      <c r="L69" s="4">
        <f t="shared" si="23"/>
        <v>24034770</v>
      </c>
      <c r="M69" s="4">
        <f>IF(C69&lt;&gt;"",SUM($K$13:$K69),"")</f>
        <v>5708257.875</v>
      </c>
      <c r="N69" s="4">
        <f t="shared" si="8"/>
        <v>20212742.960000001</v>
      </c>
      <c r="O69">
        <f t="shared" si="9"/>
        <v>2030</v>
      </c>
      <c r="P69" s="8" t="str">
        <f t="shared" si="1"/>
        <v/>
      </c>
      <c r="Q69" s="8" t="str">
        <f t="shared" si="2"/>
        <v/>
      </c>
    </row>
    <row r="70" spans="1:17" x14ac:dyDescent="0.25">
      <c r="A70">
        <f t="shared" si="3"/>
        <v>10</v>
      </c>
      <c r="B70">
        <f t="shared" si="4"/>
        <v>0</v>
      </c>
      <c r="C70" s="5">
        <f t="shared" si="10"/>
        <v>58</v>
      </c>
      <c r="D70" s="3">
        <f t="shared" si="5"/>
        <v>47787</v>
      </c>
      <c r="E70" s="7">
        <f t="shared" si="21"/>
        <v>24034770</v>
      </c>
      <c r="F70" s="4">
        <f t="shared" si="6"/>
        <v>109151.2086334404</v>
      </c>
      <c r="G70" s="19">
        <f t="shared" si="0"/>
        <v>97736.13597250577</v>
      </c>
      <c r="H70" s="18">
        <f t="shared" si="7"/>
        <v>11415.07266093462</v>
      </c>
      <c r="I70" s="19"/>
      <c r="J70" s="4"/>
      <c r="K70" s="4">
        <f t="shared" si="22"/>
        <v>100144.875</v>
      </c>
      <c r="L70" s="4">
        <f t="shared" si="23"/>
        <v>24034770</v>
      </c>
      <c r="M70" s="4">
        <f>IF(C70&lt;&gt;"",SUM($K$13:$K70),"")</f>
        <v>5808402.75</v>
      </c>
      <c r="N70" s="4">
        <f t="shared" si="8"/>
        <v>20207534.629999999</v>
      </c>
      <c r="O70">
        <f t="shared" si="9"/>
        <v>2030</v>
      </c>
      <c r="P70" s="8" t="str">
        <f t="shared" si="1"/>
        <v/>
      </c>
      <c r="Q70" s="8" t="str">
        <f t="shared" si="2"/>
        <v/>
      </c>
    </row>
    <row r="71" spans="1:17" x14ac:dyDescent="0.25">
      <c r="A71">
        <f t="shared" si="3"/>
        <v>11</v>
      </c>
      <c r="B71">
        <f t="shared" si="4"/>
        <v>0</v>
      </c>
      <c r="C71" s="5">
        <f t="shared" si="10"/>
        <v>59</v>
      </c>
      <c r="D71" s="3">
        <f t="shared" si="5"/>
        <v>47817</v>
      </c>
      <c r="E71" s="7">
        <f t="shared" si="21"/>
        <v>24034770</v>
      </c>
      <c r="F71" s="4">
        <f t="shared" si="6"/>
        <v>109151.2086334404</v>
      </c>
      <c r="G71" s="19">
        <f t="shared" si="0"/>
        <v>97688.573169751893</v>
      </c>
      <c r="H71" s="18">
        <f t="shared" si="7"/>
        <v>11462.635463688515</v>
      </c>
      <c r="I71" s="19"/>
      <c r="J71" s="4"/>
      <c r="K71" s="4">
        <f t="shared" si="22"/>
        <v>100144.875</v>
      </c>
      <c r="L71" s="4">
        <f t="shared" si="23"/>
        <v>24034770</v>
      </c>
      <c r="M71" s="4">
        <f>IF(C71&lt;&gt;"",SUM($K$13:$K71),"")</f>
        <v>5908547.625</v>
      </c>
      <c r="N71" s="4">
        <f t="shared" si="8"/>
        <v>20202326.289999999</v>
      </c>
      <c r="O71">
        <f t="shared" si="9"/>
        <v>2030</v>
      </c>
      <c r="P71" s="8" t="str">
        <f t="shared" si="1"/>
        <v/>
      </c>
      <c r="Q71" s="8" t="str">
        <f t="shared" si="2"/>
        <v/>
      </c>
    </row>
    <row r="72" spans="1:17" x14ac:dyDescent="0.25">
      <c r="A72">
        <f t="shared" si="3"/>
        <v>12</v>
      </c>
      <c r="B72">
        <f t="shared" si="4"/>
        <v>1</v>
      </c>
      <c r="C72" s="5">
        <f t="shared" si="10"/>
        <v>60</v>
      </c>
      <c r="D72" s="3">
        <f t="shared" si="5"/>
        <v>47848</v>
      </c>
      <c r="E72" s="7">
        <f t="shared" si="21"/>
        <v>24034770</v>
      </c>
      <c r="F72" s="4">
        <f t="shared" si="6"/>
        <v>109151.2086334404</v>
      </c>
      <c r="G72" s="19">
        <f t="shared" si="0"/>
        <v>97640.812188653188</v>
      </c>
      <c r="H72" s="18">
        <f t="shared" si="7"/>
        <v>11510.396444787215</v>
      </c>
      <c r="I72" s="19">
        <f>SUM(H61:H72)</f>
        <v>135015.72746333195</v>
      </c>
      <c r="J72" s="4">
        <f>[2]Blad1!$H$41*1000</f>
        <v>0</v>
      </c>
      <c r="K72" s="4">
        <f t="shared" si="22"/>
        <v>100144.875</v>
      </c>
      <c r="L72" s="4">
        <f t="shared" si="23"/>
        <v>24034770</v>
      </c>
      <c r="M72" s="4">
        <f>IF(C72&lt;&gt;"",SUM($K$13:$K72),"")</f>
        <v>6008692.5</v>
      </c>
      <c r="N72" s="4">
        <f t="shared" si="8"/>
        <v>20197117.960000001</v>
      </c>
      <c r="O72">
        <f t="shared" si="9"/>
        <v>2030</v>
      </c>
      <c r="P72" s="8">
        <f t="shared" si="1"/>
        <v>1201738.5</v>
      </c>
      <c r="Q72" s="8">
        <f t="shared" si="2"/>
        <v>0</v>
      </c>
    </row>
    <row r="73" spans="1:17" x14ac:dyDescent="0.25">
      <c r="A73">
        <f t="shared" si="3"/>
        <v>1</v>
      </c>
      <c r="B73">
        <f t="shared" si="4"/>
        <v>0</v>
      </c>
      <c r="C73" s="5">
        <f t="shared" si="10"/>
        <v>61</v>
      </c>
      <c r="D73" s="3">
        <f t="shared" si="5"/>
        <v>47879</v>
      </c>
      <c r="E73" s="7">
        <f t="shared" si="21"/>
        <v>24034770</v>
      </c>
      <c r="F73" s="4">
        <f t="shared" si="6"/>
        <v>109151.2086334404</v>
      </c>
      <c r="G73" s="19">
        <f t="shared" si="0"/>
        <v>97592.852203466566</v>
      </c>
      <c r="H73" s="18">
        <f t="shared" si="7"/>
        <v>11558.356429973826</v>
      </c>
      <c r="I73" s="19"/>
      <c r="J73" s="4"/>
      <c r="K73" s="4">
        <f t="shared" si="22"/>
        <v>100144.875</v>
      </c>
      <c r="L73" s="4">
        <f t="shared" si="23"/>
        <v>24034770</v>
      </c>
      <c r="M73" s="4">
        <f>IF(C73&lt;&gt;"",SUM($K$13:$K73),"")</f>
        <v>6108837.375</v>
      </c>
      <c r="N73" s="4">
        <f t="shared" si="8"/>
        <v>20191909.629999999</v>
      </c>
      <c r="O73">
        <f t="shared" si="9"/>
        <v>2031</v>
      </c>
      <c r="P73" s="8" t="str">
        <f t="shared" si="1"/>
        <v/>
      </c>
      <c r="Q73" s="8" t="str">
        <f t="shared" si="2"/>
        <v/>
      </c>
    </row>
    <row r="74" spans="1:17" x14ac:dyDescent="0.25">
      <c r="A74">
        <f t="shared" ref="A74:A137" si="24">IF(E$7&lt;=12,MONTH(D74),WEEKNUM(D74))</f>
        <v>2</v>
      </c>
      <c r="B74">
        <f t="shared" si="4"/>
        <v>0</v>
      </c>
      <c r="C74" s="5">
        <f t="shared" si="10"/>
        <v>62</v>
      </c>
      <c r="D74" s="3">
        <f t="shared" si="5"/>
        <v>47907</v>
      </c>
      <c r="E74" s="7">
        <f t="shared" si="21"/>
        <v>24034770</v>
      </c>
      <c r="F74" s="4">
        <f t="shared" si="6"/>
        <v>109151.2086334404</v>
      </c>
      <c r="G74" s="19">
        <f t="shared" si="0"/>
        <v>97544.69238500834</v>
      </c>
      <c r="H74" s="18">
        <f t="shared" si="7"/>
        <v>11606.516248432054</v>
      </c>
      <c r="I74" s="19"/>
      <c r="J74" s="4"/>
      <c r="K74" s="4">
        <f t="shared" si="22"/>
        <v>100144.875</v>
      </c>
      <c r="L74" s="4">
        <f t="shared" si="23"/>
        <v>24034770</v>
      </c>
      <c r="M74" s="4">
        <f>IF(C74&lt;&gt;"",SUM($K$13:$K74),"")</f>
        <v>6208982.25</v>
      </c>
      <c r="N74" s="4">
        <f t="shared" si="8"/>
        <v>20183576.289999999</v>
      </c>
      <c r="O74">
        <f t="shared" si="9"/>
        <v>2031</v>
      </c>
      <c r="P74" s="8" t="str">
        <f t="shared" si="1"/>
        <v/>
      </c>
      <c r="Q74" s="8" t="str">
        <f t="shared" si="2"/>
        <v/>
      </c>
    </row>
    <row r="75" spans="1:17" x14ac:dyDescent="0.25">
      <c r="A75">
        <f t="shared" si="24"/>
        <v>3</v>
      </c>
      <c r="B75">
        <f t="shared" si="4"/>
        <v>0</v>
      </c>
      <c r="C75" s="5">
        <f t="shared" si="10"/>
        <v>63</v>
      </c>
      <c r="D75" s="3">
        <f t="shared" si="5"/>
        <v>47938</v>
      </c>
      <c r="E75" s="7">
        <f t="shared" si="21"/>
        <v>24034770</v>
      </c>
      <c r="F75" s="4">
        <f t="shared" si="6"/>
        <v>109151.2086334404</v>
      </c>
      <c r="G75" s="19">
        <f t="shared" si="0"/>
        <v>97496.331900639896</v>
      </c>
      <c r="H75" s="18">
        <f t="shared" si="7"/>
        <v>11654.87673280052</v>
      </c>
      <c r="I75" s="19"/>
      <c r="J75" s="4"/>
      <c r="K75" s="4">
        <f t="shared" si="22"/>
        <v>100144.875</v>
      </c>
      <c r="L75" s="4">
        <f t="shared" si="23"/>
        <v>24034770</v>
      </c>
      <c r="M75" s="4">
        <f>IF(C75&lt;&gt;"",SUM($K$13:$K75),"")</f>
        <v>6309127.125</v>
      </c>
      <c r="N75" s="4">
        <f t="shared" si="8"/>
        <v>20175242.960000001</v>
      </c>
      <c r="O75">
        <f t="shared" si="9"/>
        <v>2031</v>
      </c>
      <c r="P75" s="8" t="str">
        <f t="shared" si="1"/>
        <v/>
      </c>
      <c r="Q75" s="8" t="str">
        <f t="shared" si="2"/>
        <v/>
      </c>
    </row>
    <row r="76" spans="1:17" x14ac:dyDescent="0.25">
      <c r="A76">
        <f t="shared" si="24"/>
        <v>4</v>
      </c>
      <c r="B76">
        <f t="shared" si="4"/>
        <v>0</v>
      </c>
      <c r="C76" s="5">
        <f t="shared" si="10"/>
        <v>64</v>
      </c>
      <c r="D76" s="3">
        <f t="shared" si="5"/>
        <v>47968</v>
      </c>
      <c r="E76" s="7">
        <f t="shared" si="21"/>
        <v>24034770</v>
      </c>
      <c r="F76" s="4">
        <f t="shared" si="6"/>
        <v>109151.2086334404</v>
      </c>
      <c r="G76" s="19">
        <f t="shared" si="0"/>
        <v>97447.769914253207</v>
      </c>
      <c r="H76" s="18">
        <f t="shared" si="7"/>
        <v>11703.438719187188</v>
      </c>
      <c r="I76" s="19"/>
      <c r="J76" s="4"/>
      <c r="K76" s="4">
        <f t="shared" si="22"/>
        <v>100144.875</v>
      </c>
      <c r="L76" s="4">
        <f t="shared" si="23"/>
        <v>24034770</v>
      </c>
      <c r="M76" s="4">
        <f>IF(C76&lt;&gt;"",SUM($K$13:$K76),"")</f>
        <v>6409272</v>
      </c>
      <c r="N76" s="4">
        <f t="shared" si="8"/>
        <v>20166909.629999999</v>
      </c>
      <c r="O76">
        <f t="shared" si="9"/>
        <v>2031</v>
      </c>
      <c r="P76" s="8" t="str">
        <f t="shared" si="1"/>
        <v/>
      </c>
      <c r="Q76" s="8" t="str">
        <f t="shared" si="2"/>
        <v/>
      </c>
    </row>
    <row r="77" spans="1:17" x14ac:dyDescent="0.25">
      <c r="A77">
        <f t="shared" si="24"/>
        <v>5</v>
      </c>
      <c r="B77">
        <f t="shared" si="4"/>
        <v>0</v>
      </c>
      <c r="C77" s="5">
        <f t="shared" si="10"/>
        <v>65</v>
      </c>
      <c r="D77" s="3">
        <f t="shared" si="5"/>
        <v>47999</v>
      </c>
      <c r="E77" s="7">
        <f t="shared" si="21"/>
        <v>24034770</v>
      </c>
      <c r="F77" s="4">
        <f t="shared" si="6"/>
        <v>109151.2086334404</v>
      </c>
      <c r="G77" s="19">
        <f t="shared" ref="G77:G140" si="25">IFERROR(IPMT($E$5/12,C77,$L$5,-$E$4),"")</f>
        <v>97399.005586256593</v>
      </c>
      <c r="H77" s="18">
        <f t="shared" si="7"/>
        <v>11752.203047183806</v>
      </c>
      <c r="I77" s="19"/>
      <c r="J77" s="4"/>
      <c r="K77" s="4">
        <f t="shared" si="22"/>
        <v>100144.875</v>
      </c>
      <c r="L77" s="4">
        <f t="shared" si="23"/>
        <v>24034770</v>
      </c>
      <c r="M77" s="4">
        <f>IF(C77&lt;&gt;"",SUM($K$13:$K77),"")</f>
        <v>6509416.875</v>
      </c>
      <c r="N77" s="4">
        <f t="shared" si="8"/>
        <v>20158576.289999999</v>
      </c>
      <c r="O77">
        <f t="shared" si="9"/>
        <v>2031</v>
      </c>
      <c r="P77" s="8" t="str">
        <f t="shared" ref="P77:P140" si="26">IF(O77&lt;&gt;O78,SUMIFS(K:K,O:O,O77),"")</f>
        <v/>
      </c>
      <c r="Q77" s="8" t="str">
        <f t="shared" ref="Q77:Q140" si="27">IF(O77&lt;&gt;O78,SUMIFS(J:J,O:O,O77),"")</f>
        <v/>
      </c>
    </row>
    <row r="78" spans="1:17" x14ac:dyDescent="0.25">
      <c r="A78">
        <f t="shared" si="24"/>
        <v>6</v>
      </c>
      <c r="B78">
        <f t="shared" ref="B78:B141" si="28">IF(AND(E$7&lt;=12,A78=12),1,IF(AND(E$7&gt;12,A79&lt;A78),1,0))</f>
        <v>0</v>
      </c>
      <c r="C78" s="5">
        <f t="shared" si="10"/>
        <v>66</v>
      </c>
      <c r="D78" s="3">
        <f t="shared" ref="D78:D141" si="29">IF(C78&lt;&gt;"",EDATE(E$8,C78),"")</f>
        <v>48029</v>
      </c>
      <c r="E78" s="7">
        <f t="shared" si="21"/>
        <v>24034770</v>
      </c>
      <c r="F78" s="4">
        <f t="shared" ref="F78:F141" si="30">IF(C78=$L$5,$L$4+$L$6,IF(C78&lt;$L$5,$L$4,""))</f>
        <v>109151.2086334404</v>
      </c>
      <c r="G78" s="19">
        <f t="shared" si="25"/>
        <v>97350.038073560005</v>
      </c>
      <c r="H78" s="18">
        <f t="shared" ref="H78:H141" si="31">IFERROR(PPMT($E$5/12,C78,$L$5,-$E$4),"")</f>
        <v>11801.170559880404</v>
      </c>
      <c r="I78" s="19"/>
      <c r="J78" s="4"/>
      <c r="K78" s="4">
        <f t="shared" si="22"/>
        <v>100144.875</v>
      </c>
      <c r="L78" s="4">
        <f t="shared" si="23"/>
        <v>24034770</v>
      </c>
      <c r="M78" s="4">
        <f>IF(C78&lt;&gt;"",SUM($K$13:$K78),"")</f>
        <v>6609561.75</v>
      </c>
      <c r="N78" s="4">
        <f t="shared" ref="N78:N141" si="32">IFERROR(ROUND(IF(C78&lt;&gt;"",SUM(K79:K281),""),2),"")</f>
        <v>20150242.960000001</v>
      </c>
      <c r="O78">
        <f t="shared" ref="O78:O141" si="33">IF(D78&lt;&gt;"",YEAR(D78),"")</f>
        <v>2031</v>
      </c>
      <c r="P78" s="8" t="str">
        <f t="shared" si="26"/>
        <v/>
      </c>
      <c r="Q78" s="8" t="str">
        <f t="shared" si="27"/>
        <v/>
      </c>
    </row>
    <row r="79" spans="1:17" x14ac:dyDescent="0.25">
      <c r="A79">
        <f t="shared" si="24"/>
        <v>7</v>
      </c>
      <c r="B79">
        <f t="shared" si="28"/>
        <v>0</v>
      </c>
      <c r="C79" s="5">
        <f t="shared" ref="C79:C130" si="34">IF(AND($E$5&lt;&gt;0,$E$6&lt;&gt;0,$E$7&lt;&gt;0,$E$8&lt;&gt;0,$L$5&gt;C78),C78+1,"")</f>
        <v>67</v>
      </c>
      <c r="D79" s="3">
        <f t="shared" si="29"/>
        <v>48060</v>
      </c>
      <c r="E79" s="7">
        <f t="shared" si="21"/>
        <v>24034770</v>
      </c>
      <c r="F79" s="4">
        <f t="shared" si="30"/>
        <v>109151.2086334404</v>
      </c>
      <c r="G79" s="19">
        <f t="shared" si="25"/>
        <v>97300.866529560488</v>
      </c>
      <c r="H79" s="18">
        <f t="shared" si="31"/>
        <v>11850.342103879902</v>
      </c>
      <c r="I79" s="19"/>
      <c r="J79" s="4"/>
      <c r="K79" s="4">
        <f t="shared" si="22"/>
        <v>100144.875</v>
      </c>
      <c r="L79" s="4">
        <f t="shared" si="23"/>
        <v>24034770</v>
      </c>
      <c r="M79" s="4">
        <f>IF(C79&lt;&gt;"",SUM($K$13:$K79),"")</f>
        <v>6709706.625</v>
      </c>
      <c r="N79" s="4">
        <f t="shared" si="32"/>
        <v>20141909.629999999</v>
      </c>
      <c r="O79">
        <f t="shared" si="33"/>
        <v>2031</v>
      </c>
      <c r="P79" s="8" t="str">
        <f t="shared" si="26"/>
        <v/>
      </c>
      <c r="Q79" s="8" t="str">
        <f t="shared" si="27"/>
        <v/>
      </c>
    </row>
    <row r="80" spans="1:17" x14ac:dyDescent="0.25">
      <c r="A80">
        <f t="shared" si="24"/>
        <v>8</v>
      </c>
      <c r="B80">
        <f t="shared" si="28"/>
        <v>0</v>
      </c>
      <c r="C80" s="5">
        <f t="shared" si="34"/>
        <v>68</v>
      </c>
      <c r="D80" s="3">
        <f t="shared" si="29"/>
        <v>48091</v>
      </c>
      <c r="E80" s="7">
        <f t="shared" si="21"/>
        <v>24034770</v>
      </c>
      <c r="F80" s="4">
        <f t="shared" si="30"/>
        <v>109151.2086334404</v>
      </c>
      <c r="G80" s="19">
        <f t="shared" si="25"/>
        <v>97251.490104127675</v>
      </c>
      <c r="H80" s="18">
        <f t="shared" si="31"/>
        <v>11899.718529312733</v>
      </c>
      <c r="I80" s="19"/>
      <c r="J80" s="4"/>
      <c r="K80" s="4">
        <f t="shared" si="22"/>
        <v>100144.875</v>
      </c>
      <c r="L80" s="4">
        <f t="shared" si="23"/>
        <v>24034770</v>
      </c>
      <c r="M80" s="4">
        <f>IF(C80&lt;&gt;"",SUM($K$13:$K80),"")</f>
        <v>6809851.5</v>
      </c>
      <c r="N80" s="4">
        <f t="shared" si="32"/>
        <v>20133576.289999999</v>
      </c>
      <c r="O80">
        <f t="shared" si="33"/>
        <v>2031</v>
      </c>
      <c r="P80" s="8" t="str">
        <f t="shared" si="26"/>
        <v/>
      </c>
      <c r="Q80" s="8" t="str">
        <f t="shared" si="27"/>
        <v/>
      </c>
    </row>
    <row r="81" spans="1:17" x14ac:dyDescent="0.25">
      <c r="A81">
        <f t="shared" si="24"/>
        <v>9</v>
      </c>
      <c r="B81">
        <f t="shared" si="28"/>
        <v>0</v>
      </c>
      <c r="C81" s="5">
        <f t="shared" si="34"/>
        <v>69</v>
      </c>
      <c r="D81" s="3">
        <f t="shared" si="29"/>
        <v>48121</v>
      </c>
      <c r="E81" s="7">
        <f t="shared" si="21"/>
        <v>24034770</v>
      </c>
      <c r="F81" s="4">
        <f t="shared" si="30"/>
        <v>109151.2086334404</v>
      </c>
      <c r="G81" s="19">
        <f t="shared" si="25"/>
        <v>97201.907943588856</v>
      </c>
      <c r="H81" s="18">
        <f t="shared" si="31"/>
        <v>11949.300689851541</v>
      </c>
      <c r="I81" s="19"/>
      <c r="J81" s="4"/>
      <c r="K81" s="4">
        <f t="shared" si="22"/>
        <v>100144.875</v>
      </c>
      <c r="L81" s="4">
        <f t="shared" si="23"/>
        <v>24034770</v>
      </c>
      <c r="M81" s="4">
        <f>IF(C81&lt;&gt;"",SUM($K$13:$K81),"")</f>
        <v>6909996.375</v>
      </c>
      <c r="N81" s="4">
        <f t="shared" si="32"/>
        <v>20125242.960000001</v>
      </c>
      <c r="O81">
        <f t="shared" si="33"/>
        <v>2031</v>
      </c>
      <c r="P81" s="8" t="str">
        <f t="shared" si="26"/>
        <v/>
      </c>
      <c r="Q81" s="8" t="str">
        <f t="shared" si="27"/>
        <v/>
      </c>
    </row>
    <row r="82" spans="1:17" x14ac:dyDescent="0.25">
      <c r="A82">
        <f t="shared" si="24"/>
        <v>10</v>
      </c>
      <c r="B82">
        <f t="shared" si="28"/>
        <v>0</v>
      </c>
      <c r="C82" s="5">
        <f t="shared" si="34"/>
        <v>70</v>
      </c>
      <c r="D82" s="3">
        <f t="shared" si="29"/>
        <v>48152</v>
      </c>
      <c r="E82" s="7">
        <f t="shared" si="21"/>
        <v>24034770</v>
      </c>
      <c r="F82" s="4">
        <f t="shared" si="30"/>
        <v>109151.2086334404</v>
      </c>
      <c r="G82" s="19">
        <f t="shared" si="25"/>
        <v>97152.119190714497</v>
      </c>
      <c r="H82" s="18">
        <f t="shared" si="31"/>
        <v>11999.089442725923</v>
      </c>
      <c r="I82" s="19"/>
      <c r="J82" s="4"/>
      <c r="K82" s="4">
        <f t="shared" si="22"/>
        <v>100144.875</v>
      </c>
      <c r="L82" s="4">
        <f t="shared" si="23"/>
        <v>24034770</v>
      </c>
      <c r="M82" s="4">
        <f>IF(C82&lt;&gt;"",SUM($K$13:$K82),"")</f>
        <v>7010141.25</v>
      </c>
      <c r="N82" s="4">
        <f t="shared" si="32"/>
        <v>20116909.629999999</v>
      </c>
      <c r="O82">
        <f t="shared" si="33"/>
        <v>2031</v>
      </c>
      <c r="P82" s="8" t="str">
        <f t="shared" si="26"/>
        <v/>
      </c>
      <c r="Q82" s="8" t="str">
        <f t="shared" si="27"/>
        <v/>
      </c>
    </row>
    <row r="83" spans="1:17" x14ac:dyDescent="0.25">
      <c r="A83">
        <f t="shared" si="24"/>
        <v>11</v>
      </c>
      <c r="B83">
        <f t="shared" si="28"/>
        <v>0</v>
      </c>
      <c r="C83" s="5">
        <f t="shared" si="34"/>
        <v>71</v>
      </c>
      <c r="D83" s="3">
        <f t="shared" si="29"/>
        <v>48182</v>
      </c>
      <c r="E83" s="7">
        <f t="shared" si="21"/>
        <v>24034770</v>
      </c>
      <c r="F83" s="4">
        <f t="shared" si="30"/>
        <v>109151.2086334404</v>
      </c>
      <c r="G83" s="19">
        <f t="shared" si="25"/>
        <v>97102.122984703135</v>
      </c>
      <c r="H83" s="18">
        <f t="shared" si="31"/>
        <v>12049.085648737277</v>
      </c>
      <c r="I83" s="19"/>
      <c r="J83" s="4"/>
      <c r="K83" s="4">
        <f t="shared" si="22"/>
        <v>100144.875</v>
      </c>
      <c r="L83" s="4">
        <f t="shared" si="23"/>
        <v>24034770</v>
      </c>
      <c r="M83" s="4">
        <f>IF(C83&lt;&gt;"",SUM($K$13:$K83),"")</f>
        <v>7110286.125</v>
      </c>
      <c r="N83" s="4">
        <f t="shared" si="32"/>
        <v>20108576.289999999</v>
      </c>
      <c r="O83">
        <f t="shared" si="33"/>
        <v>2031</v>
      </c>
      <c r="P83" s="8" t="str">
        <f t="shared" si="26"/>
        <v/>
      </c>
      <c r="Q83" s="8" t="str">
        <f t="shared" si="27"/>
        <v/>
      </c>
    </row>
    <row r="84" spans="1:17" x14ac:dyDescent="0.25">
      <c r="A84">
        <f t="shared" si="24"/>
        <v>12</v>
      </c>
      <c r="B84">
        <f t="shared" si="28"/>
        <v>1</v>
      </c>
      <c r="C84" s="5">
        <f t="shared" si="34"/>
        <v>72</v>
      </c>
      <c r="D84" s="3">
        <f t="shared" si="29"/>
        <v>48213</v>
      </c>
      <c r="E84" s="7">
        <f t="shared" si="21"/>
        <v>24034770</v>
      </c>
      <c r="F84" s="4">
        <f t="shared" si="30"/>
        <v>109151.2086334404</v>
      </c>
      <c r="G84" s="19">
        <f t="shared" si="25"/>
        <v>97051.91846116673</v>
      </c>
      <c r="H84" s="18">
        <f t="shared" si="31"/>
        <v>12099.290172273682</v>
      </c>
      <c r="I84" s="19">
        <f>SUM(H73:H84)</f>
        <v>141923.38832423885</v>
      </c>
      <c r="J84" s="4">
        <f>[2]Blad1!$I$41*1000</f>
        <v>0</v>
      </c>
      <c r="K84" s="4">
        <f t="shared" si="22"/>
        <v>100144.875</v>
      </c>
      <c r="L84" s="4">
        <f t="shared" si="23"/>
        <v>24034770</v>
      </c>
      <c r="M84" s="4">
        <f>IF(C84&lt;&gt;"",SUM($K$13:$K84),"")</f>
        <v>7210431</v>
      </c>
      <c r="N84" s="4">
        <f t="shared" si="32"/>
        <v>20100242.960000001</v>
      </c>
      <c r="O84">
        <f t="shared" si="33"/>
        <v>2031</v>
      </c>
      <c r="P84" s="8">
        <f t="shared" si="26"/>
        <v>1201738.5</v>
      </c>
      <c r="Q84" s="8">
        <f t="shared" si="27"/>
        <v>0</v>
      </c>
    </row>
    <row r="85" spans="1:17" x14ac:dyDescent="0.25">
      <c r="A85">
        <f t="shared" si="24"/>
        <v>1</v>
      </c>
      <c r="B85">
        <f t="shared" si="28"/>
        <v>0</v>
      </c>
      <c r="C85" s="5">
        <f t="shared" si="34"/>
        <v>73</v>
      </c>
      <c r="D85" s="3">
        <f t="shared" si="29"/>
        <v>48244</v>
      </c>
      <c r="E85" s="7">
        <f t="shared" si="21"/>
        <v>24034770</v>
      </c>
      <c r="F85" s="4">
        <f t="shared" si="30"/>
        <v>109151.2086334404</v>
      </c>
      <c r="G85" s="19">
        <f t="shared" si="25"/>
        <v>97001.504752115579</v>
      </c>
      <c r="H85" s="18">
        <f t="shared" si="31"/>
        <v>12149.703881324825</v>
      </c>
      <c r="I85" s="19"/>
      <c r="J85" s="4"/>
      <c r="K85" s="4">
        <f t="shared" si="22"/>
        <v>100144.875</v>
      </c>
      <c r="L85" s="4">
        <f t="shared" si="23"/>
        <v>24034770</v>
      </c>
      <c r="M85" s="4">
        <f>IF(C85&lt;&gt;"",SUM($K$13:$K85),"")</f>
        <v>7310575.875</v>
      </c>
      <c r="N85" s="4">
        <f t="shared" si="32"/>
        <v>20091909.629999999</v>
      </c>
      <c r="O85">
        <f t="shared" si="33"/>
        <v>2032</v>
      </c>
      <c r="P85" s="8" t="str">
        <f t="shared" si="26"/>
        <v/>
      </c>
      <c r="Q85" s="8" t="str">
        <f t="shared" si="27"/>
        <v/>
      </c>
    </row>
    <row r="86" spans="1:17" x14ac:dyDescent="0.25">
      <c r="A86">
        <f t="shared" si="24"/>
        <v>2</v>
      </c>
      <c r="B86">
        <f t="shared" si="28"/>
        <v>0</v>
      </c>
      <c r="C86" s="5">
        <f t="shared" si="34"/>
        <v>74</v>
      </c>
      <c r="D86" s="3">
        <f t="shared" si="29"/>
        <v>48273</v>
      </c>
      <c r="E86" s="7">
        <f t="shared" si="21"/>
        <v>24034770</v>
      </c>
      <c r="F86" s="4">
        <f t="shared" si="30"/>
        <v>109151.2086334404</v>
      </c>
      <c r="G86" s="19">
        <f t="shared" si="25"/>
        <v>96950.880985943397</v>
      </c>
      <c r="H86" s="18">
        <f t="shared" si="31"/>
        <v>12200.32764749701</v>
      </c>
      <c r="I86" s="19"/>
      <c r="J86" s="4"/>
      <c r="K86" s="4">
        <f t="shared" si="22"/>
        <v>100144.875</v>
      </c>
      <c r="L86" s="4">
        <f t="shared" si="23"/>
        <v>24034770</v>
      </c>
      <c r="M86" s="4">
        <f>IF(C86&lt;&gt;"",SUM($K$13:$K86),"")</f>
        <v>7410720.75</v>
      </c>
      <c r="N86" s="4">
        <f t="shared" si="32"/>
        <v>20080451.289999999</v>
      </c>
      <c r="O86">
        <f t="shared" si="33"/>
        <v>2032</v>
      </c>
      <c r="P86" s="8" t="str">
        <f t="shared" si="26"/>
        <v/>
      </c>
      <c r="Q86" s="8" t="str">
        <f t="shared" si="27"/>
        <v/>
      </c>
    </row>
    <row r="87" spans="1:17" x14ac:dyDescent="0.25">
      <c r="A87">
        <f t="shared" si="24"/>
        <v>3</v>
      </c>
      <c r="B87">
        <f t="shared" si="28"/>
        <v>0</v>
      </c>
      <c r="C87" s="5">
        <f t="shared" si="34"/>
        <v>75</v>
      </c>
      <c r="D87" s="3">
        <f t="shared" si="29"/>
        <v>48304</v>
      </c>
      <c r="E87" s="7">
        <f t="shared" si="21"/>
        <v>24034770</v>
      </c>
      <c r="F87" s="4">
        <f t="shared" si="30"/>
        <v>109151.2086334404</v>
      </c>
      <c r="G87" s="19">
        <f t="shared" si="25"/>
        <v>96900.046287412159</v>
      </c>
      <c r="H87" s="18">
        <f t="shared" si="31"/>
        <v>12251.162346028248</v>
      </c>
      <c r="I87" s="19"/>
      <c r="J87" s="4"/>
      <c r="K87" s="4">
        <f t="shared" si="22"/>
        <v>100144.875</v>
      </c>
      <c r="L87" s="4">
        <f t="shared" si="23"/>
        <v>24034770</v>
      </c>
      <c r="M87" s="4">
        <f>IF(C87&lt;&gt;"",SUM($K$13:$K87),"")</f>
        <v>7510865.625</v>
      </c>
      <c r="N87" s="4">
        <f t="shared" si="32"/>
        <v>20068992.960000001</v>
      </c>
      <c r="O87">
        <f t="shared" si="33"/>
        <v>2032</v>
      </c>
      <c r="P87" s="8" t="str">
        <f t="shared" si="26"/>
        <v/>
      </c>
      <c r="Q87" s="8" t="str">
        <f t="shared" si="27"/>
        <v/>
      </c>
    </row>
    <row r="88" spans="1:17" x14ac:dyDescent="0.25">
      <c r="A88">
        <f t="shared" si="24"/>
        <v>4</v>
      </c>
      <c r="B88">
        <f t="shared" si="28"/>
        <v>0</v>
      </c>
      <c r="C88" s="5">
        <f t="shared" si="34"/>
        <v>76</v>
      </c>
      <c r="D88" s="3">
        <f t="shared" si="29"/>
        <v>48334</v>
      </c>
      <c r="E88" s="7">
        <f t="shared" si="21"/>
        <v>24034770</v>
      </c>
      <c r="F88" s="4">
        <f t="shared" si="30"/>
        <v>109151.2086334404</v>
      </c>
      <c r="G88" s="19">
        <f t="shared" si="25"/>
        <v>96848.999777637044</v>
      </c>
      <c r="H88" s="18">
        <f t="shared" si="31"/>
        <v>12302.208855803363</v>
      </c>
      <c r="I88" s="19"/>
      <c r="J88" s="4"/>
      <c r="K88" s="4">
        <f t="shared" si="22"/>
        <v>100144.875</v>
      </c>
      <c r="L88" s="4">
        <f t="shared" si="23"/>
        <v>24034770</v>
      </c>
      <c r="M88" s="4">
        <f>IF(C88&lt;&gt;"",SUM($K$13:$K88),"")</f>
        <v>7611010.5</v>
      </c>
      <c r="N88" s="4">
        <f t="shared" si="32"/>
        <v>20057534.629999999</v>
      </c>
      <c r="O88">
        <f t="shared" si="33"/>
        <v>2032</v>
      </c>
      <c r="P88" s="8" t="str">
        <f t="shared" si="26"/>
        <v/>
      </c>
      <c r="Q88" s="8" t="str">
        <f t="shared" si="27"/>
        <v/>
      </c>
    </row>
    <row r="89" spans="1:17" x14ac:dyDescent="0.25">
      <c r="A89">
        <f t="shared" si="24"/>
        <v>5</v>
      </c>
      <c r="B89">
        <f t="shared" si="28"/>
        <v>0</v>
      </c>
      <c r="C89" s="5">
        <f t="shared" si="34"/>
        <v>77</v>
      </c>
      <c r="D89" s="3">
        <f t="shared" si="29"/>
        <v>48365</v>
      </c>
      <c r="E89" s="7">
        <f t="shared" si="21"/>
        <v>24034770</v>
      </c>
      <c r="F89" s="4">
        <f t="shared" si="30"/>
        <v>109151.2086334404</v>
      </c>
      <c r="G89" s="19">
        <f t="shared" si="25"/>
        <v>96797.740574071198</v>
      </c>
      <c r="H89" s="18">
        <f t="shared" si="31"/>
        <v>12353.468059369216</v>
      </c>
      <c r="I89" s="19"/>
      <c r="J89" s="4"/>
      <c r="K89" s="4">
        <f t="shared" si="22"/>
        <v>100144.875</v>
      </c>
      <c r="L89" s="4">
        <f t="shared" si="23"/>
        <v>24034770</v>
      </c>
      <c r="M89" s="4">
        <f>IF(C89&lt;&gt;"",SUM($K$13:$K89),"")</f>
        <v>7711155.375</v>
      </c>
      <c r="N89" s="4">
        <f t="shared" si="32"/>
        <v>20046076.289999999</v>
      </c>
      <c r="O89">
        <f t="shared" si="33"/>
        <v>2032</v>
      </c>
      <c r="P89" s="8" t="str">
        <f t="shared" si="26"/>
        <v/>
      </c>
      <c r="Q89" s="8" t="str">
        <f t="shared" si="27"/>
        <v/>
      </c>
    </row>
    <row r="90" spans="1:17" x14ac:dyDescent="0.25">
      <c r="A90">
        <f t="shared" si="24"/>
        <v>6</v>
      </c>
      <c r="B90">
        <f t="shared" si="28"/>
        <v>0</v>
      </c>
      <c r="C90" s="5">
        <f t="shared" si="34"/>
        <v>78</v>
      </c>
      <c r="D90" s="3">
        <f t="shared" si="29"/>
        <v>48395</v>
      </c>
      <c r="E90" s="7">
        <f t="shared" si="21"/>
        <v>24034770</v>
      </c>
      <c r="F90" s="4">
        <f t="shared" si="30"/>
        <v>109151.2086334404</v>
      </c>
      <c r="G90" s="19">
        <f t="shared" si="25"/>
        <v>96746.267790490485</v>
      </c>
      <c r="H90" s="18">
        <f t="shared" si="31"/>
        <v>12404.940842949916</v>
      </c>
      <c r="I90" s="19"/>
      <c r="J90" s="4"/>
      <c r="K90" s="4">
        <f t="shared" si="22"/>
        <v>100144.875</v>
      </c>
      <c r="L90" s="4">
        <f t="shared" si="23"/>
        <v>24034770</v>
      </c>
      <c r="M90" s="4">
        <f>IF(C90&lt;&gt;"",SUM($K$13:$K90),"")</f>
        <v>7811300.25</v>
      </c>
      <c r="N90" s="4">
        <f t="shared" si="32"/>
        <v>20034617.960000001</v>
      </c>
      <c r="O90">
        <f t="shared" si="33"/>
        <v>2032</v>
      </c>
      <c r="P90" s="8" t="str">
        <f t="shared" si="26"/>
        <v/>
      </c>
      <c r="Q90" s="8" t="str">
        <f t="shared" si="27"/>
        <v/>
      </c>
    </row>
    <row r="91" spans="1:17" x14ac:dyDescent="0.25">
      <c r="A91">
        <f t="shared" si="24"/>
        <v>7</v>
      </c>
      <c r="B91">
        <f t="shared" si="28"/>
        <v>0</v>
      </c>
      <c r="C91" s="5">
        <f t="shared" si="34"/>
        <v>79</v>
      </c>
      <c r="D91" s="3">
        <f t="shared" si="29"/>
        <v>48426</v>
      </c>
      <c r="E91" s="7">
        <f t="shared" si="21"/>
        <v>24034770</v>
      </c>
      <c r="F91" s="4">
        <f t="shared" si="30"/>
        <v>109151.2086334404</v>
      </c>
      <c r="G91" s="19">
        <f t="shared" si="25"/>
        <v>96694.580536978188</v>
      </c>
      <c r="H91" s="18">
        <f t="shared" si="31"/>
        <v>12456.628096462207</v>
      </c>
      <c r="I91" s="19"/>
      <c r="J91" s="4"/>
      <c r="K91" s="4">
        <f t="shared" si="22"/>
        <v>100144.875</v>
      </c>
      <c r="L91" s="4">
        <f t="shared" si="23"/>
        <v>24034770</v>
      </c>
      <c r="M91" s="4">
        <f>IF(C91&lt;&gt;"",SUM($K$13:$K91),"")</f>
        <v>7911445.125</v>
      </c>
      <c r="N91" s="4">
        <f t="shared" si="32"/>
        <v>20023159.629999999</v>
      </c>
      <c r="O91">
        <f t="shared" si="33"/>
        <v>2032</v>
      </c>
      <c r="P91" s="8" t="str">
        <f t="shared" si="26"/>
        <v/>
      </c>
      <c r="Q91" s="8" t="str">
        <f t="shared" si="27"/>
        <v/>
      </c>
    </row>
    <row r="92" spans="1:17" x14ac:dyDescent="0.25">
      <c r="A92">
        <f t="shared" si="24"/>
        <v>8</v>
      </c>
      <c r="B92">
        <f t="shared" si="28"/>
        <v>0</v>
      </c>
      <c r="C92" s="5">
        <f t="shared" si="34"/>
        <v>80</v>
      </c>
      <c r="D92" s="3">
        <f t="shared" si="29"/>
        <v>48457</v>
      </c>
      <c r="E92" s="7">
        <f t="shared" si="21"/>
        <v>24034770</v>
      </c>
      <c r="F92" s="4">
        <f t="shared" si="30"/>
        <v>109151.2086334404</v>
      </c>
      <c r="G92" s="19">
        <f t="shared" si="25"/>
        <v>96642.677919909605</v>
      </c>
      <c r="H92" s="18">
        <f t="shared" si="31"/>
        <v>12508.530713530807</v>
      </c>
      <c r="I92" s="19"/>
      <c r="J92" s="4"/>
      <c r="K92" s="4">
        <f t="shared" si="22"/>
        <v>100144.875</v>
      </c>
      <c r="L92" s="4">
        <f t="shared" si="23"/>
        <v>24034770</v>
      </c>
      <c r="M92" s="4">
        <f>IF(C92&lt;&gt;"",SUM($K$13:$K92),"")</f>
        <v>8011590</v>
      </c>
      <c r="N92" s="4">
        <f t="shared" si="32"/>
        <v>20011701.289999999</v>
      </c>
      <c r="O92">
        <f t="shared" si="33"/>
        <v>2032</v>
      </c>
      <c r="P92" s="8" t="str">
        <f t="shared" si="26"/>
        <v/>
      </c>
      <c r="Q92" s="8" t="str">
        <f t="shared" si="27"/>
        <v/>
      </c>
    </row>
    <row r="93" spans="1:17" x14ac:dyDescent="0.25">
      <c r="A93">
        <f t="shared" si="24"/>
        <v>9</v>
      </c>
      <c r="B93">
        <f t="shared" si="28"/>
        <v>0</v>
      </c>
      <c r="C93" s="5">
        <f t="shared" si="34"/>
        <v>81</v>
      </c>
      <c r="D93" s="3">
        <f t="shared" si="29"/>
        <v>48487</v>
      </c>
      <c r="E93" s="7">
        <f t="shared" si="21"/>
        <v>24034770</v>
      </c>
      <c r="F93" s="4">
        <f t="shared" si="30"/>
        <v>109151.2086334404</v>
      </c>
      <c r="G93" s="19">
        <f t="shared" si="25"/>
        <v>96590.559041936562</v>
      </c>
      <c r="H93" s="18">
        <f t="shared" si="31"/>
        <v>12560.649591503847</v>
      </c>
      <c r="I93" s="19"/>
      <c r="J93" s="4"/>
      <c r="K93" s="4">
        <f t="shared" si="22"/>
        <v>100144.875</v>
      </c>
      <c r="L93" s="4">
        <f t="shared" si="23"/>
        <v>24034770</v>
      </c>
      <c r="M93" s="4">
        <f>IF(C93&lt;&gt;"",SUM($K$13:$K93),"")</f>
        <v>8111734.875</v>
      </c>
      <c r="N93" s="4">
        <f t="shared" si="32"/>
        <v>20000242.960000001</v>
      </c>
      <c r="O93">
        <f t="shared" si="33"/>
        <v>2032</v>
      </c>
      <c r="P93" s="8" t="str">
        <f t="shared" si="26"/>
        <v/>
      </c>
      <c r="Q93" s="8" t="str">
        <f t="shared" si="27"/>
        <v/>
      </c>
    </row>
    <row r="94" spans="1:17" x14ac:dyDescent="0.25">
      <c r="A94">
        <f t="shared" si="24"/>
        <v>10</v>
      </c>
      <c r="B94">
        <f t="shared" si="28"/>
        <v>0</v>
      </c>
      <c r="C94" s="5">
        <f t="shared" si="34"/>
        <v>82</v>
      </c>
      <c r="D94" s="3">
        <f t="shared" si="29"/>
        <v>48518</v>
      </c>
      <c r="E94" s="7">
        <f t="shared" si="21"/>
        <v>24034770</v>
      </c>
      <c r="F94" s="4">
        <f t="shared" si="30"/>
        <v>109151.2086334404</v>
      </c>
      <c r="G94" s="19">
        <f t="shared" si="25"/>
        <v>96538.223001971943</v>
      </c>
      <c r="H94" s="18">
        <f t="shared" si="31"/>
        <v>12612.985631468446</v>
      </c>
      <c r="I94" s="19"/>
      <c r="J94" s="4"/>
      <c r="K94" s="4">
        <f t="shared" si="22"/>
        <v>100144.875</v>
      </c>
      <c r="L94" s="4">
        <f t="shared" si="23"/>
        <v>24034770</v>
      </c>
      <c r="M94" s="4">
        <f>IF(C94&lt;&gt;"",SUM($K$13:$K94),"")</f>
        <v>8211879.75</v>
      </c>
      <c r="N94" s="4">
        <f t="shared" si="32"/>
        <v>19988784.629999999</v>
      </c>
      <c r="O94">
        <f t="shared" si="33"/>
        <v>2032</v>
      </c>
      <c r="P94" s="8" t="str">
        <f t="shared" si="26"/>
        <v/>
      </c>
      <c r="Q94" s="8" t="str">
        <f t="shared" si="27"/>
        <v/>
      </c>
    </row>
    <row r="95" spans="1:17" x14ac:dyDescent="0.25">
      <c r="A95">
        <f t="shared" si="24"/>
        <v>11</v>
      </c>
      <c r="B95">
        <f t="shared" si="28"/>
        <v>0</v>
      </c>
      <c r="C95" s="5">
        <f t="shared" si="34"/>
        <v>83</v>
      </c>
      <c r="D95" s="3">
        <f t="shared" si="29"/>
        <v>48548</v>
      </c>
      <c r="E95" s="7">
        <f t="shared" si="21"/>
        <v>24034770</v>
      </c>
      <c r="F95" s="4">
        <f t="shared" si="30"/>
        <v>109151.2086334404</v>
      </c>
      <c r="G95" s="19">
        <f t="shared" si="25"/>
        <v>96485.668895174167</v>
      </c>
      <c r="H95" s="18">
        <f t="shared" si="31"/>
        <v>12665.53973826623</v>
      </c>
      <c r="I95" s="19"/>
      <c r="J95" s="4"/>
      <c r="K95" s="4">
        <f t="shared" si="22"/>
        <v>100144.875</v>
      </c>
      <c r="L95" s="4">
        <f t="shared" si="23"/>
        <v>24034770</v>
      </c>
      <c r="M95" s="4">
        <f>IF(C95&lt;&gt;"",SUM($K$13:$K95),"")</f>
        <v>8312024.625</v>
      </c>
      <c r="N95" s="4">
        <f t="shared" si="32"/>
        <v>19977326.289999999</v>
      </c>
      <c r="O95">
        <f t="shared" si="33"/>
        <v>2032</v>
      </c>
      <c r="P95" s="8" t="str">
        <f t="shared" si="26"/>
        <v/>
      </c>
      <c r="Q95" s="8" t="str">
        <f t="shared" si="27"/>
        <v/>
      </c>
    </row>
    <row r="96" spans="1:17" x14ac:dyDescent="0.25">
      <c r="A96">
        <f t="shared" si="24"/>
        <v>12</v>
      </c>
      <c r="B96">
        <f t="shared" si="28"/>
        <v>1</v>
      </c>
      <c r="C96" s="5">
        <f t="shared" si="34"/>
        <v>84</v>
      </c>
      <c r="D96" s="3">
        <f t="shared" si="29"/>
        <v>48579</v>
      </c>
      <c r="E96" s="7">
        <f t="shared" si="21"/>
        <v>24034770</v>
      </c>
      <c r="F96" s="4">
        <f t="shared" si="30"/>
        <v>109151.2086334404</v>
      </c>
      <c r="G96" s="19">
        <f t="shared" si="25"/>
        <v>96432.895812931398</v>
      </c>
      <c r="H96" s="18">
        <f t="shared" si="31"/>
        <v>12718.312820509011</v>
      </c>
      <c r="I96" s="19">
        <f>SUM(H85:H96)</f>
        <v>149184.45822471316</v>
      </c>
      <c r="J96" s="4">
        <f>[2]Blad1!$J$41*1000</f>
        <v>0</v>
      </c>
      <c r="K96" s="4">
        <f t="shared" si="22"/>
        <v>100144.875</v>
      </c>
      <c r="L96" s="4">
        <f t="shared" si="23"/>
        <v>24034770</v>
      </c>
      <c r="M96" s="4">
        <f>IF(C96&lt;&gt;"",SUM($K$13:$K96),"")</f>
        <v>8412169.5</v>
      </c>
      <c r="N96" s="4">
        <f t="shared" si="32"/>
        <v>19965867.960000001</v>
      </c>
      <c r="O96">
        <f t="shared" si="33"/>
        <v>2032</v>
      </c>
      <c r="P96" s="8">
        <f t="shared" si="26"/>
        <v>1201738.5</v>
      </c>
      <c r="Q96" s="8">
        <f t="shared" si="27"/>
        <v>0</v>
      </c>
    </row>
    <row r="97" spans="1:17" x14ac:dyDescent="0.25">
      <c r="A97">
        <f t="shared" si="24"/>
        <v>1</v>
      </c>
      <c r="B97">
        <f t="shared" si="28"/>
        <v>0</v>
      </c>
      <c r="C97" s="5">
        <f t="shared" si="34"/>
        <v>85</v>
      </c>
      <c r="D97" s="3">
        <f t="shared" si="29"/>
        <v>48610</v>
      </c>
      <c r="E97" s="7">
        <f t="shared" si="21"/>
        <v>24034770</v>
      </c>
      <c r="F97" s="4">
        <f t="shared" si="30"/>
        <v>109151.2086334404</v>
      </c>
      <c r="G97" s="19">
        <f t="shared" si="25"/>
        <v>96379.902842845942</v>
      </c>
      <c r="H97" s="18">
        <f t="shared" si="31"/>
        <v>12771.305790594462</v>
      </c>
      <c r="I97" s="19"/>
      <c r="J97" s="4"/>
      <c r="K97" s="4">
        <f t="shared" si="22"/>
        <v>100144.875</v>
      </c>
      <c r="L97" s="4">
        <f t="shared" si="23"/>
        <v>24034770</v>
      </c>
      <c r="M97" s="4">
        <f>IF(C97&lt;&gt;"",SUM($K$13:$K97),"")</f>
        <v>8512314.375</v>
      </c>
      <c r="N97" s="4">
        <f t="shared" si="32"/>
        <v>19954409.629999999</v>
      </c>
      <c r="O97">
        <f t="shared" si="33"/>
        <v>2033</v>
      </c>
      <c r="P97" s="8" t="str">
        <f t="shared" si="26"/>
        <v/>
      </c>
      <c r="Q97" s="8" t="str">
        <f t="shared" si="27"/>
        <v/>
      </c>
    </row>
    <row r="98" spans="1:17" x14ac:dyDescent="0.25">
      <c r="A98">
        <f t="shared" si="24"/>
        <v>2</v>
      </c>
      <c r="B98">
        <f t="shared" si="28"/>
        <v>0</v>
      </c>
      <c r="C98" s="5">
        <f t="shared" si="34"/>
        <v>86</v>
      </c>
      <c r="D98" s="3">
        <f t="shared" si="29"/>
        <v>48638</v>
      </c>
      <c r="E98" s="7">
        <f t="shared" si="21"/>
        <v>24034770</v>
      </c>
      <c r="F98" s="4">
        <f t="shared" si="30"/>
        <v>109151.2086334404</v>
      </c>
      <c r="G98" s="19">
        <f t="shared" si="25"/>
        <v>96326.689068718464</v>
      </c>
      <c r="H98" s="18">
        <f t="shared" si="31"/>
        <v>12824.519564721939</v>
      </c>
      <c r="I98" s="19"/>
      <c r="J98" s="4"/>
      <c r="K98" s="4">
        <f t="shared" si="22"/>
        <v>100144.875</v>
      </c>
      <c r="L98" s="4">
        <f t="shared" si="23"/>
        <v>24034770</v>
      </c>
      <c r="M98" s="4">
        <f>IF(C98&lt;&gt;"",SUM($K$13:$K98),"")</f>
        <v>8612459.25</v>
      </c>
      <c r="N98" s="4">
        <f t="shared" si="32"/>
        <v>19940867.960000001</v>
      </c>
      <c r="O98">
        <f t="shared" si="33"/>
        <v>2033</v>
      </c>
      <c r="P98" s="8" t="str">
        <f t="shared" si="26"/>
        <v/>
      </c>
      <c r="Q98" s="8" t="str">
        <f t="shared" si="27"/>
        <v/>
      </c>
    </row>
    <row r="99" spans="1:17" x14ac:dyDescent="0.25">
      <c r="A99">
        <f t="shared" si="24"/>
        <v>3</v>
      </c>
      <c r="B99">
        <f t="shared" si="28"/>
        <v>0</v>
      </c>
      <c r="C99" s="5">
        <f t="shared" si="34"/>
        <v>87</v>
      </c>
      <c r="D99" s="3">
        <f t="shared" si="29"/>
        <v>48669</v>
      </c>
      <c r="E99" s="7">
        <f t="shared" si="21"/>
        <v>24034770</v>
      </c>
      <c r="F99" s="4">
        <f t="shared" si="30"/>
        <v>109151.2086334404</v>
      </c>
      <c r="G99" s="19">
        <f t="shared" si="25"/>
        <v>96273.253570532135</v>
      </c>
      <c r="H99" s="18">
        <f t="shared" si="31"/>
        <v>12877.955062908277</v>
      </c>
      <c r="I99" s="19"/>
      <c r="J99" s="4"/>
      <c r="K99" s="4">
        <f t="shared" si="22"/>
        <v>100144.875</v>
      </c>
      <c r="L99" s="4">
        <f t="shared" si="23"/>
        <v>24034770</v>
      </c>
      <c r="M99" s="4">
        <f>IF(C99&lt;&gt;"",SUM($K$13:$K99),"")</f>
        <v>8712604.125</v>
      </c>
      <c r="N99" s="4">
        <f t="shared" si="32"/>
        <v>19927326.289999999</v>
      </c>
      <c r="O99">
        <f t="shared" si="33"/>
        <v>2033</v>
      </c>
      <c r="P99" s="8" t="str">
        <f t="shared" si="26"/>
        <v/>
      </c>
      <c r="Q99" s="8" t="str">
        <f t="shared" si="27"/>
        <v/>
      </c>
    </row>
    <row r="100" spans="1:17" x14ac:dyDescent="0.25">
      <c r="A100">
        <f t="shared" si="24"/>
        <v>4</v>
      </c>
      <c r="B100">
        <f t="shared" si="28"/>
        <v>0</v>
      </c>
      <c r="C100" s="5">
        <f t="shared" si="34"/>
        <v>88</v>
      </c>
      <c r="D100" s="3">
        <f t="shared" si="29"/>
        <v>48699</v>
      </c>
      <c r="E100" s="7">
        <f t="shared" si="21"/>
        <v>24034770</v>
      </c>
      <c r="F100" s="4">
        <f t="shared" si="30"/>
        <v>109151.2086334404</v>
      </c>
      <c r="G100" s="19">
        <f t="shared" si="25"/>
        <v>96219.595424436673</v>
      </c>
      <c r="H100" s="18">
        <f t="shared" si="31"/>
        <v>12931.613209003734</v>
      </c>
      <c r="I100" s="19"/>
      <c r="J100" s="4"/>
      <c r="K100" s="4">
        <f t="shared" si="22"/>
        <v>100144.875</v>
      </c>
      <c r="L100" s="4">
        <f t="shared" si="23"/>
        <v>24034770</v>
      </c>
      <c r="M100" s="4">
        <f>IF(C100&lt;&gt;"",SUM($K$13:$K100),"")</f>
        <v>8812749</v>
      </c>
      <c r="N100" s="4">
        <f t="shared" si="32"/>
        <v>19913784.629999999</v>
      </c>
      <c r="O100">
        <f t="shared" si="33"/>
        <v>2033</v>
      </c>
      <c r="P100" s="8" t="str">
        <f t="shared" si="26"/>
        <v/>
      </c>
      <c r="Q100" s="8" t="str">
        <f t="shared" si="27"/>
        <v/>
      </c>
    </row>
    <row r="101" spans="1:17" x14ac:dyDescent="0.25">
      <c r="A101">
        <f t="shared" si="24"/>
        <v>5</v>
      </c>
      <c r="B101">
        <f t="shared" si="28"/>
        <v>0</v>
      </c>
      <c r="C101" s="5">
        <f t="shared" si="34"/>
        <v>89</v>
      </c>
      <c r="D101" s="3">
        <f t="shared" si="29"/>
        <v>48730</v>
      </c>
      <c r="E101" s="7">
        <f t="shared" si="21"/>
        <v>24034770</v>
      </c>
      <c r="F101" s="4">
        <f t="shared" si="30"/>
        <v>109151.2086334404</v>
      </c>
      <c r="G101" s="19">
        <f t="shared" si="25"/>
        <v>96165.713702732493</v>
      </c>
      <c r="H101" s="18">
        <f t="shared" si="31"/>
        <v>12985.494930707913</v>
      </c>
      <c r="I101" s="19"/>
      <c r="J101" s="4"/>
      <c r="K101" s="4">
        <f t="shared" si="22"/>
        <v>100144.875</v>
      </c>
      <c r="L101" s="4">
        <f t="shared" si="23"/>
        <v>24034770</v>
      </c>
      <c r="M101" s="4">
        <f>IF(C101&lt;&gt;"",SUM($K$13:$K101),"")</f>
        <v>8912893.875</v>
      </c>
      <c r="N101" s="4">
        <f t="shared" si="32"/>
        <v>19900242.960000001</v>
      </c>
      <c r="O101">
        <f t="shared" si="33"/>
        <v>2033</v>
      </c>
      <c r="P101" s="8" t="str">
        <f t="shared" si="26"/>
        <v/>
      </c>
      <c r="Q101" s="8" t="str">
        <f t="shared" si="27"/>
        <v/>
      </c>
    </row>
    <row r="102" spans="1:17" x14ac:dyDescent="0.25">
      <c r="A102">
        <f t="shared" si="24"/>
        <v>6</v>
      </c>
      <c r="B102">
        <f t="shared" si="28"/>
        <v>0</v>
      </c>
      <c r="C102" s="5">
        <f t="shared" si="34"/>
        <v>90</v>
      </c>
      <c r="D102" s="3">
        <f t="shared" si="29"/>
        <v>48760</v>
      </c>
      <c r="E102" s="7">
        <f t="shared" si="21"/>
        <v>24034770</v>
      </c>
      <c r="F102" s="4">
        <f t="shared" si="30"/>
        <v>109151.2086334404</v>
      </c>
      <c r="G102" s="19">
        <f t="shared" si="25"/>
        <v>96111.607473854543</v>
      </c>
      <c r="H102" s="18">
        <f t="shared" si="31"/>
        <v>13039.601159585862</v>
      </c>
      <c r="I102" s="19"/>
      <c r="J102" s="4"/>
      <c r="K102" s="4">
        <f t="shared" si="22"/>
        <v>100144.875</v>
      </c>
      <c r="L102" s="4">
        <f t="shared" si="23"/>
        <v>24034770</v>
      </c>
      <c r="M102" s="4">
        <f>IF(C102&lt;&gt;"",SUM($K$13:$K102),"")</f>
        <v>9013038.75</v>
      </c>
      <c r="N102" s="4">
        <f t="shared" si="32"/>
        <v>19886701.289999999</v>
      </c>
      <c r="O102">
        <f t="shared" si="33"/>
        <v>2033</v>
      </c>
      <c r="P102" s="8" t="str">
        <f t="shared" si="26"/>
        <v/>
      </c>
      <c r="Q102" s="8" t="str">
        <f t="shared" si="27"/>
        <v/>
      </c>
    </row>
    <row r="103" spans="1:17" x14ac:dyDescent="0.25">
      <c r="A103">
        <f t="shared" si="24"/>
        <v>7</v>
      </c>
      <c r="B103">
        <f t="shared" si="28"/>
        <v>0</v>
      </c>
      <c r="C103" s="5">
        <f t="shared" si="34"/>
        <v>91</v>
      </c>
      <c r="D103" s="3">
        <f t="shared" si="29"/>
        <v>48791</v>
      </c>
      <c r="E103" s="7">
        <f t="shared" si="21"/>
        <v>24034770</v>
      </c>
      <c r="F103" s="4">
        <f t="shared" si="30"/>
        <v>109151.2086334404</v>
      </c>
      <c r="G103" s="19">
        <f t="shared" si="25"/>
        <v>96057.275802356264</v>
      </c>
      <c r="H103" s="18">
        <f t="shared" si="31"/>
        <v>13093.932831084141</v>
      </c>
      <c r="I103" s="19"/>
      <c r="J103" s="4"/>
      <c r="K103" s="4">
        <f t="shared" si="22"/>
        <v>100144.875</v>
      </c>
      <c r="L103" s="4">
        <f t="shared" si="23"/>
        <v>24034770</v>
      </c>
      <c r="M103" s="4">
        <f>IF(C103&lt;&gt;"",SUM($K$13:$K103),"")</f>
        <v>9113183.625</v>
      </c>
      <c r="N103" s="4">
        <f t="shared" si="32"/>
        <v>19873159.629999999</v>
      </c>
      <c r="O103">
        <f t="shared" si="33"/>
        <v>2033</v>
      </c>
      <c r="P103" s="8" t="str">
        <f t="shared" si="26"/>
        <v/>
      </c>
      <c r="Q103" s="8" t="str">
        <f t="shared" si="27"/>
        <v/>
      </c>
    </row>
    <row r="104" spans="1:17" x14ac:dyDescent="0.25">
      <c r="A104">
        <f t="shared" si="24"/>
        <v>8</v>
      </c>
      <c r="B104">
        <f t="shared" si="28"/>
        <v>0</v>
      </c>
      <c r="C104" s="5">
        <f t="shared" si="34"/>
        <v>92</v>
      </c>
      <c r="D104" s="3">
        <f t="shared" si="29"/>
        <v>48822</v>
      </c>
      <c r="E104" s="7">
        <f t="shared" si="21"/>
        <v>24034770</v>
      </c>
      <c r="F104" s="4">
        <f t="shared" si="30"/>
        <v>109151.2086334404</v>
      </c>
      <c r="G104" s="19">
        <f t="shared" si="25"/>
        <v>96002.71774889341</v>
      </c>
      <c r="H104" s="18">
        <f t="shared" si="31"/>
        <v>13148.490884546989</v>
      </c>
      <c r="I104" s="19"/>
      <c r="J104" s="4"/>
      <c r="K104" s="4">
        <f t="shared" si="22"/>
        <v>100144.875</v>
      </c>
      <c r="L104" s="4">
        <f t="shared" si="23"/>
        <v>24034770</v>
      </c>
      <c r="M104" s="4">
        <f>IF(C104&lt;&gt;"",SUM($K$13:$K104),"")</f>
        <v>9213328.5</v>
      </c>
      <c r="N104" s="4">
        <f t="shared" si="32"/>
        <v>19859617.960000001</v>
      </c>
      <c r="O104">
        <f t="shared" si="33"/>
        <v>2033</v>
      </c>
      <c r="P104" s="8" t="str">
        <f t="shared" si="26"/>
        <v/>
      </c>
      <c r="Q104" s="8" t="str">
        <f t="shared" si="27"/>
        <v/>
      </c>
    </row>
    <row r="105" spans="1:17" x14ac:dyDescent="0.25">
      <c r="A105">
        <f t="shared" si="24"/>
        <v>9</v>
      </c>
      <c r="B105">
        <f t="shared" si="28"/>
        <v>0</v>
      </c>
      <c r="C105" s="5">
        <f t="shared" si="34"/>
        <v>93</v>
      </c>
      <c r="D105" s="3">
        <f t="shared" si="29"/>
        <v>48852</v>
      </c>
      <c r="E105" s="7">
        <f t="shared" si="21"/>
        <v>24034770</v>
      </c>
      <c r="F105" s="4">
        <f t="shared" si="30"/>
        <v>109151.2086334404</v>
      </c>
      <c r="G105" s="19">
        <f t="shared" si="25"/>
        <v>95947.932370207796</v>
      </c>
      <c r="H105" s="18">
        <f t="shared" si="31"/>
        <v>13203.276263232601</v>
      </c>
      <c r="I105" s="19"/>
      <c r="J105" s="4"/>
      <c r="K105" s="4">
        <f t="shared" si="22"/>
        <v>100144.875</v>
      </c>
      <c r="L105" s="4">
        <f t="shared" si="23"/>
        <v>24034770</v>
      </c>
      <c r="M105" s="4">
        <f>IF(C105&lt;&gt;"",SUM($K$13:$K105),"")</f>
        <v>9313473.375</v>
      </c>
      <c r="N105" s="4">
        <f t="shared" si="32"/>
        <v>19846076.289999999</v>
      </c>
      <c r="O105">
        <f t="shared" si="33"/>
        <v>2033</v>
      </c>
      <c r="P105" s="8" t="str">
        <f t="shared" si="26"/>
        <v/>
      </c>
      <c r="Q105" s="8" t="str">
        <f t="shared" si="27"/>
        <v/>
      </c>
    </row>
    <row r="106" spans="1:17" x14ac:dyDescent="0.25">
      <c r="A106">
        <f t="shared" si="24"/>
        <v>10</v>
      </c>
      <c r="B106">
        <f t="shared" si="28"/>
        <v>0</v>
      </c>
      <c r="C106" s="5">
        <f t="shared" si="34"/>
        <v>94</v>
      </c>
      <c r="D106" s="3">
        <f t="shared" si="29"/>
        <v>48883</v>
      </c>
      <c r="E106" s="7">
        <f t="shared" si="21"/>
        <v>24034770</v>
      </c>
      <c r="F106" s="4">
        <f t="shared" si="30"/>
        <v>109151.2086334404</v>
      </c>
      <c r="G106" s="19">
        <f t="shared" si="25"/>
        <v>95892.918719110996</v>
      </c>
      <c r="H106" s="18">
        <f t="shared" si="31"/>
        <v>13258.289914329402</v>
      </c>
      <c r="I106" s="19"/>
      <c r="J106" s="4"/>
      <c r="K106" s="4">
        <f t="shared" si="22"/>
        <v>100144.875</v>
      </c>
      <c r="L106" s="4">
        <f t="shared" si="23"/>
        <v>24034770</v>
      </c>
      <c r="M106" s="4">
        <f>IF(C106&lt;&gt;"",SUM($K$13:$K106),"")</f>
        <v>9413618.25</v>
      </c>
      <c r="N106" s="4">
        <f t="shared" si="32"/>
        <v>19832534.629999999</v>
      </c>
      <c r="O106">
        <f t="shared" si="33"/>
        <v>2033</v>
      </c>
      <c r="P106" s="8" t="str">
        <f t="shared" si="26"/>
        <v/>
      </c>
      <c r="Q106" s="8" t="str">
        <f t="shared" si="27"/>
        <v/>
      </c>
    </row>
    <row r="107" spans="1:17" x14ac:dyDescent="0.25">
      <c r="A107">
        <f t="shared" si="24"/>
        <v>11</v>
      </c>
      <c r="B107">
        <f t="shared" si="28"/>
        <v>0</v>
      </c>
      <c r="C107" s="5">
        <f t="shared" si="34"/>
        <v>95</v>
      </c>
      <c r="D107" s="3">
        <f t="shared" si="29"/>
        <v>48913</v>
      </c>
      <c r="E107" s="7">
        <f t="shared" si="21"/>
        <v>24034770</v>
      </c>
      <c r="F107" s="4">
        <f t="shared" si="30"/>
        <v>109151.2086334404</v>
      </c>
      <c r="G107" s="19">
        <f t="shared" si="25"/>
        <v>95837.675844467958</v>
      </c>
      <c r="H107" s="18">
        <f t="shared" si="31"/>
        <v>13313.532788972443</v>
      </c>
      <c r="I107" s="19"/>
      <c r="J107" s="4"/>
      <c r="K107" s="4">
        <f t="shared" si="22"/>
        <v>100144.875</v>
      </c>
      <c r="L107" s="4">
        <f t="shared" si="23"/>
        <v>24034770</v>
      </c>
      <c r="M107" s="4">
        <f>IF(C107&lt;&gt;"",SUM($K$13:$K107),"")</f>
        <v>9513763.125</v>
      </c>
      <c r="N107" s="4">
        <f t="shared" si="32"/>
        <v>19818992.960000001</v>
      </c>
      <c r="O107">
        <f t="shared" si="33"/>
        <v>2033</v>
      </c>
      <c r="P107" s="8" t="str">
        <f t="shared" si="26"/>
        <v/>
      </c>
      <c r="Q107" s="8" t="str">
        <f t="shared" si="27"/>
        <v/>
      </c>
    </row>
    <row r="108" spans="1:17" x14ac:dyDescent="0.25">
      <c r="A108">
        <f t="shared" si="24"/>
        <v>12</v>
      </c>
      <c r="B108">
        <f t="shared" si="28"/>
        <v>1</v>
      </c>
      <c r="C108" s="5">
        <f t="shared" si="34"/>
        <v>96</v>
      </c>
      <c r="D108" s="3">
        <f t="shared" si="29"/>
        <v>48944</v>
      </c>
      <c r="E108" s="7">
        <f t="shared" si="21"/>
        <v>24034770</v>
      </c>
      <c r="F108" s="4">
        <f t="shared" si="30"/>
        <v>109151.2086334404</v>
      </c>
      <c r="G108" s="19">
        <f t="shared" si="25"/>
        <v>95782.202791180564</v>
      </c>
      <c r="H108" s="18">
        <f t="shared" si="31"/>
        <v>13369.005842259829</v>
      </c>
      <c r="I108" s="19">
        <f>SUM(H97:H108)</f>
        <v>156817.0182419476</v>
      </c>
      <c r="J108" s="4">
        <f>[2]Blad1!$K$41*1000</f>
        <v>0</v>
      </c>
      <c r="K108" s="4">
        <f t="shared" si="22"/>
        <v>100144.875</v>
      </c>
      <c r="L108" s="4">
        <f t="shared" si="23"/>
        <v>24034770</v>
      </c>
      <c r="M108" s="4">
        <f>IF(C108&lt;&gt;"",SUM($K$13:$K108),"")</f>
        <v>9613908</v>
      </c>
      <c r="N108" s="4">
        <f t="shared" si="32"/>
        <v>19805451.289999999</v>
      </c>
      <c r="O108">
        <f t="shared" si="33"/>
        <v>2033</v>
      </c>
      <c r="P108" s="8">
        <f t="shared" si="26"/>
        <v>1201738.5</v>
      </c>
      <c r="Q108" s="8">
        <f t="shared" si="27"/>
        <v>0</v>
      </c>
    </row>
    <row r="109" spans="1:17" x14ac:dyDescent="0.25">
      <c r="A109">
        <f t="shared" si="24"/>
        <v>1</v>
      </c>
      <c r="B109">
        <f t="shared" si="28"/>
        <v>0</v>
      </c>
      <c r="C109" s="5">
        <f t="shared" si="34"/>
        <v>97</v>
      </c>
      <c r="D109" s="3">
        <f t="shared" si="29"/>
        <v>48975</v>
      </c>
      <c r="E109" s="7">
        <f t="shared" si="21"/>
        <v>24034770</v>
      </c>
      <c r="F109" s="4">
        <f t="shared" si="30"/>
        <v>109151.2086334404</v>
      </c>
      <c r="G109" s="19">
        <f t="shared" si="25"/>
        <v>95726.498600171166</v>
      </c>
      <c r="H109" s="18">
        <f t="shared" si="31"/>
        <v>13424.710033269244</v>
      </c>
      <c r="I109" s="19"/>
      <c r="J109" s="4"/>
      <c r="K109" s="4">
        <f t="shared" si="22"/>
        <v>100144.875</v>
      </c>
      <c r="L109" s="4">
        <f t="shared" si="23"/>
        <v>24034770</v>
      </c>
      <c r="M109" s="4">
        <f>IF(C109&lt;&gt;"",SUM($K$13:$K109),"")</f>
        <v>9714052.875</v>
      </c>
      <c r="N109" s="4">
        <f t="shared" si="32"/>
        <v>19791909.629999999</v>
      </c>
      <c r="O109">
        <f t="shared" si="33"/>
        <v>2034</v>
      </c>
      <c r="P109" s="8" t="str">
        <f t="shared" si="26"/>
        <v/>
      </c>
      <c r="Q109" s="8" t="str">
        <f t="shared" si="27"/>
        <v/>
      </c>
    </row>
    <row r="110" spans="1:17" x14ac:dyDescent="0.25">
      <c r="A110">
        <f t="shared" si="24"/>
        <v>2</v>
      </c>
      <c r="B110">
        <f t="shared" si="28"/>
        <v>0</v>
      </c>
      <c r="C110" s="5">
        <f t="shared" si="34"/>
        <v>98</v>
      </c>
      <c r="D110" s="3">
        <f t="shared" si="29"/>
        <v>49003</v>
      </c>
      <c r="E110" s="7">
        <f t="shared" si="21"/>
        <v>24034770</v>
      </c>
      <c r="F110" s="4">
        <f t="shared" si="30"/>
        <v>109151.2086334404</v>
      </c>
      <c r="G110" s="19">
        <f t="shared" si="25"/>
        <v>95670.562308365887</v>
      </c>
      <c r="H110" s="18">
        <f t="shared" si="31"/>
        <v>13480.646325074529</v>
      </c>
      <c r="I110" s="19"/>
      <c r="J110" s="4"/>
      <c r="K110" s="4">
        <f t="shared" si="22"/>
        <v>100144.875</v>
      </c>
      <c r="L110" s="4">
        <f t="shared" si="23"/>
        <v>24034770</v>
      </c>
      <c r="M110" s="4">
        <f>IF(C110&lt;&gt;"",SUM($K$13:$K110),"")</f>
        <v>9814197.75</v>
      </c>
      <c r="N110" s="4">
        <f t="shared" si="32"/>
        <v>19775242.960000001</v>
      </c>
      <c r="O110">
        <f t="shared" si="33"/>
        <v>2034</v>
      </c>
      <c r="P110" s="8" t="str">
        <f t="shared" si="26"/>
        <v/>
      </c>
      <c r="Q110" s="8" t="str">
        <f t="shared" si="27"/>
        <v/>
      </c>
    </row>
    <row r="111" spans="1:17" x14ac:dyDescent="0.25">
      <c r="A111">
        <f t="shared" si="24"/>
        <v>3</v>
      </c>
      <c r="B111">
        <f t="shared" si="28"/>
        <v>0</v>
      </c>
      <c r="C111" s="5">
        <f t="shared" si="34"/>
        <v>99</v>
      </c>
      <c r="D111" s="3">
        <f t="shared" si="29"/>
        <v>49034</v>
      </c>
      <c r="E111" s="7">
        <f t="shared" si="21"/>
        <v>24034770</v>
      </c>
      <c r="F111" s="4">
        <f t="shared" si="30"/>
        <v>109151.2086334404</v>
      </c>
      <c r="G111" s="19">
        <f t="shared" si="25"/>
        <v>95614.392948678054</v>
      </c>
      <c r="H111" s="18">
        <f t="shared" si="31"/>
        <v>13536.815684762345</v>
      </c>
      <c r="I111" s="19"/>
      <c r="J111" s="4"/>
      <c r="K111" s="4">
        <f t="shared" si="22"/>
        <v>100144.875</v>
      </c>
      <c r="L111" s="4">
        <f t="shared" si="23"/>
        <v>24034770</v>
      </c>
      <c r="M111" s="4">
        <f>IF(C111&lt;&gt;"",SUM($K$13:$K111),"")</f>
        <v>9914342.625</v>
      </c>
      <c r="N111" s="4">
        <f t="shared" si="32"/>
        <v>19758576.289999999</v>
      </c>
      <c r="O111">
        <f t="shared" si="33"/>
        <v>2034</v>
      </c>
      <c r="P111" s="8" t="str">
        <f t="shared" si="26"/>
        <v/>
      </c>
      <c r="Q111" s="8" t="str">
        <f t="shared" si="27"/>
        <v/>
      </c>
    </row>
    <row r="112" spans="1:17" x14ac:dyDescent="0.25">
      <c r="A112">
        <f t="shared" si="24"/>
        <v>4</v>
      </c>
      <c r="B112">
        <f t="shared" si="28"/>
        <v>0</v>
      </c>
      <c r="C112" s="5">
        <f t="shared" si="34"/>
        <v>100</v>
      </c>
      <c r="D112" s="3">
        <f t="shared" si="29"/>
        <v>49064</v>
      </c>
      <c r="E112" s="7">
        <f t="shared" si="21"/>
        <v>24034770</v>
      </c>
      <c r="F112" s="4">
        <f t="shared" si="30"/>
        <v>109151.2086334404</v>
      </c>
      <c r="G112" s="19">
        <f t="shared" si="25"/>
        <v>95557.989549991544</v>
      </c>
      <c r="H112" s="18">
        <f t="shared" si="31"/>
        <v>13593.219083448852</v>
      </c>
      <c r="I112" s="19"/>
      <c r="J112" s="4"/>
      <c r="K112" s="4">
        <f t="shared" si="22"/>
        <v>100144.875</v>
      </c>
      <c r="L112" s="4">
        <f t="shared" si="23"/>
        <v>24034770</v>
      </c>
      <c r="M112" s="4">
        <f>IF(C112&lt;&gt;"",SUM($K$13:$K112),"")</f>
        <v>10014487.5</v>
      </c>
      <c r="N112" s="4">
        <f t="shared" si="32"/>
        <v>19741909.629999999</v>
      </c>
      <c r="O112">
        <f t="shared" si="33"/>
        <v>2034</v>
      </c>
      <c r="P112" s="8" t="str">
        <f t="shared" si="26"/>
        <v/>
      </c>
      <c r="Q112" s="8" t="str">
        <f t="shared" si="27"/>
        <v/>
      </c>
    </row>
    <row r="113" spans="1:17" x14ac:dyDescent="0.25">
      <c r="A113">
        <f t="shared" si="24"/>
        <v>5</v>
      </c>
      <c r="B113">
        <f t="shared" si="28"/>
        <v>0</v>
      </c>
      <c r="C113" s="5">
        <f t="shared" si="34"/>
        <v>101</v>
      </c>
      <c r="D113" s="3">
        <f t="shared" si="29"/>
        <v>49095</v>
      </c>
      <c r="E113" s="7">
        <f t="shared" si="21"/>
        <v>24034770</v>
      </c>
      <c r="F113" s="4">
        <f t="shared" si="30"/>
        <v>109151.2086334404</v>
      </c>
      <c r="G113" s="19">
        <f t="shared" si="25"/>
        <v>95501.351137143851</v>
      </c>
      <c r="H113" s="18">
        <f t="shared" si="31"/>
        <v>13649.857496296554</v>
      </c>
      <c r="I113" s="19"/>
      <c r="J113" s="4"/>
      <c r="K113" s="4">
        <f t="shared" si="22"/>
        <v>100144.875</v>
      </c>
      <c r="L113" s="4">
        <f t="shared" si="23"/>
        <v>24034770</v>
      </c>
      <c r="M113" s="4">
        <f>IF(C113&lt;&gt;"",SUM($K$13:$K113),"")</f>
        <v>10114632.375</v>
      </c>
      <c r="N113" s="4">
        <f t="shared" si="32"/>
        <v>19725242.960000001</v>
      </c>
      <c r="O113">
        <f t="shared" si="33"/>
        <v>2034</v>
      </c>
      <c r="P113" s="8" t="str">
        <f t="shared" si="26"/>
        <v/>
      </c>
      <c r="Q113" s="8" t="str">
        <f t="shared" si="27"/>
        <v/>
      </c>
    </row>
    <row r="114" spans="1:17" x14ac:dyDescent="0.25">
      <c r="A114">
        <f t="shared" si="24"/>
        <v>6</v>
      </c>
      <c r="B114">
        <f t="shared" si="28"/>
        <v>0</v>
      </c>
      <c r="C114" s="5">
        <f t="shared" si="34"/>
        <v>102</v>
      </c>
      <c r="D114" s="3">
        <f t="shared" si="29"/>
        <v>49125</v>
      </c>
      <c r="E114" s="7">
        <f t="shared" si="21"/>
        <v>24034770</v>
      </c>
      <c r="F114" s="4">
        <f t="shared" si="30"/>
        <v>109151.2086334404</v>
      </c>
      <c r="G114" s="19">
        <f t="shared" si="25"/>
        <v>95444.476730909286</v>
      </c>
      <c r="H114" s="18">
        <f t="shared" si="31"/>
        <v>13706.731902531128</v>
      </c>
      <c r="I114" s="19"/>
      <c r="J114" s="4"/>
      <c r="K114" s="4">
        <f t="shared" si="22"/>
        <v>100144.875</v>
      </c>
      <c r="L114" s="4">
        <f t="shared" si="23"/>
        <v>24034770</v>
      </c>
      <c r="M114" s="4">
        <f>IF(C114&lt;&gt;"",SUM($K$13:$K114),"")</f>
        <v>10214777.25</v>
      </c>
      <c r="N114" s="4">
        <f t="shared" si="32"/>
        <v>19708576.289999999</v>
      </c>
      <c r="O114">
        <f t="shared" si="33"/>
        <v>2034</v>
      </c>
      <c r="P114" s="8" t="str">
        <f t="shared" si="26"/>
        <v/>
      </c>
      <c r="Q114" s="8" t="str">
        <f t="shared" si="27"/>
        <v/>
      </c>
    </row>
    <row r="115" spans="1:17" x14ac:dyDescent="0.25">
      <c r="A115">
        <f t="shared" si="24"/>
        <v>7</v>
      </c>
      <c r="B115">
        <f t="shared" si="28"/>
        <v>0</v>
      </c>
      <c r="C115" s="5">
        <f t="shared" si="34"/>
        <v>103</v>
      </c>
      <c r="D115" s="3">
        <f t="shared" si="29"/>
        <v>49156</v>
      </c>
      <c r="E115" s="7">
        <f t="shared" si="21"/>
        <v>24034770</v>
      </c>
      <c r="F115" s="4">
        <f t="shared" si="30"/>
        <v>109151.2086334404</v>
      </c>
      <c r="G115" s="19">
        <f t="shared" si="25"/>
        <v>95387.365347982064</v>
      </c>
      <c r="H115" s="18">
        <f t="shared" si="31"/>
        <v>13763.843285458339</v>
      </c>
      <c r="I115" s="19"/>
      <c r="J115" s="4"/>
      <c r="K115" s="4">
        <f t="shared" si="22"/>
        <v>100144.875</v>
      </c>
      <c r="L115" s="4">
        <f t="shared" si="23"/>
        <v>24034770</v>
      </c>
      <c r="M115" s="4">
        <f>IF(C115&lt;&gt;"",SUM($K$13:$K115),"")</f>
        <v>10314922.125</v>
      </c>
      <c r="N115" s="4">
        <f t="shared" si="32"/>
        <v>19691909.629999999</v>
      </c>
      <c r="O115">
        <f t="shared" si="33"/>
        <v>2034</v>
      </c>
      <c r="P115" s="8" t="str">
        <f t="shared" si="26"/>
        <v/>
      </c>
      <c r="Q115" s="8" t="str">
        <f t="shared" si="27"/>
        <v/>
      </c>
    </row>
    <row r="116" spans="1:17" x14ac:dyDescent="0.25">
      <c r="A116">
        <f t="shared" si="24"/>
        <v>8</v>
      </c>
      <c r="B116">
        <f t="shared" si="28"/>
        <v>0</v>
      </c>
      <c r="C116" s="5">
        <f t="shared" si="34"/>
        <v>104</v>
      </c>
      <c r="D116" s="3">
        <f t="shared" si="29"/>
        <v>49187</v>
      </c>
      <c r="E116" s="7">
        <f t="shared" si="21"/>
        <v>24034770</v>
      </c>
      <c r="F116" s="4">
        <f t="shared" si="30"/>
        <v>109151.2086334404</v>
      </c>
      <c r="G116" s="19">
        <f t="shared" si="25"/>
        <v>95330.016000959324</v>
      </c>
      <c r="H116" s="18">
        <f t="shared" si="31"/>
        <v>13821.192632481081</v>
      </c>
      <c r="I116" s="19"/>
      <c r="J116" s="4"/>
      <c r="K116" s="4">
        <f t="shared" si="22"/>
        <v>100144.875</v>
      </c>
      <c r="L116" s="4">
        <f t="shared" si="23"/>
        <v>24034770</v>
      </c>
      <c r="M116" s="4">
        <f>IF(C116&lt;&gt;"",SUM($K$13:$K116),"")</f>
        <v>10415067</v>
      </c>
      <c r="N116" s="4">
        <f t="shared" si="32"/>
        <v>19675242.960000001</v>
      </c>
      <c r="O116">
        <f t="shared" si="33"/>
        <v>2034</v>
      </c>
      <c r="P116" s="8" t="str">
        <f t="shared" si="26"/>
        <v/>
      </c>
      <c r="Q116" s="8" t="str">
        <f t="shared" si="27"/>
        <v/>
      </c>
    </row>
    <row r="117" spans="1:17" x14ac:dyDescent="0.25">
      <c r="A117">
        <f t="shared" si="24"/>
        <v>9</v>
      </c>
      <c r="B117">
        <f t="shared" si="28"/>
        <v>0</v>
      </c>
      <c r="C117" s="5">
        <f t="shared" si="34"/>
        <v>105</v>
      </c>
      <c r="D117" s="3">
        <f t="shared" si="29"/>
        <v>49217</v>
      </c>
      <c r="E117" s="7">
        <f t="shared" si="21"/>
        <v>24034770</v>
      </c>
      <c r="F117" s="4">
        <f t="shared" si="30"/>
        <v>109151.2086334404</v>
      </c>
      <c r="G117" s="19">
        <f t="shared" si="25"/>
        <v>95272.427698323983</v>
      </c>
      <c r="H117" s="18">
        <f t="shared" si="31"/>
        <v>13878.780935116416</v>
      </c>
      <c r="I117" s="19"/>
      <c r="J117" s="4"/>
      <c r="K117" s="4">
        <f t="shared" si="22"/>
        <v>100144.875</v>
      </c>
      <c r="L117" s="4">
        <f t="shared" si="23"/>
        <v>24034770</v>
      </c>
      <c r="M117" s="4">
        <f>IF(C117&lt;&gt;"",SUM($K$13:$K117),"")</f>
        <v>10515211.875</v>
      </c>
      <c r="N117" s="4">
        <f t="shared" si="32"/>
        <v>19658576.289999999</v>
      </c>
      <c r="O117">
        <f t="shared" si="33"/>
        <v>2034</v>
      </c>
      <c r="P117" s="8" t="str">
        <f t="shared" si="26"/>
        <v/>
      </c>
      <c r="Q117" s="8" t="str">
        <f t="shared" si="27"/>
        <v/>
      </c>
    </row>
    <row r="118" spans="1:17" x14ac:dyDescent="0.25">
      <c r="A118">
        <f t="shared" si="24"/>
        <v>10</v>
      </c>
      <c r="B118">
        <f t="shared" si="28"/>
        <v>0</v>
      </c>
      <c r="C118" s="5">
        <f t="shared" si="34"/>
        <v>106</v>
      </c>
      <c r="D118" s="3">
        <f t="shared" si="29"/>
        <v>49248</v>
      </c>
      <c r="E118" s="7">
        <f t="shared" si="21"/>
        <v>24034770</v>
      </c>
      <c r="F118" s="4">
        <f t="shared" si="30"/>
        <v>109151.2086334404</v>
      </c>
      <c r="G118" s="19">
        <f t="shared" si="25"/>
        <v>95214.599444427673</v>
      </c>
      <c r="H118" s="18">
        <f t="shared" si="31"/>
        <v>13936.609189012739</v>
      </c>
      <c r="I118" s="19"/>
      <c r="J118" s="4"/>
      <c r="K118" s="4">
        <f t="shared" si="22"/>
        <v>100144.875</v>
      </c>
      <c r="L118" s="4">
        <f t="shared" si="23"/>
        <v>24034770</v>
      </c>
      <c r="M118" s="4">
        <f>IF(C118&lt;&gt;"",SUM($K$13:$K118),"")</f>
        <v>10615356.75</v>
      </c>
      <c r="N118" s="4">
        <f t="shared" si="32"/>
        <v>19641909.629999999</v>
      </c>
      <c r="O118">
        <f t="shared" si="33"/>
        <v>2034</v>
      </c>
      <c r="P118" s="8" t="str">
        <f t="shared" si="26"/>
        <v/>
      </c>
      <c r="Q118" s="8" t="str">
        <f t="shared" si="27"/>
        <v/>
      </c>
    </row>
    <row r="119" spans="1:17" x14ac:dyDescent="0.25">
      <c r="A119">
        <f t="shared" si="24"/>
        <v>11</v>
      </c>
      <c r="B119">
        <f t="shared" si="28"/>
        <v>0</v>
      </c>
      <c r="C119" s="5">
        <f t="shared" si="34"/>
        <v>107</v>
      </c>
      <c r="D119" s="3">
        <f t="shared" si="29"/>
        <v>49278</v>
      </c>
      <c r="E119" s="7">
        <f t="shared" si="21"/>
        <v>24034770</v>
      </c>
      <c r="F119" s="4">
        <f t="shared" si="30"/>
        <v>109151.2086334404</v>
      </c>
      <c r="G119" s="19">
        <f t="shared" si="25"/>
        <v>95156.530239473446</v>
      </c>
      <c r="H119" s="18">
        <f t="shared" si="31"/>
        <v>13994.678393966957</v>
      </c>
      <c r="I119" s="19"/>
      <c r="J119" s="4"/>
      <c r="K119" s="4">
        <f t="shared" si="22"/>
        <v>100144.875</v>
      </c>
      <c r="L119" s="4">
        <f t="shared" si="23"/>
        <v>24034770</v>
      </c>
      <c r="M119" s="4">
        <f>IF(C119&lt;&gt;"",SUM($K$13:$K119),"")</f>
        <v>10715501.625</v>
      </c>
      <c r="N119" s="4">
        <f t="shared" si="32"/>
        <v>19625242.960000001</v>
      </c>
      <c r="O119">
        <f t="shared" si="33"/>
        <v>2034</v>
      </c>
      <c r="P119" s="8" t="str">
        <f t="shared" si="26"/>
        <v/>
      </c>
      <c r="Q119" s="8" t="str">
        <f t="shared" si="27"/>
        <v/>
      </c>
    </row>
    <row r="120" spans="1:17" x14ac:dyDescent="0.25">
      <c r="A120">
        <f t="shared" si="24"/>
        <v>12</v>
      </c>
      <c r="B120">
        <f t="shared" si="28"/>
        <v>1</v>
      </c>
      <c r="C120" s="5">
        <f t="shared" si="34"/>
        <v>108</v>
      </c>
      <c r="D120" s="3">
        <f t="shared" si="29"/>
        <v>49309</v>
      </c>
      <c r="E120" s="7">
        <f t="shared" si="21"/>
        <v>24034770</v>
      </c>
      <c r="F120" s="4">
        <f t="shared" si="30"/>
        <v>109151.2086334404</v>
      </c>
      <c r="G120" s="19">
        <f t="shared" si="25"/>
        <v>95098.219079498595</v>
      </c>
      <c r="H120" s="18">
        <f t="shared" si="31"/>
        <v>14052.989553941819</v>
      </c>
      <c r="I120" s="19">
        <f>SUM(H109:H120)</f>
        <v>164840.07451536</v>
      </c>
      <c r="J120" s="4">
        <f>[2]Blad1!$L$41*1000</f>
        <v>0</v>
      </c>
      <c r="K120" s="4">
        <f t="shared" si="22"/>
        <v>100144.875</v>
      </c>
      <c r="L120" s="4">
        <f t="shared" si="23"/>
        <v>24034770</v>
      </c>
      <c r="M120" s="4">
        <f>IF(C120&lt;&gt;"",SUM($K$13:$K120),"")</f>
        <v>10815646.5</v>
      </c>
      <c r="N120" s="4">
        <f t="shared" si="32"/>
        <v>19608576.289999999</v>
      </c>
      <c r="O120">
        <f t="shared" si="33"/>
        <v>2034</v>
      </c>
      <c r="P120" s="8">
        <f t="shared" si="26"/>
        <v>1201738.5</v>
      </c>
      <c r="Q120" s="8">
        <f t="shared" si="27"/>
        <v>0</v>
      </c>
    </row>
    <row r="121" spans="1:17" x14ac:dyDescent="0.25">
      <c r="A121">
        <f t="shared" si="24"/>
        <v>1</v>
      </c>
      <c r="B121">
        <f t="shared" si="28"/>
        <v>0</v>
      </c>
      <c r="C121" s="5">
        <f t="shared" si="34"/>
        <v>109</v>
      </c>
      <c r="D121" s="3">
        <f t="shared" si="29"/>
        <v>49340</v>
      </c>
      <c r="E121" s="7">
        <f t="shared" si="21"/>
        <v>24034770</v>
      </c>
      <c r="F121" s="4">
        <f t="shared" si="30"/>
        <v>109151.2086334404</v>
      </c>
      <c r="G121" s="19">
        <f t="shared" si="25"/>
        <v>95039.66495635717</v>
      </c>
      <c r="H121" s="18">
        <f t="shared" si="31"/>
        <v>14111.54367708324</v>
      </c>
      <c r="I121" s="19"/>
      <c r="J121" s="4"/>
      <c r="K121" s="4">
        <f t="shared" si="22"/>
        <v>100144.875</v>
      </c>
      <c r="L121" s="4">
        <f t="shared" si="23"/>
        <v>24034770</v>
      </c>
      <c r="M121" s="4">
        <f>IF(C121&lt;&gt;"",SUM($K$13:$K121),"")</f>
        <v>10915791.375</v>
      </c>
      <c r="N121" s="4">
        <f t="shared" si="32"/>
        <v>19591909.629999999</v>
      </c>
      <c r="O121">
        <f t="shared" si="33"/>
        <v>2035</v>
      </c>
      <c r="P121" s="8" t="str">
        <f t="shared" si="26"/>
        <v/>
      </c>
      <c r="Q121" s="8" t="str">
        <f t="shared" si="27"/>
        <v/>
      </c>
    </row>
    <row r="122" spans="1:17" x14ac:dyDescent="0.25">
      <c r="A122">
        <f t="shared" si="24"/>
        <v>2</v>
      </c>
      <c r="B122">
        <f t="shared" si="28"/>
        <v>0</v>
      </c>
      <c r="C122" s="5">
        <f t="shared" si="34"/>
        <v>110</v>
      </c>
      <c r="D122" s="3">
        <f t="shared" si="29"/>
        <v>49368</v>
      </c>
      <c r="E122" s="7">
        <f t="shared" si="21"/>
        <v>24034770</v>
      </c>
      <c r="F122" s="4">
        <f t="shared" si="30"/>
        <v>109151.2086334404</v>
      </c>
      <c r="G122" s="19">
        <f t="shared" si="25"/>
        <v>94980.86685770264</v>
      </c>
      <c r="H122" s="18">
        <f t="shared" si="31"/>
        <v>14170.341775737759</v>
      </c>
      <c r="I122" s="19"/>
      <c r="J122" s="4"/>
      <c r="K122" s="4">
        <f t="shared" si="22"/>
        <v>100144.875</v>
      </c>
      <c r="L122" s="4">
        <f t="shared" si="23"/>
        <v>24034770</v>
      </c>
      <c r="M122" s="4">
        <f>IF(C122&lt;&gt;"",SUM($K$13:$K122),"")</f>
        <v>11015936.25</v>
      </c>
      <c r="N122" s="4">
        <f t="shared" si="32"/>
        <v>19572117.960000001</v>
      </c>
      <c r="O122">
        <f t="shared" si="33"/>
        <v>2035</v>
      </c>
      <c r="P122" s="8" t="str">
        <f t="shared" si="26"/>
        <v/>
      </c>
      <c r="Q122" s="8" t="str">
        <f t="shared" si="27"/>
        <v/>
      </c>
    </row>
    <row r="123" spans="1:17" x14ac:dyDescent="0.25">
      <c r="A123">
        <f t="shared" si="24"/>
        <v>3</v>
      </c>
      <c r="B123">
        <f t="shared" si="28"/>
        <v>0</v>
      </c>
      <c r="C123" s="5">
        <f t="shared" si="34"/>
        <v>111</v>
      </c>
      <c r="D123" s="3">
        <f t="shared" si="29"/>
        <v>49399</v>
      </c>
      <c r="E123" s="7">
        <f t="shared" si="21"/>
        <v>24034770</v>
      </c>
      <c r="F123" s="4">
        <f t="shared" si="30"/>
        <v>109151.2086334404</v>
      </c>
      <c r="G123" s="19">
        <f t="shared" si="25"/>
        <v>94921.823766970396</v>
      </c>
      <c r="H123" s="18">
        <f t="shared" si="31"/>
        <v>14229.38486647</v>
      </c>
      <c r="I123" s="19"/>
      <c r="J123" s="4"/>
      <c r="K123" s="4">
        <f t="shared" si="22"/>
        <v>100144.875</v>
      </c>
      <c r="L123" s="4">
        <f t="shared" si="23"/>
        <v>24034770</v>
      </c>
      <c r="M123" s="4">
        <f>IF(C123&lt;&gt;"",SUM($K$13:$K123),"")</f>
        <v>11116081.125</v>
      </c>
      <c r="N123" s="4">
        <f t="shared" si="32"/>
        <v>19552326.289999999</v>
      </c>
      <c r="O123">
        <f t="shared" si="33"/>
        <v>2035</v>
      </c>
      <c r="P123" s="8" t="str">
        <f t="shared" si="26"/>
        <v/>
      </c>
      <c r="Q123" s="8" t="str">
        <f t="shared" si="27"/>
        <v/>
      </c>
    </row>
    <row r="124" spans="1:17" x14ac:dyDescent="0.25">
      <c r="A124">
        <f t="shared" si="24"/>
        <v>4</v>
      </c>
      <c r="B124">
        <f t="shared" si="28"/>
        <v>0</v>
      </c>
      <c r="C124" s="5">
        <f t="shared" si="34"/>
        <v>112</v>
      </c>
      <c r="D124" s="3">
        <f t="shared" si="29"/>
        <v>49429</v>
      </c>
      <c r="E124" s="7">
        <f t="shared" si="21"/>
        <v>24034770</v>
      </c>
      <c r="F124" s="4">
        <f t="shared" si="30"/>
        <v>109151.2086334404</v>
      </c>
      <c r="G124" s="19">
        <f t="shared" si="25"/>
        <v>94862.534663360129</v>
      </c>
      <c r="H124" s="18">
        <f t="shared" si="31"/>
        <v>14288.673970080286</v>
      </c>
      <c r="I124" s="19"/>
      <c r="J124" s="4"/>
      <c r="K124" s="4">
        <f t="shared" si="22"/>
        <v>100144.875</v>
      </c>
      <c r="L124" s="4">
        <f t="shared" si="23"/>
        <v>24034770</v>
      </c>
      <c r="M124" s="4">
        <f>IF(C124&lt;&gt;"",SUM($K$13:$K124),"")</f>
        <v>11216226</v>
      </c>
      <c r="N124" s="4">
        <f t="shared" si="32"/>
        <v>19532534.629999999</v>
      </c>
      <c r="O124">
        <f t="shared" si="33"/>
        <v>2035</v>
      </c>
      <c r="P124" s="8" t="str">
        <f t="shared" si="26"/>
        <v/>
      </c>
      <c r="Q124" s="8" t="str">
        <f t="shared" si="27"/>
        <v/>
      </c>
    </row>
    <row r="125" spans="1:17" x14ac:dyDescent="0.25">
      <c r="A125">
        <f t="shared" si="24"/>
        <v>5</v>
      </c>
      <c r="B125">
        <f t="shared" si="28"/>
        <v>0</v>
      </c>
      <c r="C125" s="5">
        <f t="shared" si="34"/>
        <v>113</v>
      </c>
      <c r="D125" s="3">
        <f t="shared" si="29"/>
        <v>49460</v>
      </c>
      <c r="E125" s="7">
        <f t="shared" si="21"/>
        <v>24034770</v>
      </c>
      <c r="F125" s="4">
        <f t="shared" si="30"/>
        <v>109151.2086334404</v>
      </c>
      <c r="G125" s="19">
        <f t="shared" si="25"/>
        <v>94802.99852181811</v>
      </c>
      <c r="H125" s="18">
        <f t="shared" si="31"/>
        <v>14348.210111622288</v>
      </c>
      <c r="I125" s="19"/>
      <c r="J125" s="4"/>
      <c r="K125" s="4">
        <f t="shared" si="22"/>
        <v>100144.875</v>
      </c>
      <c r="L125" s="4">
        <f t="shared" si="23"/>
        <v>24034770</v>
      </c>
      <c r="M125" s="4">
        <f>IF(C125&lt;&gt;"",SUM($K$13:$K125),"")</f>
        <v>11316370.875</v>
      </c>
      <c r="N125" s="4">
        <f t="shared" si="32"/>
        <v>19512742.960000001</v>
      </c>
      <c r="O125">
        <f t="shared" si="33"/>
        <v>2035</v>
      </c>
      <c r="P125" s="8" t="str">
        <f t="shared" si="26"/>
        <v/>
      </c>
      <c r="Q125" s="8" t="str">
        <f t="shared" si="27"/>
        <v/>
      </c>
    </row>
    <row r="126" spans="1:17" x14ac:dyDescent="0.25">
      <c r="A126">
        <f t="shared" si="24"/>
        <v>6</v>
      </c>
      <c r="B126">
        <f t="shared" si="28"/>
        <v>0</v>
      </c>
      <c r="C126" s="5">
        <f t="shared" si="34"/>
        <v>114</v>
      </c>
      <c r="D126" s="3">
        <f t="shared" si="29"/>
        <v>49490</v>
      </c>
      <c r="E126" s="7">
        <f t="shared" ref="E126:E189" si="35">IF(C126&lt;&gt;"",L125,"")</f>
        <v>24034770</v>
      </c>
      <c r="F126" s="4">
        <f t="shared" si="30"/>
        <v>109151.2086334404</v>
      </c>
      <c r="G126" s="19">
        <f t="shared" si="25"/>
        <v>94743.214313019693</v>
      </c>
      <c r="H126" s="18">
        <f t="shared" si="31"/>
        <v>14407.994320420717</v>
      </c>
      <c r="I126" s="19"/>
      <c r="J126" s="4"/>
      <c r="K126" s="4">
        <f t="shared" ref="K126:K189" si="36">IF(C126&lt;&gt;"",E126*($E$5/$E$7),"")</f>
        <v>100144.875</v>
      </c>
      <c r="L126" s="4">
        <f t="shared" ref="L126:L189" si="37">IF(AND(C126&lt;&gt;"",F126&lt;E126),E126-J126,IF(C126&lt;&gt;"",0,""))</f>
        <v>24034770</v>
      </c>
      <c r="M126" s="4">
        <f>IF(C126&lt;&gt;"",SUM($K$13:$K126),"")</f>
        <v>11416515.75</v>
      </c>
      <c r="N126" s="4">
        <f t="shared" si="32"/>
        <v>19492951.289999999</v>
      </c>
      <c r="O126">
        <f t="shared" si="33"/>
        <v>2035</v>
      </c>
      <c r="P126" s="8" t="str">
        <f t="shared" si="26"/>
        <v/>
      </c>
      <c r="Q126" s="8" t="str">
        <f t="shared" si="27"/>
        <v/>
      </c>
    </row>
    <row r="127" spans="1:17" x14ac:dyDescent="0.25">
      <c r="A127">
        <f t="shared" si="24"/>
        <v>7</v>
      </c>
      <c r="B127">
        <f t="shared" si="28"/>
        <v>0</v>
      </c>
      <c r="C127" s="5">
        <f t="shared" si="34"/>
        <v>115</v>
      </c>
      <c r="D127" s="3">
        <f t="shared" si="29"/>
        <v>49521</v>
      </c>
      <c r="E127" s="7">
        <f t="shared" si="35"/>
        <v>24034770</v>
      </c>
      <c r="F127" s="4">
        <f t="shared" si="30"/>
        <v>109151.2086334404</v>
      </c>
      <c r="G127" s="19">
        <f t="shared" si="25"/>
        <v>94683.181003351274</v>
      </c>
      <c r="H127" s="18">
        <f t="shared" si="31"/>
        <v>14468.027630089136</v>
      </c>
      <c r="I127" s="19"/>
      <c r="J127" s="4"/>
      <c r="K127" s="4">
        <f t="shared" si="36"/>
        <v>100144.875</v>
      </c>
      <c r="L127" s="4">
        <f t="shared" si="37"/>
        <v>24034770</v>
      </c>
      <c r="M127" s="4">
        <f>IF(C127&lt;&gt;"",SUM($K$13:$K127),"")</f>
        <v>11516660.625</v>
      </c>
      <c r="N127" s="4">
        <f t="shared" si="32"/>
        <v>19473159.620000001</v>
      </c>
      <c r="O127">
        <f t="shared" si="33"/>
        <v>2035</v>
      </c>
      <c r="P127" s="8" t="str">
        <f t="shared" si="26"/>
        <v/>
      </c>
      <c r="Q127" s="8" t="str">
        <f t="shared" si="27"/>
        <v/>
      </c>
    </row>
    <row r="128" spans="1:17" x14ac:dyDescent="0.25">
      <c r="A128">
        <f t="shared" si="24"/>
        <v>8</v>
      </c>
      <c r="B128">
        <f t="shared" si="28"/>
        <v>0</v>
      </c>
      <c r="C128" s="5">
        <f t="shared" si="34"/>
        <v>116</v>
      </c>
      <c r="D128" s="3">
        <f t="shared" si="29"/>
        <v>49552</v>
      </c>
      <c r="E128" s="7">
        <f t="shared" si="35"/>
        <v>24034770</v>
      </c>
      <c r="F128" s="4">
        <f t="shared" si="30"/>
        <v>109151.2086334404</v>
      </c>
      <c r="G128" s="19">
        <f t="shared" si="25"/>
        <v>94622.897554892566</v>
      </c>
      <c r="H128" s="18">
        <f t="shared" si="31"/>
        <v>14528.311078547837</v>
      </c>
      <c r="I128" s="19"/>
      <c r="J128" s="4"/>
      <c r="K128" s="4">
        <f t="shared" si="36"/>
        <v>100144.875</v>
      </c>
      <c r="L128" s="4">
        <f t="shared" si="37"/>
        <v>24034770</v>
      </c>
      <c r="M128" s="4">
        <f>IF(C128&lt;&gt;"",SUM($K$13:$K128),"")</f>
        <v>11616805.5</v>
      </c>
      <c r="N128" s="4">
        <f t="shared" si="32"/>
        <v>19453367.960000001</v>
      </c>
      <c r="O128">
        <f t="shared" si="33"/>
        <v>2035</v>
      </c>
      <c r="P128" s="8" t="str">
        <f t="shared" si="26"/>
        <v/>
      </c>
      <c r="Q128" s="8" t="str">
        <f t="shared" si="27"/>
        <v/>
      </c>
    </row>
    <row r="129" spans="1:17" x14ac:dyDescent="0.25">
      <c r="A129">
        <f t="shared" si="24"/>
        <v>9</v>
      </c>
      <c r="B129">
        <f t="shared" si="28"/>
        <v>0</v>
      </c>
      <c r="C129" s="5">
        <f t="shared" si="34"/>
        <v>117</v>
      </c>
      <c r="D129" s="3">
        <f t="shared" si="29"/>
        <v>49582</v>
      </c>
      <c r="E129" s="7">
        <f t="shared" si="35"/>
        <v>24034770</v>
      </c>
      <c r="F129" s="4">
        <f t="shared" si="30"/>
        <v>109151.2086334404</v>
      </c>
      <c r="G129" s="19">
        <f t="shared" si="25"/>
        <v>94562.362925398615</v>
      </c>
      <c r="H129" s="18">
        <f t="shared" si="31"/>
        <v>14588.845708041794</v>
      </c>
      <c r="I129" s="19"/>
      <c r="J129" s="4"/>
      <c r="K129" s="4">
        <f t="shared" si="36"/>
        <v>100144.875</v>
      </c>
      <c r="L129" s="4">
        <f t="shared" si="37"/>
        <v>24034770</v>
      </c>
      <c r="M129" s="4">
        <f>IF(C129&lt;&gt;"",SUM($K$13:$K129),"")</f>
        <v>11716950.375</v>
      </c>
      <c r="N129" s="4">
        <f t="shared" si="32"/>
        <v>19433576.289999999</v>
      </c>
      <c r="O129">
        <f t="shared" si="33"/>
        <v>2035</v>
      </c>
      <c r="P129" s="8" t="str">
        <f t="shared" si="26"/>
        <v/>
      </c>
      <c r="Q129" s="8" t="str">
        <f t="shared" si="27"/>
        <v/>
      </c>
    </row>
    <row r="130" spans="1:17" x14ac:dyDescent="0.25">
      <c r="A130">
        <f t="shared" si="24"/>
        <v>10</v>
      </c>
      <c r="B130">
        <f t="shared" si="28"/>
        <v>0</v>
      </c>
      <c r="C130" s="5">
        <f t="shared" si="34"/>
        <v>118</v>
      </c>
      <c r="D130" s="3">
        <f t="shared" si="29"/>
        <v>49613</v>
      </c>
      <c r="E130" s="7">
        <f t="shared" si="35"/>
        <v>24034770</v>
      </c>
      <c r="F130" s="4">
        <f t="shared" si="30"/>
        <v>109151.2086334404</v>
      </c>
      <c r="G130" s="19">
        <f t="shared" si="25"/>
        <v>94501.576068281764</v>
      </c>
      <c r="H130" s="18">
        <f t="shared" si="31"/>
        <v>14649.632565158634</v>
      </c>
      <c r="I130" s="19"/>
      <c r="J130" s="4"/>
      <c r="K130" s="4">
        <f t="shared" si="36"/>
        <v>100144.875</v>
      </c>
      <c r="L130" s="4">
        <f t="shared" si="37"/>
        <v>24034770</v>
      </c>
      <c r="M130" s="4">
        <f>IF(C130&lt;&gt;"",SUM($K$13:$K130),"")</f>
        <v>11817095.25</v>
      </c>
      <c r="N130" s="4">
        <f t="shared" si="32"/>
        <v>19413784.620000001</v>
      </c>
      <c r="O130">
        <f t="shared" si="33"/>
        <v>2035</v>
      </c>
      <c r="P130" s="8" t="str">
        <f t="shared" si="26"/>
        <v/>
      </c>
      <c r="Q130" s="8" t="str">
        <f t="shared" si="27"/>
        <v/>
      </c>
    </row>
    <row r="131" spans="1:17" x14ac:dyDescent="0.25">
      <c r="A131">
        <f t="shared" si="24"/>
        <v>11</v>
      </c>
      <c r="B131">
        <f t="shared" si="28"/>
        <v>0</v>
      </c>
      <c r="C131" s="5">
        <f t="shared" ref="C131:C142" si="38">IF(AND($E$5&lt;&gt;0,$E$6&lt;&gt;0,$E$7&lt;&gt;0,$E$8&lt;&gt;0,$L$5&gt;C130),C130+1,"")</f>
        <v>119</v>
      </c>
      <c r="D131" s="3">
        <f t="shared" si="29"/>
        <v>49643</v>
      </c>
      <c r="E131" s="7">
        <f t="shared" si="35"/>
        <v>24034770</v>
      </c>
      <c r="F131" s="4">
        <f t="shared" si="30"/>
        <v>109151.2086334404</v>
      </c>
      <c r="G131" s="19">
        <f t="shared" si="25"/>
        <v>94440.535932593615</v>
      </c>
      <c r="H131" s="18">
        <f t="shared" si="31"/>
        <v>14710.672700846791</v>
      </c>
      <c r="I131" s="19"/>
      <c r="J131" s="4"/>
      <c r="K131" s="4">
        <f t="shared" si="36"/>
        <v>100144.875</v>
      </c>
      <c r="L131" s="4">
        <f t="shared" si="37"/>
        <v>24034770</v>
      </c>
      <c r="M131" s="4">
        <f>IF(C131&lt;&gt;"",SUM($K$13:$K131),"")</f>
        <v>11917240.125</v>
      </c>
      <c r="N131" s="4">
        <f t="shared" si="32"/>
        <v>19393992.960000001</v>
      </c>
      <c r="O131">
        <f t="shared" si="33"/>
        <v>2035</v>
      </c>
      <c r="P131" s="8" t="str">
        <f t="shared" si="26"/>
        <v/>
      </c>
      <c r="Q131" s="8" t="str">
        <f t="shared" si="27"/>
        <v/>
      </c>
    </row>
    <row r="132" spans="1:17" x14ac:dyDescent="0.25">
      <c r="A132">
        <f t="shared" si="24"/>
        <v>12</v>
      </c>
      <c r="B132">
        <f t="shared" si="28"/>
        <v>1</v>
      </c>
      <c r="C132" s="5">
        <f t="shared" si="38"/>
        <v>120</v>
      </c>
      <c r="D132" s="3">
        <f t="shared" si="29"/>
        <v>49674</v>
      </c>
      <c r="E132" s="7">
        <f t="shared" si="35"/>
        <v>24034770</v>
      </c>
      <c r="F132" s="4">
        <f t="shared" si="30"/>
        <v>109151.2086334404</v>
      </c>
      <c r="G132" s="19">
        <f t="shared" si="25"/>
        <v>94379.241463006751</v>
      </c>
      <c r="H132" s="18">
        <f t="shared" si="31"/>
        <v>14771.967170433649</v>
      </c>
      <c r="I132" s="19">
        <f>SUM(H121:H132)</f>
        <v>173273.60557453212</v>
      </c>
      <c r="J132" s="4">
        <f>[2]Blad1!$M$41*1000</f>
        <v>0</v>
      </c>
      <c r="K132" s="4">
        <f t="shared" si="36"/>
        <v>100144.875</v>
      </c>
      <c r="L132" s="4">
        <f t="shared" si="37"/>
        <v>24034770</v>
      </c>
      <c r="M132" s="4">
        <f>IF(C132&lt;&gt;"",SUM($K$13:$K132),"")</f>
        <v>12017385</v>
      </c>
      <c r="N132" s="4">
        <f t="shared" si="32"/>
        <v>19374201.289999999</v>
      </c>
      <c r="O132">
        <f t="shared" si="33"/>
        <v>2035</v>
      </c>
      <c r="P132" s="8">
        <f t="shared" si="26"/>
        <v>1201738.5</v>
      </c>
      <c r="Q132" s="8">
        <f t="shared" si="27"/>
        <v>0</v>
      </c>
    </row>
    <row r="133" spans="1:17" x14ac:dyDescent="0.25">
      <c r="A133">
        <f t="shared" si="24"/>
        <v>1</v>
      </c>
      <c r="B133">
        <f t="shared" si="28"/>
        <v>0</v>
      </c>
      <c r="C133" s="5">
        <f t="shared" si="38"/>
        <v>121</v>
      </c>
      <c r="D133" s="3">
        <f t="shared" si="29"/>
        <v>49705</v>
      </c>
      <c r="E133" s="7">
        <f t="shared" si="35"/>
        <v>24034770</v>
      </c>
      <c r="F133" s="4">
        <f t="shared" si="30"/>
        <v>109151.2086334404</v>
      </c>
      <c r="G133" s="19">
        <f t="shared" si="25"/>
        <v>94317.691599796613</v>
      </c>
      <c r="H133" s="18">
        <f t="shared" si="31"/>
        <v>14833.517033643793</v>
      </c>
      <c r="I133" s="19"/>
      <c r="J133" s="4"/>
      <c r="K133" s="4">
        <f t="shared" si="36"/>
        <v>100144.875</v>
      </c>
      <c r="L133" s="4">
        <f t="shared" si="37"/>
        <v>24034770</v>
      </c>
      <c r="M133" s="4">
        <f>IF(C133&lt;&gt;"",SUM($K$13:$K133),"")</f>
        <v>12117529.875</v>
      </c>
      <c r="N133" s="4">
        <f t="shared" si="32"/>
        <v>19354409.620000001</v>
      </c>
      <c r="O133">
        <f t="shared" si="33"/>
        <v>2036</v>
      </c>
      <c r="P133" s="8" t="str">
        <f t="shared" si="26"/>
        <v/>
      </c>
      <c r="Q133" s="8" t="str">
        <f t="shared" si="27"/>
        <v/>
      </c>
    </row>
    <row r="134" spans="1:17" x14ac:dyDescent="0.25">
      <c r="A134">
        <f t="shared" si="24"/>
        <v>2</v>
      </c>
      <c r="B134">
        <f t="shared" si="28"/>
        <v>0</v>
      </c>
      <c r="C134" s="5">
        <f t="shared" si="38"/>
        <v>122</v>
      </c>
      <c r="D134" s="3">
        <f t="shared" si="29"/>
        <v>49734</v>
      </c>
      <c r="E134" s="7">
        <f t="shared" si="35"/>
        <v>24034770</v>
      </c>
      <c r="F134" s="4">
        <f t="shared" si="30"/>
        <v>109151.2086334404</v>
      </c>
      <c r="G134" s="19">
        <f t="shared" si="25"/>
        <v>94255.885278823102</v>
      </c>
      <c r="H134" s="18">
        <f t="shared" si="31"/>
        <v>14895.323354617309</v>
      </c>
      <c r="I134" s="19"/>
      <c r="J134" s="4"/>
      <c r="K134" s="4">
        <f t="shared" si="36"/>
        <v>100144.875</v>
      </c>
      <c r="L134" s="4">
        <f t="shared" si="37"/>
        <v>24034770</v>
      </c>
      <c r="M134" s="4">
        <f>IF(C134&lt;&gt;"",SUM($K$13:$K134),"")</f>
        <v>12217674.75</v>
      </c>
      <c r="N134" s="4">
        <f t="shared" si="32"/>
        <v>19331492.960000001</v>
      </c>
      <c r="O134">
        <f t="shared" si="33"/>
        <v>2036</v>
      </c>
      <c r="P134" s="8" t="str">
        <f t="shared" si="26"/>
        <v/>
      </c>
      <c r="Q134" s="8" t="str">
        <f t="shared" si="27"/>
        <v/>
      </c>
    </row>
    <row r="135" spans="1:17" x14ac:dyDescent="0.25">
      <c r="A135">
        <f t="shared" si="24"/>
        <v>3</v>
      </c>
      <c r="B135">
        <f t="shared" si="28"/>
        <v>0</v>
      </c>
      <c r="C135" s="5">
        <f t="shared" si="38"/>
        <v>123</v>
      </c>
      <c r="D135" s="3">
        <f t="shared" si="29"/>
        <v>49765</v>
      </c>
      <c r="E135" s="7">
        <f t="shared" si="35"/>
        <v>24034770</v>
      </c>
      <c r="F135" s="4">
        <f t="shared" si="30"/>
        <v>109151.2086334404</v>
      </c>
      <c r="G135" s="19">
        <f t="shared" si="25"/>
        <v>94193.821431512188</v>
      </c>
      <c r="H135" s="18">
        <f t="shared" si="31"/>
        <v>14957.387201928215</v>
      </c>
      <c r="I135" s="19"/>
      <c r="J135" s="4"/>
      <c r="K135" s="4">
        <f t="shared" si="36"/>
        <v>100144.875</v>
      </c>
      <c r="L135" s="4">
        <f t="shared" si="37"/>
        <v>24034770</v>
      </c>
      <c r="M135" s="4">
        <f>IF(C135&lt;&gt;"",SUM($K$13:$K135),"")</f>
        <v>12317819.625</v>
      </c>
      <c r="N135" s="4">
        <f t="shared" si="32"/>
        <v>19308576.289999999</v>
      </c>
      <c r="O135">
        <f t="shared" si="33"/>
        <v>2036</v>
      </c>
      <c r="P135" s="8" t="str">
        <f t="shared" si="26"/>
        <v/>
      </c>
      <c r="Q135" s="8" t="str">
        <f t="shared" si="27"/>
        <v/>
      </c>
    </row>
    <row r="136" spans="1:17" x14ac:dyDescent="0.25">
      <c r="A136">
        <f t="shared" si="24"/>
        <v>4</v>
      </c>
      <c r="B136">
        <f t="shared" si="28"/>
        <v>0</v>
      </c>
      <c r="C136" s="5">
        <f t="shared" si="38"/>
        <v>124</v>
      </c>
      <c r="D136" s="3">
        <f t="shared" si="29"/>
        <v>49795</v>
      </c>
      <c r="E136" s="7">
        <f t="shared" si="35"/>
        <v>24034770</v>
      </c>
      <c r="F136" s="4">
        <f t="shared" si="30"/>
        <v>109151.2086334404</v>
      </c>
      <c r="G136" s="19">
        <f t="shared" si="25"/>
        <v>94131.498984837497</v>
      </c>
      <c r="H136" s="18">
        <f t="shared" si="31"/>
        <v>15019.709648602915</v>
      </c>
      <c r="I136" s="19"/>
      <c r="J136" s="4"/>
      <c r="K136" s="4">
        <f t="shared" si="36"/>
        <v>100144.875</v>
      </c>
      <c r="L136" s="4">
        <f t="shared" si="37"/>
        <v>24034770</v>
      </c>
      <c r="M136" s="4">
        <f>IF(C136&lt;&gt;"",SUM($K$13:$K136),"")</f>
        <v>12417964.5</v>
      </c>
      <c r="N136" s="4">
        <f t="shared" si="32"/>
        <v>19285659.620000001</v>
      </c>
      <c r="O136">
        <f t="shared" si="33"/>
        <v>2036</v>
      </c>
      <c r="P136" s="8" t="str">
        <f t="shared" si="26"/>
        <v/>
      </c>
      <c r="Q136" s="8" t="str">
        <f t="shared" si="27"/>
        <v/>
      </c>
    </row>
    <row r="137" spans="1:17" x14ac:dyDescent="0.25">
      <c r="A137">
        <f t="shared" si="24"/>
        <v>5</v>
      </c>
      <c r="B137">
        <f t="shared" si="28"/>
        <v>0</v>
      </c>
      <c r="C137" s="5">
        <f t="shared" si="38"/>
        <v>125</v>
      </c>
      <c r="D137" s="3">
        <f t="shared" si="29"/>
        <v>49826</v>
      </c>
      <c r="E137" s="7">
        <f t="shared" si="35"/>
        <v>24034770</v>
      </c>
      <c r="F137" s="4">
        <f t="shared" si="30"/>
        <v>109151.2086334404</v>
      </c>
      <c r="G137" s="19">
        <f t="shared" si="25"/>
        <v>94068.916861301666</v>
      </c>
      <c r="H137" s="18">
        <f t="shared" si="31"/>
        <v>15082.291772138758</v>
      </c>
      <c r="I137" s="19"/>
      <c r="J137" s="4"/>
      <c r="K137" s="4">
        <f t="shared" si="36"/>
        <v>100144.875</v>
      </c>
      <c r="L137" s="4">
        <f t="shared" si="37"/>
        <v>24034770</v>
      </c>
      <c r="M137" s="4">
        <f>IF(C137&lt;&gt;"",SUM($K$13:$K137),"")</f>
        <v>12518109.375</v>
      </c>
      <c r="N137" s="4">
        <f t="shared" si="32"/>
        <v>19262742.960000001</v>
      </c>
      <c r="O137">
        <f t="shared" si="33"/>
        <v>2036</v>
      </c>
      <c r="P137" s="8" t="str">
        <f t="shared" si="26"/>
        <v/>
      </c>
      <c r="Q137" s="8" t="str">
        <f t="shared" si="27"/>
        <v/>
      </c>
    </row>
    <row r="138" spans="1:17" x14ac:dyDescent="0.25">
      <c r="A138">
        <f t="shared" ref="A138:A201" si="39">IF(E$7&lt;=12,MONTH(D138),WEEKNUM(D138))</f>
        <v>6</v>
      </c>
      <c r="B138">
        <f t="shared" si="28"/>
        <v>0</v>
      </c>
      <c r="C138" s="5">
        <f t="shared" si="38"/>
        <v>126</v>
      </c>
      <c r="D138" s="3">
        <f t="shared" si="29"/>
        <v>49856</v>
      </c>
      <c r="E138" s="7">
        <f t="shared" si="35"/>
        <v>24034770</v>
      </c>
      <c r="F138" s="4">
        <f t="shared" si="30"/>
        <v>109151.2086334404</v>
      </c>
      <c r="G138" s="19">
        <f t="shared" si="25"/>
        <v>94006.073978917731</v>
      </c>
      <c r="H138" s="18">
        <f t="shared" si="31"/>
        <v>15145.134654522672</v>
      </c>
      <c r="I138" s="19"/>
      <c r="J138" s="4"/>
      <c r="K138" s="4">
        <f t="shared" si="36"/>
        <v>100144.875</v>
      </c>
      <c r="L138" s="4">
        <f t="shared" si="37"/>
        <v>24034770</v>
      </c>
      <c r="M138" s="4">
        <f>IF(C138&lt;&gt;"",SUM($K$13:$K138),"")</f>
        <v>12618254.25</v>
      </c>
      <c r="N138" s="4">
        <f t="shared" si="32"/>
        <v>19239826.289999999</v>
      </c>
      <c r="O138">
        <f t="shared" si="33"/>
        <v>2036</v>
      </c>
      <c r="P138" s="8" t="str">
        <f t="shared" si="26"/>
        <v/>
      </c>
      <c r="Q138" s="8" t="str">
        <f t="shared" si="27"/>
        <v/>
      </c>
    </row>
    <row r="139" spans="1:17" x14ac:dyDescent="0.25">
      <c r="A139">
        <f t="shared" si="39"/>
        <v>7</v>
      </c>
      <c r="B139">
        <f t="shared" si="28"/>
        <v>0</v>
      </c>
      <c r="C139" s="5">
        <f t="shared" si="38"/>
        <v>127</v>
      </c>
      <c r="D139" s="3">
        <f t="shared" si="29"/>
        <v>49887</v>
      </c>
      <c r="E139" s="7">
        <f t="shared" si="35"/>
        <v>24034770</v>
      </c>
      <c r="F139" s="4">
        <f t="shared" si="30"/>
        <v>109151.2086334404</v>
      </c>
      <c r="G139" s="19">
        <f t="shared" si="25"/>
        <v>93942.96925119056</v>
      </c>
      <c r="H139" s="18">
        <f t="shared" si="31"/>
        <v>15208.239382249849</v>
      </c>
      <c r="I139" s="19"/>
      <c r="J139" s="4"/>
      <c r="K139" s="4">
        <f t="shared" si="36"/>
        <v>100144.875</v>
      </c>
      <c r="L139" s="4">
        <f t="shared" si="37"/>
        <v>24034770</v>
      </c>
      <c r="M139" s="4">
        <f>IF(C139&lt;&gt;"",SUM($K$13:$K139),"")</f>
        <v>12718399.125</v>
      </c>
      <c r="N139" s="4">
        <f t="shared" si="32"/>
        <v>19216909.620000001</v>
      </c>
      <c r="O139">
        <f t="shared" si="33"/>
        <v>2036</v>
      </c>
      <c r="P139" s="8" t="str">
        <f t="shared" si="26"/>
        <v/>
      </c>
      <c r="Q139" s="8" t="str">
        <f t="shared" si="27"/>
        <v/>
      </c>
    </row>
    <row r="140" spans="1:17" x14ac:dyDescent="0.25">
      <c r="A140">
        <f t="shared" si="39"/>
        <v>8</v>
      </c>
      <c r="B140">
        <f t="shared" si="28"/>
        <v>0</v>
      </c>
      <c r="C140" s="5">
        <f t="shared" si="38"/>
        <v>128</v>
      </c>
      <c r="D140" s="3">
        <f t="shared" si="29"/>
        <v>49918</v>
      </c>
      <c r="E140" s="7">
        <f t="shared" si="35"/>
        <v>24034770</v>
      </c>
      <c r="F140" s="4">
        <f t="shared" si="30"/>
        <v>109151.2086334404</v>
      </c>
      <c r="G140" s="19">
        <f t="shared" si="25"/>
        <v>93879.601587097844</v>
      </c>
      <c r="H140" s="18">
        <f t="shared" si="31"/>
        <v>15271.607046342557</v>
      </c>
      <c r="I140" s="19"/>
      <c r="J140" s="4"/>
      <c r="K140" s="4">
        <f t="shared" si="36"/>
        <v>100144.875</v>
      </c>
      <c r="L140" s="4">
        <f t="shared" si="37"/>
        <v>24034770</v>
      </c>
      <c r="M140" s="4">
        <f>IF(C140&lt;&gt;"",SUM($K$13:$K140),"")</f>
        <v>12818544</v>
      </c>
      <c r="N140" s="4">
        <f t="shared" si="32"/>
        <v>19193992.960000001</v>
      </c>
      <c r="O140">
        <f t="shared" si="33"/>
        <v>2036</v>
      </c>
      <c r="P140" s="8" t="str">
        <f t="shared" si="26"/>
        <v/>
      </c>
      <c r="Q140" s="8" t="str">
        <f t="shared" si="27"/>
        <v/>
      </c>
    </row>
    <row r="141" spans="1:17" x14ac:dyDescent="0.25">
      <c r="A141">
        <f t="shared" si="39"/>
        <v>9</v>
      </c>
      <c r="B141">
        <f t="shared" si="28"/>
        <v>0</v>
      </c>
      <c r="C141" s="5">
        <f t="shared" si="38"/>
        <v>129</v>
      </c>
      <c r="D141" s="3">
        <f t="shared" si="29"/>
        <v>49948</v>
      </c>
      <c r="E141" s="7">
        <f t="shared" si="35"/>
        <v>24034770</v>
      </c>
      <c r="F141" s="4">
        <f t="shared" si="30"/>
        <v>109151.2086334404</v>
      </c>
      <c r="G141" s="19">
        <f t="shared" ref="G141:G204" si="40">IFERROR(IPMT($E$5/12,C141,$L$5,-$E$4),"")</f>
        <v>93815.969891071407</v>
      </c>
      <c r="H141" s="18">
        <f t="shared" si="31"/>
        <v>15335.238742368989</v>
      </c>
      <c r="I141" s="19"/>
      <c r="J141" s="4"/>
      <c r="K141" s="4">
        <f t="shared" si="36"/>
        <v>100144.875</v>
      </c>
      <c r="L141" s="4">
        <f t="shared" si="37"/>
        <v>24034770</v>
      </c>
      <c r="M141" s="4">
        <f>IF(C141&lt;&gt;"",SUM($K$13:$K141),"")</f>
        <v>12918688.875</v>
      </c>
      <c r="N141" s="4">
        <f t="shared" si="32"/>
        <v>19171076.289999999</v>
      </c>
      <c r="O141">
        <f t="shared" si="33"/>
        <v>2036</v>
      </c>
      <c r="P141" s="8" t="str">
        <f t="shared" ref="P141:P204" si="41">IF(O141&lt;&gt;O142,SUMIFS(K:K,O:O,O141),"")</f>
        <v/>
      </c>
      <c r="Q141" s="8" t="str">
        <f t="shared" ref="Q141:Q204" si="42">IF(O141&lt;&gt;O142,SUMIFS(J:J,O:O,O141),"")</f>
        <v/>
      </c>
    </row>
    <row r="142" spans="1:17" x14ac:dyDescent="0.25">
      <c r="A142">
        <f t="shared" si="39"/>
        <v>10</v>
      </c>
      <c r="B142">
        <f t="shared" ref="B142:B205" si="43">IF(AND(E$7&lt;=12,A142=12),1,IF(AND(E$7&gt;12,A143&lt;A142),1,0))</f>
        <v>0</v>
      </c>
      <c r="C142" s="5">
        <f t="shared" si="38"/>
        <v>130</v>
      </c>
      <c r="D142" s="3">
        <f t="shared" ref="D142:D205" si="44">IF(C142&lt;&gt;"",EDATE(E$8,C142),"")</f>
        <v>49979</v>
      </c>
      <c r="E142" s="7">
        <f t="shared" si="35"/>
        <v>24034770</v>
      </c>
      <c r="F142" s="4">
        <f t="shared" ref="F142:F205" si="45">IF(C142=$L$5,$L$4+$L$6,IF(C142&lt;$L$5,$L$4,""))</f>
        <v>109151.2086334404</v>
      </c>
      <c r="G142" s="19">
        <f t="shared" si="40"/>
        <v>93752.073062978219</v>
      </c>
      <c r="H142" s="18">
        <f t="shared" ref="H142:H205" si="46">IFERROR(PPMT($E$5/12,C142,$L$5,-$E$4),"")</f>
        <v>15399.135570462189</v>
      </c>
      <c r="I142" s="19"/>
      <c r="J142" s="4"/>
      <c r="K142" s="4">
        <f t="shared" si="36"/>
        <v>100144.875</v>
      </c>
      <c r="L142" s="4">
        <f t="shared" si="37"/>
        <v>24034770</v>
      </c>
      <c r="M142" s="4">
        <f>IF(C142&lt;&gt;"",SUM($K$13:$K142),"")</f>
        <v>13018833.75</v>
      </c>
      <c r="N142" s="4">
        <f t="shared" ref="N142:N169" si="47">IFERROR(ROUND(IF(C142&lt;&gt;"",SUM(K143:K345),""),2),"")</f>
        <v>19148159.629999999</v>
      </c>
      <c r="O142">
        <f t="shared" ref="O142:O205" si="48">IF(D142&lt;&gt;"",YEAR(D142),"")</f>
        <v>2036</v>
      </c>
      <c r="P142" s="8" t="str">
        <f t="shared" si="41"/>
        <v/>
      </c>
      <c r="Q142" s="8" t="str">
        <f t="shared" si="42"/>
        <v/>
      </c>
    </row>
    <row r="143" spans="1:17" x14ac:dyDescent="0.25">
      <c r="A143">
        <f t="shared" si="39"/>
        <v>11</v>
      </c>
      <c r="B143">
        <f t="shared" si="43"/>
        <v>0</v>
      </c>
      <c r="C143" s="5">
        <f t="shared" ref="C143:C206" si="49">IF(AND($E$5&lt;&gt;0,$E$6&lt;&gt;0,$E$7&lt;&gt;0,$E$8&lt;&gt;0,$L$5&gt;C142),C142+1,"")</f>
        <v>131</v>
      </c>
      <c r="D143" s="3">
        <f t="shared" si="44"/>
        <v>50009</v>
      </c>
      <c r="E143" s="7">
        <f t="shared" si="35"/>
        <v>24034770</v>
      </c>
      <c r="F143" s="4">
        <f t="shared" si="45"/>
        <v>109151.2086334404</v>
      </c>
      <c r="G143" s="19">
        <f t="shared" si="40"/>
        <v>93687.909998101284</v>
      </c>
      <c r="H143" s="18">
        <f t="shared" si="46"/>
        <v>15463.298635339117</v>
      </c>
      <c r="I143" s="19"/>
      <c r="J143" s="4"/>
      <c r="K143" s="4">
        <f t="shared" si="36"/>
        <v>100144.875</v>
      </c>
      <c r="L143" s="4">
        <f t="shared" si="37"/>
        <v>24034770</v>
      </c>
      <c r="M143" s="4">
        <f>IF(C143&lt;&gt;"",SUM($K$13:$K143),"")</f>
        <v>13118978.625</v>
      </c>
      <c r="N143" s="4">
        <f t="shared" si="47"/>
        <v>19125242.960000001</v>
      </c>
      <c r="O143">
        <f t="shared" si="48"/>
        <v>2036</v>
      </c>
      <c r="P143" s="8" t="str">
        <f t="shared" si="41"/>
        <v/>
      </c>
      <c r="Q143" s="8" t="str">
        <f t="shared" si="42"/>
        <v/>
      </c>
    </row>
    <row r="144" spans="1:17" x14ac:dyDescent="0.25">
      <c r="A144">
        <f t="shared" si="39"/>
        <v>12</v>
      </c>
      <c r="B144">
        <f t="shared" si="43"/>
        <v>1</v>
      </c>
      <c r="C144" s="5">
        <f t="shared" si="49"/>
        <v>132</v>
      </c>
      <c r="D144" s="3">
        <f t="shared" si="44"/>
        <v>50040</v>
      </c>
      <c r="E144" s="7">
        <f t="shared" si="35"/>
        <v>24034770</v>
      </c>
      <c r="F144" s="4">
        <f t="shared" si="45"/>
        <v>109151.2086334404</v>
      </c>
      <c r="G144" s="19">
        <f t="shared" si="40"/>
        <v>93623.479587120717</v>
      </c>
      <c r="H144" s="18">
        <f t="shared" si="46"/>
        <v>15527.729046319697</v>
      </c>
      <c r="I144" s="19">
        <f>SUM(H133:H144)</f>
        <v>182138.61208853606</v>
      </c>
      <c r="J144" s="4">
        <f>[2]Blad1!$O$41*1000</f>
        <v>0</v>
      </c>
      <c r="K144" s="4">
        <f t="shared" si="36"/>
        <v>100144.875</v>
      </c>
      <c r="L144" s="4">
        <f t="shared" si="37"/>
        <v>24034770</v>
      </c>
      <c r="M144" s="4">
        <f>IF(C144&lt;&gt;"",SUM($K$13:$K144),"")</f>
        <v>13219123.5</v>
      </c>
      <c r="N144" s="4">
        <f t="shared" si="47"/>
        <v>19102326.289999999</v>
      </c>
      <c r="O144">
        <f t="shared" si="48"/>
        <v>2036</v>
      </c>
      <c r="P144" s="8">
        <f t="shared" si="41"/>
        <v>1201738.5</v>
      </c>
      <c r="Q144" s="8">
        <f t="shared" si="42"/>
        <v>0</v>
      </c>
    </row>
    <row r="145" spans="1:17" x14ac:dyDescent="0.25">
      <c r="A145">
        <f t="shared" si="39"/>
        <v>1</v>
      </c>
      <c r="B145">
        <f t="shared" si="43"/>
        <v>0</v>
      </c>
      <c r="C145" s="5">
        <f t="shared" si="49"/>
        <v>133</v>
      </c>
      <c r="D145" s="3">
        <f t="shared" si="44"/>
        <v>50071</v>
      </c>
      <c r="E145" s="7">
        <f t="shared" si="35"/>
        <v>24034770</v>
      </c>
      <c r="F145" s="4">
        <f t="shared" si="45"/>
        <v>109151.2086334404</v>
      </c>
      <c r="G145" s="19">
        <f t="shared" si="40"/>
        <v>93558.780716094378</v>
      </c>
      <c r="H145" s="18">
        <f t="shared" si="46"/>
        <v>15592.427917346029</v>
      </c>
      <c r="I145" s="19"/>
      <c r="J145" s="4"/>
      <c r="K145" s="4">
        <f t="shared" si="36"/>
        <v>100144.875</v>
      </c>
      <c r="L145" s="4">
        <f t="shared" si="37"/>
        <v>24034770</v>
      </c>
      <c r="M145" s="4">
        <f>IF(C145&lt;&gt;"",SUM($K$13:$K145),"")</f>
        <v>13319268.375</v>
      </c>
      <c r="N145" s="4">
        <f t="shared" si="47"/>
        <v>19079409.629999999</v>
      </c>
      <c r="O145">
        <f t="shared" si="48"/>
        <v>2037</v>
      </c>
      <c r="P145" s="8" t="str">
        <f t="shared" si="41"/>
        <v/>
      </c>
      <c r="Q145" s="8" t="str">
        <f t="shared" si="42"/>
        <v/>
      </c>
    </row>
    <row r="146" spans="1:17" x14ac:dyDescent="0.25">
      <c r="A146">
        <f t="shared" si="39"/>
        <v>2</v>
      </c>
      <c r="B146">
        <f t="shared" si="43"/>
        <v>0</v>
      </c>
      <c r="C146" s="5">
        <f t="shared" si="49"/>
        <v>134</v>
      </c>
      <c r="D146" s="3">
        <f t="shared" si="44"/>
        <v>50099</v>
      </c>
      <c r="E146" s="7">
        <f t="shared" si="35"/>
        <v>24034770</v>
      </c>
      <c r="F146" s="4">
        <f t="shared" si="45"/>
        <v>109151.2086334404</v>
      </c>
      <c r="G146" s="19">
        <f t="shared" si="40"/>
        <v>93493.812266438763</v>
      </c>
      <c r="H146" s="18">
        <f t="shared" si="46"/>
        <v>15657.396367001636</v>
      </c>
      <c r="I146" s="19"/>
      <c r="J146" s="4"/>
      <c r="K146" s="4">
        <f t="shared" si="36"/>
        <v>100144.875</v>
      </c>
      <c r="L146" s="4">
        <f t="shared" si="37"/>
        <v>24034770</v>
      </c>
      <c r="M146" s="4">
        <f>IF(C146&lt;&gt;"",SUM($K$13:$K146),"")</f>
        <v>13419413.25</v>
      </c>
      <c r="N146" s="4">
        <f t="shared" si="47"/>
        <v>19053367.960000001</v>
      </c>
      <c r="O146">
        <f t="shared" si="48"/>
        <v>2037</v>
      </c>
      <c r="P146" s="8" t="str">
        <f t="shared" si="41"/>
        <v/>
      </c>
      <c r="Q146" s="8" t="str">
        <f t="shared" si="42"/>
        <v/>
      </c>
    </row>
    <row r="147" spans="1:17" x14ac:dyDescent="0.25">
      <c r="A147">
        <f t="shared" si="39"/>
        <v>3</v>
      </c>
      <c r="B147">
        <f t="shared" si="43"/>
        <v>0</v>
      </c>
      <c r="C147" s="5">
        <f t="shared" si="49"/>
        <v>135</v>
      </c>
      <c r="D147" s="3">
        <f t="shared" si="44"/>
        <v>50130</v>
      </c>
      <c r="E147" s="7">
        <f t="shared" si="35"/>
        <v>24034770</v>
      </c>
      <c r="F147" s="4">
        <f t="shared" si="45"/>
        <v>109151.2086334404</v>
      </c>
      <c r="G147" s="19">
        <f t="shared" si="40"/>
        <v>93428.57311490961</v>
      </c>
      <c r="H147" s="18">
        <f t="shared" si="46"/>
        <v>15722.635518530811</v>
      </c>
      <c r="I147" s="19"/>
      <c r="J147" s="4"/>
      <c r="K147" s="4">
        <f t="shared" si="36"/>
        <v>100144.875</v>
      </c>
      <c r="L147" s="4">
        <f t="shared" si="37"/>
        <v>24034770</v>
      </c>
      <c r="M147" s="4">
        <f>IF(C147&lt;&gt;"",SUM($K$13:$K147),"")</f>
        <v>13519558.125</v>
      </c>
      <c r="N147" s="4">
        <f t="shared" si="47"/>
        <v>19027326.289999999</v>
      </c>
      <c r="O147">
        <f t="shared" si="48"/>
        <v>2037</v>
      </c>
      <c r="P147" s="8" t="str">
        <f t="shared" si="41"/>
        <v/>
      </c>
      <c r="Q147" s="8" t="str">
        <f t="shared" si="42"/>
        <v/>
      </c>
    </row>
    <row r="148" spans="1:17" x14ac:dyDescent="0.25">
      <c r="A148">
        <f t="shared" si="39"/>
        <v>4</v>
      </c>
      <c r="B148">
        <f t="shared" si="43"/>
        <v>0</v>
      </c>
      <c r="C148" s="5">
        <f t="shared" si="49"/>
        <v>136</v>
      </c>
      <c r="D148" s="3">
        <f t="shared" si="44"/>
        <v>50160</v>
      </c>
      <c r="E148" s="7">
        <f t="shared" si="35"/>
        <v>24034770</v>
      </c>
      <c r="F148" s="4">
        <f t="shared" si="45"/>
        <v>109151.2086334404</v>
      </c>
      <c r="G148" s="19">
        <f t="shared" si="40"/>
        <v>93363.062133582382</v>
      </c>
      <c r="H148" s="18">
        <f t="shared" si="46"/>
        <v>15788.14649985802</v>
      </c>
      <c r="I148" s="19"/>
      <c r="J148" s="4"/>
      <c r="K148" s="4">
        <f t="shared" si="36"/>
        <v>100144.875</v>
      </c>
      <c r="L148" s="4">
        <f t="shared" si="37"/>
        <v>24034770</v>
      </c>
      <c r="M148" s="4">
        <f>IF(C148&lt;&gt;"",SUM($K$13:$K148),"")</f>
        <v>13619703</v>
      </c>
      <c r="N148" s="4">
        <f t="shared" si="47"/>
        <v>19001284.629999999</v>
      </c>
      <c r="O148">
        <f t="shared" si="48"/>
        <v>2037</v>
      </c>
      <c r="P148" s="8" t="str">
        <f t="shared" si="41"/>
        <v/>
      </c>
      <c r="Q148" s="8" t="str">
        <f t="shared" si="42"/>
        <v/>
      </c>
    </row>
    <row r="149" spans="1:17" x14ac:dyDescent="0.25">
      <c r="A149">
        <f t="shared" si="39"/>
        <v>5</v>
      </c>
      <c r="B149">
        <f t="shared" si="43"/>
        <v>0</v>
      </c>
      <c r="C149" s="5">
        <f t="shared" si="49"/>
        <v>137</v>
      </c>
      <c r="D149" s="3">
        <f t="shared" si="44"/>
        <v>50191</v>
      </c>
      <c r="E149" s="7">
        <f t="shared" si="35"/>
        <v>24034770</v>
      </c>
      <c r="F149" s="4">
        <f t="shared" si="45"/>
        <v>109151.2086334404</v>
      </c>
      <c r="G149" s="19">
        <f t="shared" si="40"/>
        <v>93297.278189832985</v>
      </c>
      <c r="H149" s="18">
        <f t="shared" si="46"/>
        <v>15853.930443607429</v>
      </c>
      <c r="I149" s="19"/>
      <c r="J149" s="4"/>
      <c r="K149" s="4">
        <f t="shared" si="36"/>
        <v>100144.875</v>
      </c>
      <c r="L149" s="4">
        <f t="shared" si="37"/>
        <v>24034770</v>
      </c>
      <c r="M149" s="4">
        <f>IF(C149&lt;&gt;"",SUM($K$13:$K149),"")</f>
        <v>13719847.875</v>
      </c>
      <c r="N149" s="4">
        <f t="shared" si="47"/>
        <v>18975242.960000001</v>
      </c>
      <c r="O149">
        <f t="shared" si="48"/>
        <v>2037</v>
      </c>
      <c r="P149" s="8" t="str">
        <f t="shared" si="41"/>
        <v/>
      </c>
      <c r="Q149" s="8" t="str">
        <f t="shared" si="42"/>
        <v/>
      </c>
    </row>
    <row r="150" spans="1:17" x14ac:dyDescent="0.25">
      <c r="A150">
        <f t="shared" si="39"/>
        <v>6</v>
      </c>
      <c r="B150">
        <f t="shared" si="43"/>
        <v>0</v>
      </c>
      <c r="C150" s="5">
        <f t="shared" si="49"/>
        <v>138</v>
      </c>
      <c r="D150" s="3">
        <f t="shared" si="44"/>
        <v>50221</v>
      </c>
      <c r="E150" s="7">
        <f t="shared" si="35"/>
        <v>24034770</v>
      </c>
      <c r="F150" s="4">
        <f t="shared" si="45"/>
        <v>109151.2086334404</v>
      </c>
      <c r="G150" s="19">
        <f t="shared" si="40"/>
        <v>93231.220146317952</v>
      </c>
      <c r="H150" s="18">
        <f t="shared" si="46"/>
        <v>15919.98848712246</v>
      </c>
      <c r="I150" s="19"/>
      <c r="J150" s="4"/>
      <c r="K150" s="4">
        <f t="shared" si="36"/>
        <v>100144.875</v>
      </c>
      <c r="L150" s="4">
        <f t="shared" si="37"/>
        <v>24034770</v>
      </c>
      <c r="M150" s="4">
        <f>IF(C150&lt;&gt;"",SUM($K$13:$K150),"")</f>
        <v>13819992.75</v>
      </c>
      <c r="N150" s="4">
        <f t="shared" si="47"/>
        <v>18949201.289999999</v>
      </c>
      <c r="O150">
        <f t="shared" si="48"/>
        <v>2037</v>
      </c>
      <c r="P150" s="8" t="str">
        <f t="shared" si="41"/>
        <v/>
      </c>
      <c r="Q150" s="8" t="str">
        <f t="shared" si="42"/>
        <v/>
      </c>
    </row>
    <row r="151" spans="1:17" x14ac:dyDescent="0.25">
      <c r="A151">
        <f t="shared" si="39"/>
        <v>7</v>
      </c>
      <c r="B151">
        <f t="shared" si="43"/>
        <v>0</v>
      </c>
      <c r="C151" s="5">
        <f t="shared" si="49"/>
        <v>139</v>
      </c>
      <c r="D151" s="3">
        <f t="shared" si="44"/>
        <v>50252</v>
      </c>
      <c r="E151" s="7">
        <f t="shared" si="35"/>
        <v>24034770</v>
      </c>
      <c r="F151" s="4">
        <f t="shared" si="45"/>
        <v>109151.2086334404</v>
      </c>
      <c r="G151" s="19">
        <f t="shared" si="40"/>
        <v>93164.886860954924</v>
      </c>
      <c r="H151" s="18">
        <f t="shared" si="46"/>
        <v>15986.321772485471</v>
      </c>
      <c r="I151" s="19"/>
      <c r="J151" s="4"/>
      <c r="K151" s="4">
        <f t="shared" si="36"/>
        <v>100144.875</v>
      </c>
      <c r="L151" s="4">
        <f t="shared" si="37"/>
        <v>24034770</v>
      </c>
      <c r="M151" s="4">
        <f>IF(C151&lt;&gt;"",SUM($K$13:$K151),"")</f>
        <v>13920137.625</v>
      </c>
      <c r="N151" s="4">
        <f t="shared" si="47"/>
        <v>18923159.629999999</v>
      </c>
      <c r="O151">
        <f t="shared" si="48"/>
        <v>2037</v>
      </c>
      <c r="P151" s="8" t="str">
        <f t="shared" si="41"/>
        <v/>
      </c>
      <c r="Q151" s="8" t="str">
        <f t="shared" si="42"/>
        <v/>
      </c>
    </row>
    <row r="152" spans="1:17" x14ac:dyDescent="0.25">
      <c r="A152">
        <f t="shared" si="39"/>
        <v>8</v>
      </c>
      <c r="B152">
        <f t="shared" si="43"/>
        <v>0</v>
      </c>
      <c r="C152" s="5">
        <f t="shared" si="49"/>
        <v>140</v>
      </c>
      <c r="D152" s="3">
        <f t="shared" si="44"/>
        <v>50283</v>
      </c>
      <c r="E152" s="7">
        <f t="shared" si="35"/>
        <v>24034770</v>
      </c>
      <c r="F152" s="4">
        <f t="shared" si="45"/>
        <v>109151.2086334404</v>
      </c>
      <c r="G152" s="19">
        <f t="shared" si="40"/>
        <v>93098.277186902909</v>
      </c>
      <c r="H152" s="18">
        <f t="shared" si="46"/>
        <v>16052.931446537494</v>
      </c>
      <c r="I152" s="19"/>
      <c r="J152" s="4"/>
      <c r="K152" s="4">
        <f t="shared" si="36"/>
        <v>100144.875</v>
      </c>
      <c r="L152" s="4">
        <f t="shared" si="37"/>
        <v>24034770</v>
      </c>
      <c r="M152" s="4">
        <f>IF(C152&lt;&gt;"",SUM($K$13:$K152),"")</f>
        <v>14020282.5</v>
      </c>
      <c r="N152" s="4">
        <f t="shared" si="47"/>
        <v>18897117.960000001</v>
      </c>
      <c r="O152">
        <f t="shared" si="48"/>
        <v>2037</v>
      </c>
      <c r="P152" s="8" t="str">
        <f t="shared" si="41"/>
        <v/>
      </c>
      <c r="Q152" s="8" t="str">
        <f t="shared" si="42"/>
        <v/>
      </c>
    </row>
    <row r="153" spans="1:17" x14ac:dyDescent="0.25">
      <c r="A153">
        <f t="shared" si="39"/>
        <v>9</v>
      </c>
      <c r="B153">
        <f t="shared" si="43"/>
        <v>0</v>
      </c>
      <c r="C153" s="5">
        <f t="shared" si="49"/>
        <v>141</v>
      </c>
      <c r="D153" s="3">
        <f t="shared" si="44"/>
        <v>50313</v>
      </c>
      <c r="E153" s="7">
        <f t="shared" si="35"/>
        <v>24034770</v>
      </c>
      <c r="F153" s="4">
        <f t="shared" si="45"/>
        <v>109151.2086334404</v>
      </c>
      <c r="G153" s="19">
        <f t="shared" si="40"/>
        <v>93031.389972542354</v>
      </c>
      <c r="H153" s="18">
        <f t="shared" si="46"/>
        <v>16119.818660898067</v>
      </c>
      <c r="I153" s="19"/>
      <c r="J153" s="4"/>
      <c r="K153" s="4">
        <f t="shared" si="36"/>
        <v>100144.875</v>
      </c>
      <c r="L153" s="4">
        <f t="shared" si="37"/>
        <v>24034770</v>
      </c>
      <c r="M153" s="4">
        <f>IF(C153&lt;&gt;"",SUM($K$13:$K153),"")</f>
        <v>14120427.375</v>
      </c>
      <c r="N153" s="4">
        <f t="shared" si="47"/>
        <v>18871076.289999999</v>
      </c>
      <c r="O153">
        <f t="shared" si="48"/>
        <v>2037</v>
      </c>
      <c r="P153" s="8" t="str">
        <f t="shared" si="41"/>
        <v/>
      </c>
      <c r="Q153" s="8" t="str">
        <f t="shared" si="42"/>
        <v/>
      </c>
    </row>
    <row r="154" spans="1:17" x14ac:dyDescent="0.25">
      <c r="A154">
        <f t="shared" si="39"/>
        <v>10</v>
      </c>
      <c r="B154">
        <f t="shared" si="43"/>
        <v>0</v>
      </c>
      <c r="C154" s="5">
        <f t="shared" si="49"/>
        <v>142</v>
      </c>
      <c r="D154" s="3">
        <f t="shared" si="44"/>
        <v>50344</v>
      </c>
      <c r="E154" s="7">
        <f t="shared" si="35"/>
        <v>24034770</v>
      </c>
      <c r="F154" s="4">
        <f t="shared" si="45"/>
        <v>109151.2086334404</v>
      </c>
      <c r="G154" s="19">
        <f t="shared" si="40"/>
        <v>92964.224061455272</v>
      </c>
      <c r="H154" s="18">
        <f t="shared" si="46"/>
        <v>16186.984571985142</v>
      </c>
      <c r="I154" s="19"/>
      <c r="J154" s="4"/>
      <c r="K154" s="4">
        <f t="shared" si="36"/>
        <v>100144.875</v>
      </c>
      <c r="L154" s="4">
        <f t="shared" si="37"/>
        <v>24034770</v>
      </c>
      <c r="M154" s="4">
        <f>IF(C154&lt;&gt;"",SUM($K$13:$K154),"")</f>
        <v>14220572.25</v>
      </c>
      <c r="N154" s="4">
        <f t="shared" si="47"/>
        <v>18845034.629999999</v>
      </c>
      <c r="O154">
        <f t="shared" si="48"/>
        <v>2037</v>
      </c>
      <c r="P154" s="8" t="str">
        <f t="shared" si="41"/>
        <v/>
      </c>
      <c r="Q154" s="8" t="str">
        <f t="shared" si="42"/>
        <v/>
      </c>
    </row>
    <row r="155" spans="1:17" x14ac:dyDescent="0.25">
      <c r="A155">
        <f t="shared" si="39"/>
        <v>11</v>
      </c>
      <c r="B155">
        <f t="shared" si="43"/>
        <v>0</v>
      </c>
      <c r="C155" s="5">
        <f t="shared" si="49"/>
        <v>143</v>
      </c>
      <c r="D155" s="3">
        <f t="shared" si="44"/>
        <v>50374</v>
      </c>
      <c r="E155" s="7">
        <f t="shared" si="35"/>
        <v>24034770</v>
      </c>
      <c r="F155" s="4">
        <f t="shared" si="45"/>
        <v>109151.2086334404</v>
      </c>
      <c r="G155" s="19">
        <f t="shared" si="40"/>
        <v>92896.778292405332</v>
      </c>
      <c r="H155" s="18">
        <f t="shared" si="46"/>
        <v>16254.430341035077</v>
      </c>
      <c r="I155" s="19"/>
      <c r="J155" s="4"/>
      <c r="K155" s="4">
        <f t="shared" si="36"/>
        <v>100144.875</v>
      </c>
      <c r="L155" s="4">
        <f t="shared" si="37"/>
        <v>24034770</v>
      </c>
      <c r="M155" s="4">
        <f>IF(C155&lt;&gt;"",SUM($K$13:$K155),"")</f>
        <v>14320717.125</v>
      </c>
      <c r="N155" s="4">
        <f t="shared" si="47"/>
        <v>18818992.960000001</v>
      </c>
      <c r="O155">
        <f t="shared" si="48"/>
        <v>2037</v>
      </c>
      <c r="P155" s="8" t="str">
        <f t="shared" si="41"/>
        <v/>
      </c>
      <c r="Q155" s="8" t="str">
        <f t="shared" si="42"/>
        <v/>
      </c>
    </row>
    <row r="156" spans="1:17" x14ac:dyDescent="0.25">
      <c r="A156">
        <f t="shared" si="39"/>
        <v>12</v>
      </c>
      <c r="B156">
        <f t="shared" si="43"/>
        <v>1</v>
      </c>
      <c r="C156" s="5">
        <f t="shared" si="49"/>
        <v>144</v>
      </c>
      <c r="D156" s="3">
        <f t="shared" si="44"/>
        <v>50405</v>
      </c>
      <c r="E156" s="7">
        <f t="shared" si="35"/>
        <v>24034770</v>
      </c>
      <c r="F156" s="4">
        <f t="shared" si="45"/>
        <v>109151.2086334404</v>
      </c>
      <c r="G156" s="19">
        <f t="shared" si="40"/>
        <v>92829.051499317677</v>
      </c>
      <c r="H156" s="18">
        <f t="shared" si="46"/>
        <v>16322.157134122726</v>
      </c>
      <c r="I156" s="19">
        <f>SUM(H145:H156)</f>
        <v>191457.16916053038</v>
      </c>
      <c r="J156" s="4">
        <f>[2]Blad1!$P$41*1000</f>
        <v>0</v>
      </c>
      <c r="K156" s="4">
        <f t="shared" si="36"/>
        <v>100144.875</v>
      </c>
      <c r="L156" s="4">
        <f t="shared" si="37"/>
        <v>24034770</v>
      </c>
      <c r="M156" s="4">
        <f>IF(C156&lt;&gt;"",SUM($K$13:$K156),"")</f>
        <v>14420862</v>
      </c>
      <c r="N156" s="4">
        <f t="shared" si="47"/>
        <v>18792951.289999999</v>
      </c>
      <c r="O156">
        <f t="shared" si="48"/>
        <v>2037</v>
      </c>
      <c r="P156" s="8">
        <f t="shared" si="41"/>
        <v>1201738.5</v>
      </c>
      <c r="Q156" s="8">
        <f t="shared" si="42"/>
        <v>0</v>
      </c>
    </row>
    <row r="157" spans="1:17" x14ac:dyDescent="0.25">
      <c r="A157">
        <f t="shared" si="39"/>
        <v>1</v>
      </c>
      <c r="B157">
        <f t="shared" si="43"/>
        <v>0</v>
      </c>
      <c r="C157" s="5">
        <f t="shared" si="49"/>
        <v>145</v>
      </c>
      <c r="D157" s="3">
        <f t="shared" si="44"/>
        <v>50436</v>
      </c>
      <c r="E157" s="7">
        <f t="shared" si="35"/>
        <v>24034770</v>
      </c>
      <c r="F157" s="4">
        <f t="shared" si="45"/>
        <v>109151.2086334404</v>
      </c>
      <c r="G157" s="19">
        <f t="shared" si="40"/>
        <v>92761.042511258827</v>
      </c>
      <c r="H157" s="18">
        <f t="shared" si="46"/>
        <v>16390.16612218157</v>
      </c>
      <c r="I157" s="19"/>
      <c r="J157" s="4"/>
      <c r="K157" s="4">
        <f t="shared" si="36"/>
        <v>100144.875</v>
      </c>
      <c r="L157" s="4">
        <f t="shared" si="37"/>
        <v>24034770</v>
      </c>
      <c r="M157" s="4">
        <f>IF(C157&lt;&gt;"",SUM($K$13:$K157),"")</f>
        <v>14521006.875</v>
      </c>
      <c r="N157" s="4">
        <f t="shared" si="47"/>
        <v>18766909.629999999</v>
      </c>
      <c r="O157">
        <f t="shared" si="48"/>
        <v>2038</v>
      </c>
      <c r="P157" s="8" t="str">
        <f t="shared" si="41"/>
        <v/>
      </c>
      <c r="Q157" s="8" t="str">
        <f t="shared" si="42"/>
        <v/>
      </c>
    </row>
    <row r="158" spans="1:17" x14ac:dyDescent="0.25">
      <c r="A158">
        <f t="shared" si="39"/>
        <v>2</v>
      </c>
      <c r="B158">
        <f t="shared" si="43"/>
        <v>0</v>
      </c>
      <c r="C158" s="5">
        <f t="shared" si="49"/>
        <v>146</v>
      </c>
      <c r="D158" s="3">
        <f t="shared" si="44"/>
        <v>50464</v>
      </c>
      <c r="E158" s="7">
        <f t="shared" si="35"/>
        <v>24034770</v>
      </c>
      <c r="F158" s="4">
        <f t="shared" si="45"/>
        <v>109151.2086334404</v>
      </c>
      <c r="G158" s="19">
        <f t="shared" si="40"/>
        <v>92692.750152416411</v>
      </c>
      <c r="H158" s="18">
        <f t="shared" si="46"/>
        <v>16458.458481023994</v>
      </c>
      <c r="I158" s="19"/>
      <c r="J158" s="4"/>
      <c r="K158" s="4">
        <f t="shared" si="36"/>
        <v>100144.875</v>
      </c>
      <c r="L158" s="4">
        <f t="shared" si="37"/>
        <v>24034770</v>
      </c>
      <c r="M158" s="4">
        <f>IF(C158&lt;&gt;"",SUM($K$13:$K158),"")</f>
        <v>14621151.75</v>
      </c>
      <c r="N158" s="4">
        <f t="shared" si="47"/>
        <v>18736701.289999999</v>
      </c>
      <c r="O158">
        <f t="shared" si="48"/>
        <v>2038</v>
      </c>
      <c r="P158" s="8" t="str">
        <f t="shared" si="41"/>
        <v/>
      </c>
      <c r="Q158" s="8" t="str">
        <f t="shared" si="42"/>
        <v/>
      </c>
    </row>
    <row r="159" spans="1:17" x14ac:dyDescent="0.25">
      <c r="A159">
        <f t="shared" si="39"/>
        <v>3</v>
      </c>
      <c r="B159">
        <f t="shared" si="43"/>
        <v>0</v>
      </c>
      <c r="C159" s="5">
        <f t="shared" si="49"/>
        <v>147</v>
      </c>
      <c r="D159" s="3">
        <f t="shared" si="44"/>
        <v>50495</v>
      </c>
      <c r="E159" s="7">
        <f t="shared" si="35"/>
        <v>24034770</v>
      </c>
      <c r="F159" s="4">
        <f t="shared" si="45"/>
        <v>109151.2086334404</v>
      </c>
      <c r="G159" s="19">
        <f t="shared" si="40"/>
        <v>92624.173242078818</v>
      </c>
      <c r="H159" s="18">
        <f t="shared" si="46"/>
        <v>16527.035391361591</v>
      </c>
      <c r="I159" s="19"/>
      <c r="J159" s="4"/>
      <c r="K159" s="4">
        <f t="shared" si="36"/>
        <v>100144.875</v>
      </c>
      <c r="L159" s="4">
        <f t="shared" si="37"/>
        <v>24034770</v>
      </c>
      <c r="M159" s="4">
        <f>IF(C159&lt;&gt;"",SUM($K$13:$K159),"")</f>
        <v>14721296.625</v>
      </c>
      <c r="N159" s="4">
        <f t="shared" si="47"/>
        <v>18706492.960000001</v>
      </c>
      <c r="O159">
        <f t="shared" si="48"/>
        <v>2038</v>
      </c>
      <c r="P159" s="8" t="str">
        <f t="shared" si="41"/>
        <v/>
      </c>
      <c r="Q159" s="8" t="str">
        <f t="shared" si="42"/>
        <v/>
      </c>
    </row>
    <row r="160" spans="1:17" x14ac:dyDescent="0.25">
      <c r="A160">
        <f t="shared" si="39"/>
        <v>4</v>
      </c>
      <c r="B160">
        <f t="shared" si="43"/>
        <v>0</v>
      </c>
      <c r="C160" s="5">
        <f t="shared" si="49"/>
        <v>148</v>
      </c>
      <c r="D160" s="3">
        <f t="shared" si="44"/>
        <v>50525</v>
      </c>
      <c r="E160" s="7">
        <f t="shared" si="35"/>
        <v>24034770</v>
      </c>
      <c r="F160" s="4">
        <f t="shared" si="45"/>
        <v>109151.2086334404</v>
      </c>
      <c r="G160" s="19">
        <f t="shared" si="40"/>
        <v>92555.310594614813</v>
      </c>
      <c r="H160" s="18">
        <f t="shared" si="46"/>
        <v>16595.898038825599</v>
      </c>
      <c r="I160" s="19"/>
      <c r="J160" s="4"/>
      <c r="K160" s="4">
        <f t="shared" si="36"/>
        <v>100144.875</v>
      </c>
      <c r="L160" s="4">
        <f t="shared" si="37"/>
        <v>24034770</v>
      </c>
      <c r="M160" s="4">
        <f>IF(C160&lt;&gt;"",SUM($K$13:$K160),"")</f>
        <v>14821441.5</v>
      </c>
      <c r="N160" s="4">
        <f t="shared" si="47"/>
        <v>18676284.629999999</v>
      </c>
      <c r="O160">
        <f t="shared" si="48"/>
        <v>2038</v>
      </c>
      <c r="P160" s="8" t="str">
        <f t="shared" si="41"/>
        <v/>
      </c>
      <c r="Q160" s="8" t="str">
        <f t="shared" si="42"/>
        <v/>
      </c>
    </row>
    <row r="161" spans="1:17" x14ac:dyDescent="0.25">
      <c r="A161">
        <f t="shared" si="39"/>
        <v>5</v>
      </c>
      <c r="B161">
        <f t="shared" si="43"/>
        <v>0</v>
      </c>
      <c r="C161" s="5">
        <f t="shared" si="49"/>
        <v>149</v>
      </c>
      <c r="D161" s="3">
        <f t="shared" si="44"/>
        <v>50556</v>
      </c>
      <c r="E161" s="7">
        <f t="shared" si="35"/>
        <v>24034770</v>
      </c>
      <c r="F161" s="4">
        <f t="shared" si="45"/>
        <v>109151.2086334404</v>
      </c>
      <c r="G161" s="19">
        <f t="shared" si="40"/>
        <v>92486.161019453037</v>
      </c>
      <c r="H161" s="18">
        <f t="shared" si="46"/>
        <v>16665.047613987372</v>
      </c>
      <c r="I161" s="19"/>
      <c r="J161" s="4"/>
      <c r="K161" s="4">
        <f t="shared" si="36"/>
        <v>100144.875</v>
      </c>
      <c r="L161" s="4">
        <f t="shared" si="37"/>
        <v>24034770</v>
      </c>
      <c r="M161" s="4">
        <f>IF(C161&lt;&gt;"",SUM($K$13:$K161),"")</f>
        <v>14921586.375</v>
      </c>
      <c r="N161" s="4">
        <f t="shared" si="47"/>
        <v>18646076.289999999</v>
      </c>
      <c r="O161">
        <f t="shared" si="48"/>
        <v>2038</v>
      </c>
      <c r="P161" s="8" t="str">
        <f t="shared" si="41"/>
        <v/>
      </c>
      <c r="Q161" s="8" t="str">
        <f t="shared" si="42"/>
        <v/>
      </c>
    </row>
    <row r="162" spans="1:17" x14ac:dyDescent="0.25">
      <c r="A162">
        <f t="shared" si="39"/>
        <v>6</v>
      </c>
      <c r="B162">
        <f t="shared" si="43"/>
        <v>0</v>
      </c>
      <c r="C162" s="5">
        <f t="shared" si="49"/>
        <v>150</v>
      </c>
      <c r="D162" s="3">
        <f t="shared" si="44"/>
        <v>50586</v>
      </c>
      <c r="E162" s="7">
        <f t="shared" si="35"/>
        <v>24034770</v>
      </c>
      <c r="F162" s="4">
        <f t="shared" si="45"/>
        <v>109151.2086334404</v>
      </c>
      <c r="G162" s="19">
        <f t="shared" si="40"/>
        <v>92416.723321061421</v>
      </c>
      <c r="H162" s="18">
        <f t="shared" si="46"/>
        <v>16734.485312378987</v>
      </c>
      <c r="I162" s="19"/>
      <c r="J162" s="4"/>
      <c r="K162" s="4">
        <f t="shared" si="36"/>
        <v>100144.875</v>
      </c>
      <c r="L162" s="4">
        <f t="shared" si="37"/>
        <v>24034770</v>
      </c>
      <c r="M162" s="4">
        <f>IF(C162&lt;&gt;"",SUM($K$13:$K162),"")</f>
        <v>15021731.25</v>
      </c>
      <c r="N162" s="4">
        <f t="shared" si="47"/>
        <v>18615867.960000001</v>
      </c>
      <c r="O162">
        <f t="shared" si="48"/>
        <v>2038</v>
      </c>
      <c r="P162" s="8" t="str">
        <f t="shared" si="41"/>
        <v/>
      </c>
      <c r="Q162" s="8" t="str">
        <f t="shared" si="42"/>
        <v/>
      </c>
    </row>
    <row r="163" spans="1:17" x14ac:dyDescent="0.25">
      <c r="A163">
        <f t="shared" si="39"/>
        <v>7</v>
      </c>
      <c r="B163">
        <f t="shared" si="43"/>
        <v>0</v>
      </c>
      <c r="C163" s="5">
        <f t="shared" si="49"/>
        <v>151</v>
      </c>
      <c r="D163" s="3">
        <f t="shared" si="44"/>
        <v>50617</v>
      </c>
      <c r="E163" s="7">
        <f t="shared" si="35"/>
        <v>24034770</v>
      </c>
      <c r="F163" s="4">
        <f t="shared" si="45"/>
        <v>109151.2086334404</v>
      </c>
      <c r="G163" s="19">
        <f t="shared" si="40"/>
        <v>92346.996298926504</v>
      </c>
      <c r="H163" s="18">
        <f t="shared" si="46"/>
        <v>16804.212334513897</v>
      </c>
      <c r="I163" s="19"/>
      <c r="J163" s="4"/>
      <c r="K163" s="4">
        <f t="shared" si="36"/>
        <v>100144.875</v>
      </c>
      <c r="L163" s="4">
        <f t="shared" si="37"/>
        <v>24034770</v>
      </c>
      <c r="M163" s="4">
        <f>IF(C163&lt;&gt;"",SUM($K$13:$K163),"")</f>
        <v>15121876.125</v>
      </c>
      <c r="N163" s="4">
        <f t="shared" si="47"/>
        <v>18585659.629999999</v>
      </c>
      <c r="O163">
        <f t="shared" si="48"/>
        <v>2038</v>
      </c>
      <c r="P163" s="8" t="str">
        <f t="shared" si="41"/>
        <v/>
      </c>
      <c r="Q163" s="8" t="str">
        <f t="shared" si="42"/>
        <v/>
      </c>
    </row>
    <row r="164" spans="1:17" x14ac:dyDescent="0.25">
      <c r="A164">
        <f t="shared" si="39"/>
        <v>8</v>
      </c>
      <c r="B164">
        <f t="shared" si="43"/>
        <v>0</v>
      </c>
      <c r="C164" s="5">
        <f t="shared" si="49"/>
        <v>152</v>
      </c>
      <c r="D164" s="3">
        <f t="shared" si="44"/>
        <v>50648</v>
      </c>
      <c r="E164" s="7">
        <f t="shared" si="35"/>
        <v>24034770</v>
      </c>
      <c r="F164" s="4">
        <f t="shared" si="45"/>
        <v>109151.2086334404</v>
      </c>
      <c r="G164" s="19">
        <f t="shared" si="40"/>
        <v>92276.978747532703</v>
      </c>
      <c r="H164" s="18">
        <f t="shared" si="46"/>
        <v>16874.229885907709</v>
      </c>
      <c r="I164" s="19"/>
      <c r="J164" s="4"/>
      <c r="K164" s="4">
        <f t="shared" si="36"/>
        <v>100144.875</v>
      </c>
      <c r="L164" s="4">
        <f t="shared" si="37"/>
        <v>24034770</v>
      </c>
      <c r="M164" s="4">
        <f>IF(C164&lt;&gt;"",SUM($K$13:$K164),"")</f>
        <v>15222021</v>
      </c>
      <c r="N164" s="4">
        <f t="shared" si="47"/>
        <v>18555451.289999999</v>
      </c>
      <c r="O164">
        <f t="shared" si="48"/>
        <v>2038</v>
      </c>
      <c r="P164" s="8" t="str">
        <f t="shared" si="41"/>
        <v/>
      </c>
      <c r="Q164" s="8" t="str">
        <f t="shared" si="42"/>
        <v/>
      </c>
    </row>
    <row r="165" spans="1:17" x14ac:dyDescent="0.25">
      <c r="A165">
        <f t="shared" si="39"/>
        <v>9</v>
      </c>
      <c r="B165">
        <f t="shared" si="43"/>
        <v>0</v>
      </c>
      <c r="C165" s="5">
        <f t="shared" si="49"/>
        <v>153</v>
      </c>
      <c r="D165" s="3">
        <f t="shared" si="44"/>
        <v>50678</v>
      </c>
      <c r="E165" s="7">
        <f t="shared" si="35"/>
        <v>24034770</v>
      </c>
      <c r="F165" s="4">
        <f t="shared" si="45"/>
        <v>109151.2086334404</v>
      </c>
      <c r="G165" s="19">
        <f t="shared" si="40"/>
        <v>92206.669456341406</v>
      </c>
      <c r="H165" s="18">
        <f t="shared" si="46"/>
        <v>16944.539177098988</v>
      </c>
      <c r="I165" s="19"/>
      <c r="J165" s="4"/>
      <c r="K165" s="4">
        <f t="shared" si="36"/>
        <v>100144.875</v>
      </c>
      <c r="L165" s="4">
        <f t="shared" si="37"/>
        <v>24034770</v>
      </c>
      <c r="M165" s="4">
        <f>IF(C165&lt;&gt;"",SUM($K$13:$K165),"")</f>
        <v>15322165.875</v>
      </c>
      <c r="N165" s="4">
        <f t="shared" si="47"/>
        <v>18525242.960000001</v>
      </c>
      <c r="O165">
        <f t="shared" si="48"/>
        <v>2038</v>
      </c>
      <c r="P165" s="8" t="str">
        <f t="shared" si="41"/>
        <v/>
      </c>
      <c r="Q165" s="8" t="str">
        <f t="shared" si="42"/>
        <v/>
      </c>
    </row>
    <row r="166" spans="1:17" x14ac:dyDescent="0.25">
      <c r="A166">
        <f t="shared" si="39"/>
        <v>10</v>
      </c>
      <c r="B166">
        <f t="shared" si="43"/>
        <v>0</v>
      </c>
      <c r="C166" s="5">
        <f t="shared" si="49"/>
        <v>154</v>
      </c>
      <c r="D166" s="3">
        <f t="shared" si="44"/>
        <v>50709</v>
      </c>
      <c r="E166" s="7">
        <f t="shared" si="35"/>
        <v>24034770</v>
      </c>
      <c r="F166" s="4">
        <f t="shared" si="45"/>
        <v>109151.2086334404</v>
      </c>
      <c r="G166" s="19">
        <f t="shared" si="40"/>
        <v>92136.067209770175</v>
      </c>
      <c r="H166" s="18">
        <f t="shared" si="46"/>
        <v>17015.141423670237</v>
      </c>
      <c r="I166" s="19"/>
      <c r="J166" s="4"/>
      <c r="K166" s="4">
        <f t="shared" si="36"/>
        <v>100144.875</v>
      </c>
      <c r="L166" s="4">
        <f t="shared" si="37"/>
        <v>24034770</v>
      </c>
      <c r="M166" s="4">
        <f>IF(C166&lt;&gt;"",SUM($K$13:$K166),"")</f>
        <v>15422310.75</v>
      </c>
      <c r="N166" s="4">
        <f t="shared" si="47"/>
        <v>18495034.629999999</v>
      </c>
      <c r="O166">
        <f t="shared" si="48"/>
        <v>2038</v>
      </c>
      <c r="P166" s="8" t="str">
        <f t="shared" si="41"/>
        <v/>
      </c>
      <c r="Q166" s="8" t="str">
        <f t="shared" si="42"/>
        <v/>
      </c>
    </row>
    <row r="167" spans="1:17" x14ac:dyDescent="0.25">
      <c r="A167">
        <f t="shared" si="39"/>
        <v>11</v>
      </c>
      <c r="B167">
        <f t="shared" si="43"/>
        <v>0</v>
      </c>
      <c r="C167" s="5">
        <f t="shared" si="49"/>
        <v>155</v>
      </c>
      <c r="D167" s="3">
        <f t="shared" si="44"/>
        <v>50739</v>
      </c>
      <c r="E167" s="7">
        <f t="shared" si="35"/>
        <v>24034770</v>
      </c>
      <c r="F167" s="4">
        <f t="shared" si="45"/>
        <v>109151.2086334404</v>
      </c>
      <c r="G167" s="19">
        <f t="shared" si="40"/>
        <v>92065.170787171533</v>
      </c>
      <c r="H167" s="18">
        <f t="shared" si="46"/>
        <v>17086.037846268864</v>
      </c>
      <c r="I167" s="19"/>
      <c r="J167" s="4"/>
      <c r="K167" s="4">
        <f t="shared" si="36"/>
        <v>100144.875</v>
      </c>
      <c r="L167" s="4">
        <f t="shared" si="37"/>
        <v>24034770</v>
      </c>
      <c r="M167" s="4">
        <f>IF(C167&lt;&gt;"",SUM($K$13:$K167),"")</f>
        <v>15522455.625</v>
      </c>
      <c r="N167" s="4">
        <f t="shared" si="47"/>
        <v>18464826.289999999</v>
      </c>
      <c r="O167">
        <f t="shared" si="48"/>
        <v>2038</v>
      </c>
      <c r="P167" s="8" t="str">
        <f t="shared" si="41"/>
        <v/>
      </c>
      <c r="Q167" s="8" t="str">
        <f t="shared" si="42"/>
        <v/>
      </c>
    </row>
    <row r="168" spans="1:17" x14ac:dyDescent="0.25">
      <c r="A168">
        <f t="shared" si="39"/>
        <v>12</v>
      </c>
      <c r="B168">
        <f t="shared" si="43"/>
        <v>1</v>
      </c>
      <c r="C168" s="5">
        <f t="shared" si="49"/>
        <v>156</v>
      </c>
      <c r="D168" s="3">
        <f t="shared" si="44"/>
        <v>50770</v>
      </c>
      <c r="E168" s="7">
        <f t="shared" si="35"/>
        <v>24034770</v>
      </c>
      <c r="F168" s="4">
        <f t="shared" si="45"/>
        <v>109151.2086334404</v>
      </c>
      <c r="G168" s="19">
        <f t="shared" si="40"/>
        <v>91993.978962812107</v>
      </c>
      <c r="H168" s="18">
        <f t="shared" si="46"/>
        <v>17157.229670628312</v>
      </c>
      <c r="I168" s="19">
        <f>SUM(H157:H168)</f>
        <v>201252.48129784709</v>
      </c>
      <c r="J168" s="4">
        <f>[2]Blad1!$Q$41*1000</f>
        <v>0</v>
      </c>
      <c r="K168" s="4">
        <f t="shared" si="36"/>
        <v>100144.875</v>
      </c>
      <c r="L168" s="4">
        <f t="shared" si="37"/>
        <v>24034770</v>
      </c>
      <c r="M168" s="4">
        <f>IF(C168&lt;&gt;"",SUM($K$13:$K168),"")</f>
        <v>15622600.5</v>
      </c>
      <c r="N168" s="4">
        <f t="shared" si="47"/>
        <v>18434617.960000001</v>
      </c>
      <c r="O168">
        <f t="shared" si="48"/>
        <v>2038</v>
      </c>
      <c r="P168" s="8">
        <f t="shared" si="41"/>
        <v>1201738.5</v>
      </c>
      <c r="Q168" s="8">
        <f t="shared" si="42"/>
        <v>0</v>
      </c>
    </row>
    <row r="169" spans="1:17" x14ac:dyDescent="0.25">
      <c r="A169">
        <f t="shared" si="39"/>
        <v>1</v>
      </c>
      <c r="B169">
        <f t="shared" si="43"/>
        <v>0</v>
      </c>
      <c r="C169" s="5">
        <f t="shared" si="49"/>
        <v>157</v>
      </c>
      <c r="D169" s="3">
        <f t="shared" si="44"/>
        <v>50801</v>
      </c>
      <c r="E169" s="7">
        <f t="shared" si="35"/>
        <v>24034770</v>
      </c>
      <c r="F169" s="4">
        <f t="shared" si="45"/>
        <v>109151.2086334404</v>
      </c>
      <c r="G169" s="19">
        <f t="shared" si="40"/>
        <v>91922.490505851136</v>
      </c>
      <c r="H169" s="18">
        <f t="shared" si="46"/>
        <v>17228.718127589269</v>
      </c>
      <c r="I169" s="19"/>
      <c r="J169" s="4"/>
      <c r="K169" s="4">
        <f t="shared" si="36"/>
        <v>100144.875</v>
      </c>
      <c r="L169" s="4">
        <f t="shared" si="37"/>
        <v>24034770</v>
      </c>
      <c r="M169" s="4">
        <f>IF(C169&lt;&gt;"",SUM($K$13:$K169),"")</f>
        <v>15722745.375</v>
      </c>
      <c r="N169" s="4">
        <f t="shared" si="47"/>
        <v>18404409.629999999</v>
      </c>
      <c r="O169">
        <f t="shared" si="48"/>
        <v>2039</v>
      </c>
      <c r="P169" s="8" t="str">
        <f t="shared" si="41"/>
        <v/>
      </c>
      <c r="Q169" s="8" t="str">
        <f t="shared" si="42"/>
        <v/>
      </c>
    </row>
    <row r="170" spans="1:17" x14ac:dyDescent="0.25">
      <c r="A170">
        <f t="shared" si="39"/>
        <v>2</v>
      </c>
      <c r="B170">
        <f t="shared" si="43"/>
        <v>0</v>
      </c>
      <c r="C170" s="5">
        <f t="shared" si="49"/>
        <v>158</v>
      </c>
      <c r="D170" s="3">
        <f t="shared" si="44"/>
        <v>50829</v>
      </c>
      <c r="E170" s="7">
        <f t="shared" si="35"/>
        <v>24034770</v>
      </c>
      <c r="F170" s="4">
        <f t="shared" si="45"/>
        <v>109151.2086334404</v>
      </c>
      <c r="G170" s="19">
        <f t="shared" si="40"/>
        <v>91850.704180319517</v>
      </c>
      <c r="H170" s="18">
        <f t="shared" si="46"/>
        <v>17300.504453120888</v>
      </c>
      <c r="I170" s="19"/>
      <c r="J170" s="4"/>
      <c r="K170" s="4">
        <f t="shared" si="36"/>
        <v>100144.875</v>
      </c>
      <c r="L170" s="4">
        <f t="shared" si="37"/>
        <v>24034770</v>
      </c>
      <c r="M170" s="4">
        <f>IF(C170&lt;&gt;"",SUM($K$13:$K170),"")</f>
        <v>15822890.25</v>
      </c>
      <c r="N170" s="4">
        <f t="shared" ref="N170:N233" si="50">IFERROR(ROUND(IF(C170&lt;&gt;"",SUM(K171:K613),""),2),"")</f>
        <v>22403161.25</v>
      </c>
      <c r="O170">
        <f t="shared" si="48"/>
        <v>2039</v>
      </c>
      <c r="P170" s="8" t="str">
        <f t="shared" si="41"/>
        <v/>
      </c>
      <c r="Q170" s="8" t="str">
        <f t="shared" si="42"/>
        <v/>
      </c>
    </row>
    <row r="171" spans="1:17" x14ac:dyDescent="0.25">
      <c r="A171">
        <f t="shared" si="39"/>
        <v>3</v>
      </c>
      <c r="B171">
        <f t="shared" si="43"/>
        <v>0</v>
      </c>
      <c r="C171" s="5">
        <f t="shared" si="49"/>
        <v>159</v>
      </c>
      <c r="D171" s="3">
        <f t="shared" si="44"/>
        <v>50860</v>
      </c>
      <c r="E171" s="7">
        <f t="shared" si="35"/>
        <v>24034770</v>
      </c>
      <c r="F171" s="4">
        <f t="shared" si="45"/>
        <v>109151.2086334404</v>
      </c>
      <c r="G171" s="19">
        <f t="shared" si="40"/>
        <v>91778.618745098167</v>
      </c>
      <c r="H171" s="18">
        <f t="shared" si="46"/>
        <v>17372.589888342227</v>
      </c>
      <c r="I171" s="19"/>
      <c r="J171" s="4"/>
      <c r="K171" s="4">
        <f t="shared" si="36"/>
        <v>100144.875</v>
      </c>
      <c r="L171" s="4">
        <f t="shared" si="37"/>
        <v>24034770</v>
      </c>
      <c r="M171" s="4">
        <f>IF(C171&lt;&gt;"",SUM($K$13:$K171),"")</f>
        <v>15923035.125</v>
      </c>
      <c r="N171" s="4">
        <f t="shared" si="50"/>
        <v>22303016.379999999</v>
      </c>
      <c r="O171">
        <f t="shared" si="48"/>
        <v>2039</v>
      </c>
      <c r="P171" s="8" t="str">
        <f t="shared" si="41"/>
        <v/>
      </c>
      <c r="Q171" s="8" t="str">
        <f t="shared" si="42"/>
        <v/>
      </c>
    </row>
    <row r="172" spans="1:17" x14ac:dyDescent="0.25">
      <c r="A172">
        <f t="shared" si="39"/>
        <v>4</v>
      </c>
      <c r="B172">
        <f t="shared" si="43"/>
        <v>0</v>
      </c>
      <c r="C172" s="5">
        <f t="shared" si="49"/>
        <v>160</v>
      </c>
      <c r="D172" s="3">
        <f t="shared" si="44"/>
        <v>50890</v>
      </c>
      <c r="E172" s="7">
        <f t="shared" si="35"/>
        <v>24034770</v>
      </c>
      <c r="F172" s="4">
        <f t="shared" si="45"/>
        <v>109151.2086334404</v>
      </c>
      <c r="G172" s="19">
        <f t="shared" si="40"/>
        <v>91706.232953896746</v>
      </c>
      <c r="H172" s="18">
        <f t="shared" si="46"/>
        <v>17444.975679543651</v>
      </c>
      <c r="I172" s="19"/>
      <c r="J172" s="4"/>
      <c r="K172" s="4">
        <f t="shared" si="36"/>
        <v>100144.875</v>
      </c>
      <c r="L172" s="4">
        <f t="shared" si="37"/>
        <v>24034770</v>
      </c>
      <c r="M172" s="4">
        <f>IF(C172&lt;&gt;"",SUM($K$13:$K172),"")</f>
        <v>16023180</v>
      </c>
      <c r="N172" s="4">
        <f t="shared" si="50"/>
        <v>22202871.5</v>
      </c>
      <c r="O172">
        <f t="shared" si="48"/>
        <v>2039</v>
      </c>
      <c r="P172" s="8" t="str">
        <f t="shared" si="41"/>
        <v/>
      </c>
      <c r="Q172" s="8" t="str">
        <f t="shared" si="42"/>
        <v/>
      </c>
    </row>
    <row r="173" spans="1:17" x14ac:dyDescent="0.25">
      <c r="A173">
        <f t="shared" si="39"/>
        <v>5</v>
      </c>
      <c r="B173">
        <f t="shared" si="43"/>
        <v>0</v>
      </c>
      <c r="C173" s="5">
        <f t="shared" si="49"/>
        <v>161</v>
      </c>
      <c r="D173" s="3">
        <f t="shared" si="44"/>
        <v>50921</v>
      </c>
      <c r="E173" s="7">
        <f t="shared" si="35"/>
        <v>24034770</v>
      </c>
      <c r="F173" s="4">
        <f t="shared" si="45"/>
        <v>109151.2086334404</v>
      </c>
      <c r="G173" s="19">
        <f t="shared" si="40"/>
        <v>91633.545555231976</v>
      </c>
      <c r="H173" s="18">
        <f t="shared" si="46"/>
        <v>17517.663078208418</v>
      </c>
      <c r="I173" s="19"/>
      <c r="J173" s="4"/>
      <c r="K173" s="4">
        <f t="shared" si="36"/>
        <v>100144.875</v>
      </c>
      <c r="L173" s="4">
        <f t="shared" si="37"/>
        <v>24034770</v>
      </c>
      <c r="M173" s="4">
        <f>IF(C173&lt;&gt;"",SUM($K$13:$K173),"")</f>
        <v>16123324.875</v>
      </c>
      <c r="N173" s="4">
        <f t="shared" si="50"/>
        <v>22102726.629999999</v>
      </c>
      <c r="O173">
        <f t="shared" si="48"/>
        <v>2039</v>
      </c>
      <c r="P173" s="8" t="str">
        <f t="shared" si="41"/>
        <v/>
      </c>
      <c r="Q173" s="8" t="str">
        <f t="shared" si="42"/>
        <v/>
      </c>
    </row>
    <row r="174" spans="1:17" x14ac:dyDescent="0.25">
      <c r="A174">
        <f t="shared" si="39"/>
        <v>6</v>
      </c>
      <c r="B174">
        <f t="shared" si="43"/>
        <v>0</v>
      </c>
      <c r="C174" s="5">
        <f t="shared" si="49"/>
        <v>162</v>
      </c>
      <c r="D174" s="3">
        <f t="shared" si="44"/>
        <v>50951</v>
      </c>
      <c r="E174" s="7">
        <f t="shared" si="35"/>
        <v>24034770</v>
      </c>
      <c r="F174" s="4">
        <f t="shared" si="45"/>
        <v>109151.2086334404</v>
      </c>
      <c r="G174" s="19">
        <f t="shared" si="40"/>
        <v>91560.555292406119</v>
      </c>
      <c r="H174" s="18">
        <f t="shared" si="46"/>
        <v>17590.653341034282</v>
      </c>
      <c r="I174" s="19"/>
      <c r="J174" s="4"/>
      <c r="K174" s="4">
        <f t="shared" si="36"/>
        <v>100144.875</v>
      </c>
      <c r="L174" s="4">
        <f t="shared" si="37"/>
        <v>24034770</v>
      </c>
      <c r="M174" s="4">
        <f>IF(C174&lt;&gt;"",SUM($K$13:$K174),"")</f>
        <v>16223469.75</v>
      </c>
      <c r="N174" s="4">
        <f t="shared" si="50"/>
        <v>22002581.75</v>
      </c>
      <c r="O174">
        <f t="shared" si="48"/>
        <v>2039</v>
      </c>
      <c r="P174" s="8" t="str">
        <f t="shared" si="41"/>
        <v/>
      </c>
      <c r="Q174" s="8" t="str">
        <f t="shared" si="42"/>
        <v/>
      </c>
    </row>
    <row r="175" spans="1:17" x14ac:dyDescent="0.25">
      <c r="A175">
        <f t="shared" si="39"/>
        <v>7</v>
      </c>
      <c r="B175">
        <f t="shared" si="43"/>
        <v>0</v>
      </c>
      <c r="C175" s="5">
        <f t="shared" si="49"/>
        <v>163</v>
      </c>
      <c r="D175" s="3">
        <f t="shared" si="44"/>
        <v>50982</v>
      </c>
      <c r="E175" s="7">
        <f t="shared" si="35"/>
        <v>24034770</v>
      </c>
      <c r="F175" s="4">
        <f t="shared" si="45"/>
        <v>109151.2086334404</v>
      </c>
      <c r="G175" s="19">
        <f t="shared" si="40"/>
        <v>91487.260903485134</v>
      </c>
      <c r="H175" s="18">
        <f t="shared" si="46"/>
        <v>17663.94772995526</v>
      </c>
      <c r="I175" s="19"/>
      <c r="J175" s="4"/>
      <c r="K175" s="4">
        <f t="shared" si="36"/>
        <v>100144.875</v>
      </c>
      <c r="L175" s="4">
        <f t="shared" si="37"/>
        <v>24034770</v>
      </c>
      <c r="M175" s="4">
        <f>IF(C175&lt;&gt;"",SUM($K$13:$K175),"")</f>
        <v>16323614.625</v>
      </c>
      <c r="N175" s="4">
        <f t="shared" si="50"/>
        <v>21902436.879999999</v>
      </c>
      <c r="O175">
        <f t="shared" si="48"/>
        <v>2039</v>
      </c>
      <c r="P175" s="8" t="str">
        <f t="shared" si="41"/>
        <v/>
      </c>
      <c r="Q175" s="8" t="str">
        <f t="shared" si="42"/>
        <v/>
      </c>
    </row>
    <row r="176" spans="1:17" x14ac:dyDescent="0.25">
      <c r="A176">
        <f t="shared" si="39"/>
        <v>8</v>
      </c>
      <c r="B176">
        <f t="shared" si="43"/>
        <v>0</v>
      </c>
      <c r="C176" s="5">
        <f t="shared" si="49"/>
        <v>164</v>
      </c>
      <c r="D176" s="3">
        <f t="shared" si="44"/>
        <v>51013</v>
      </c>
      <c r="E176" s="7">
        <f t="shared" si="35"/>
        <v>24034770</v>
      </c>
      <c r="F176" s="4">
        <f t="shared" si="45"/>
        <v>109151.2086334404</v>
      </c>
      <c r="G176" s="19">
        <f t="shared" si="40"/>
        <v>91413.661121276993</v>
      </c>
      <c r="H176" s="18">
        <f t="shared" si="46"/>
        <v>17737.547512163404</v>
      </c>
      <c r="I176" s="19"/>
      <c r="J176" s="4"/>
      <c r="K176" s="4">
        <f t="shared" si="36"/>
        <v>100144.875</v>
      </c>
      <c r="L176" s="4">
        <f t="shared" si="37"/>
        <v>24034770</v>
      </c>
      <c r="M176" s="4">
        <f>IF(C176&lt;&gt;"",SUM($K$13:$K176),"")</f>
        <v>16423759.5</v>
      </c>
      <c r="N176" s="4">
        <f t="shared" si="50"/>
        <v>21802292</v>
      </c>
      <c r="O176">
        <f t="shared" si="48"/>
        <v>2039</v>
      </c>
      <c r="P176" s="8" t="str">
        <f t="shared" si="41"/>
        <v/>
      </c>
      <c r="Q176" s="8" t="str">
        <f t="shared" si="42"/>
        <v/>
      </c>
    </row>
    <row r="177" spans="1:17" x14ac:dyDescent="0.25">
      <c r="A177">
        <f t="shared" si="39"/>
        <v>9</v>
      </c>
      <c r="B177">
        <f t="shared" si="43"/>
        <v>0</v>
      </c>
      <c r="C177" s="5">
        <f t="shared" si="49"/>
        <v>165</v>
      </c>
      <c r="D177" s="3">
        <f t="shared" si="44"/>
        <v>51043</v>
      </c>
      <c r="E177" s="7">
        <f t="shared" si="35"/>
        <v>24034770</v>
      </c>
      <c r="F177" s="4">
        <f t="shared" si="45"/>
        <v>109151.2086334404</v>
      </c>
      <c r="G177" s="19">
        <f t="shared" si="40"/>
        <v>91339.754673309639</v>
      </c>
      <c r="H177" s="18">
        <f t="shared" si="46"/>
        <v>17811.453960130755</v>
      </c>
      <c r="I177" s="19"/>
      <c r="J177" s="4"/>
      <c r="K177" s="4">
        <f t="shared" si="36"/>
        <v>100144.875</v>
      </c>
      <c r="L177" s="4">
        <f t="shared" si="37"/>
        <v>24034770</v>
      </c>
      <c r="M177" s="4">
        <f>IF(C177&lt;&gt;"",SUM($K$13:$K177),"")</f>
        <v>16523904.375</v>
      </c>
      <c r="N177" s="4">
        <f t="shared" si="50"/>
        <v>21702147.129999999</v>
      </c>
      <c r="O177">
        <f t="shared" si="48"/>
        <v>2039</v>
      </c>
      <c r="P177" s="8" t="str">
        <f t="shared" si="41"/>
        <v/>
      </c>
      <c r="Q177" s="8" t="str">
        <f t="shared" si="42"/>
        <v/>
      </c>
    </row>
    <row r="178" spans="1:17" x14ac:dyDescent="0.25">
      <c r="A178">
        <f t="shared" si="39"/>
        <v>10</v>
      </c>
      <c r="B178">
        <f t="shared" si="43"/>
        <v>0</v>
      </c>
      <c r="C178" s="5">
        <f t="shared" si="49"/>
        <v>166</v>
      </c>
      <c r="D178" s="3">
        <f t="shared" si="44"/>
        <v>51074</v>
      </c>
      <c r="E178" s="7">
        <f t="shared" si="35"/>
        <v>24034770</v>
      </c>
      <c r="F178" s="4">
        <f t="shared" si="45"/>
        <v>109151.2086334404</v>
      </c>
      <c r="G178" s="19">
        <f t="shared" si="40"/>
        <v>91265.54028180911</v>
      </c>
      <c r="H178" s="18">
        <f t="shared" si="46"/>
        <v>17885.668351631302</v>
      </c>
      <c r="I178" s="19"/>
      <c r="J178" s="4"/>
      <c r="K178" s="4">
        <f t="shared" si="36"/>
        <v>100144.875</v>
      </c>
      <c r="L178" s="4">
        <f t="shared" si="37"/>
        <v>24034770</v>
      </c>
      <c r="M178" s="4">
        <f>IF(C178&lt;&gt;"",SUM($K$13:$K178),"")</f>
        <v>16624049.25</v>
      </c>
      <c r="N178" s="4">
        <f t="shared" si="50"/>
        <v>21602002.25</v>
      </c>
      <c r="O178">
        <f t="shared" si="48"/>
        <v>2039</v>
      </c>
      <c r="P178" s="8" t="str">
        <f t="shared" si="41"/>
        <v/>
      </c>
      <c r="Q178" s="8" t="str">
        <f t="shared" si="42"/>
        <v/>
      </c>
    </row>
    <row r="179" spans="1:17" x14ac:dyDescent="0.25">
      <c r="A179">
        <f t="shared" si="39"/>
        <v>11</v>
      </c>
      <c r="B179">
        <f t="shared" si="43"/>
        <v>0</v>
      </c>
      <c r="C179" s="5">
        <f t="shared" si="49"/>
        <v>167</v>
      </c>
      <c r="D179" s="3">
        <f t="shared" si="44"/>
        <v>51104</v>
      </c>
      <c r="E179" s="7">
        <f t="shared" si="35"/>
        <v>24034770</v>
      </c>
      <c r="F179" s="4">
        <f t="shared" si="45"/>
        <v>109151.2086334404</v>
      </c>
      <c r="G179" s="19">
        <f t="shared" si="40"/>
        <v>91191.016663677306</v>
      </c>
      <c r="H179" s="18">
        <f t="shared" si="46"/>
        <v>17960.191969763098</v>
      </c>
      <c r="I179" s="19"/>
      <c r="J179" s="4"/>
      <c r="K179" s="4">
        <f t="shared" si="36"/>
        <v>100144.875</v>
      </c>
      <c r="L179" s="4">
        <f t="shared" si="37"/>
        <v>24034770</v>
      </c>
      <c r="M179" s="4">
        <f>IF(C179&lt;&gt;"",SUM($K$13:$K179),"")</f>
        <v>16724194.125</v>
      </c>
      <c r="N179" s="4">
        <f t="shared" si="50"/>
        <v>21501857.379999999</v>
      </c>
      <c r="O179">
        <f t="shared" si="48"/>
        <v>2039</v>
      </c>
      <c r="P179" s="8" t="str">
        <f t="shared" si="41"/>
        <v/>
      </c>
      <c r="Q179" s="8" t="str">
        <f t="shared" si="42"/>
        <v/>
      </c>
    </row>
    <row r="180" spans="1:17" x14ac:dyDescent="0.25">
      <c r="A180">
        <f t="shared" si="39"/>
        <v>12</v>
      </c>
      <c r="B180">
        <f t="shared" si="43"/>
        <v>1</v>
      </c>
      <c r="C180" s="5">
        <f t="shared" si="49"/>
        <v>168</v>
      </c>
      <c r="D180" s="3">
        <f t="shared" si="44"/>
        <v>51135</v>
      </c>
      <c r="E180" s="7">
        <f t="shared" si="35"/>
        <v>24034770</v>
      </c>
      <c r="F180" s="4">
        <f t="shared" si="45"/>
        <v>109151.2086334404</v>
      </c>
      <c r="G180" s="19">
        <f t="shared" si="40"/>
        <v>91116.18253046996</v>
      </c>
      <c r="H180" s="18">
        <f t="shared" si="46"/>
        <v>18035.026102970442</v>
      </c>
      <c r="I180" s="19">
        <f>SUM(H169:H180)</f>
        <v>211548.940194453</v>
      </c>
      <c r="J180" s="4">
        <f>[2]Blad1!$R$41*1000</f>
        <v>0</v>
      </c>
      <c r="K180" s="4">
        <f t="shared" si="36"/>
        <v>100144.875</v>
      </c>
      <c r="L180" s="4">
        <f t="shared" si="37"/>
        <v>24034770</v>
      </c>
      <c r="M180" s="4">
        <f>IF(C180&lt;&gt;"",SUM($K$13:$K180),"")</f>
        <v>16824339</v>
      </c>
      <c r="N180" s="4">
        <f t="shared" si="50"/>
        <v>21401712.5</v>
      </c>
      <c r="O180">
        <f t="shared" si="48"/>
        <v>2039</v>
      </c>
      <c r="P180" s="8">
        <f t="shared" si="41"/>
        <v>1201738.5</v>
      </c>
      <c r="Q180" s="8">
        <f t="shared" si="42"/>
        <v>0</v>
      </c>
    </row>
    <row r="181" spans="1:17" x14ac:dyDescent="0.25">
      <c r="A181">
        <f t="shared" si="39"/>
        <v>1</v>
      </c>
      <c r="B181">
        <f t="shared" si="43"/>
        <v>0</v>
      </c>
      <c r="C181" s="5">
        <f t="shared" si="49"/>
        <v>169</v>
      </c>
      <c r="D181" s="3">
        <f t="shared" si="44"/>
        <v>51166</v>
      </c>
      <c r="E181" s="7">
        <f t="shared" si="35"/>
        <v>24034770</v>
      </c>
      <c r="F181" s="4">
        <f t="shared" si="45"/>
        <v>109151.2086334404</v>
      </c>
      <c r="G181" s="19">
        <f t="shared" si="40"/>
        <v>91041.036588374263</v>
      </c>
      <c r="H181" s="18">
        <f t="shared" si="46"/>
        <v>18110.172045066152</v>
      </c>
      <c r="I181" s="19"/>
      <c r="J181" s="4"/>
      <c r="K181" s="4">
        <f t="shared" si="36"/>
        <v>100144.875</v>
      </c>
      <c r="L181" s="4">
        <f t="shared" si="37"/>
        <v>24034770</v>
      </c>
      <c r="M181" s="4">
        <f>IF(C181&lt;&gt;"",SUM($K$13:$K181),"")</f>
        <v>16924483.875</v>
      </c>
      <c r="N181" s="4">
        <f t="shared" si="50"/>
        <v>21301567.629999999</v>
      </c>
      <c r="O181">
        <f t="shared" si="48"/>
        <v>2040</v>
      </c>
      <c r="P181" s="8" t="str">
        <f t="shared" si="41"/>
        <v/>
      </c>
      <c r="Q181" s="8" t="str">
        <f t="shared" si="42"/>
        <v/>
      </c>
    </row>
    <row r="182" spans="1:17" x14ac:dyDescent="0.25">
      <c r="A182">
        <f t="shared" si="39"/>
        <v>2</v>
      </c>
      <c r="B182">
        <f t="shared" si="43"/>
        <v>0</v>
      </c>
      <c r="C182" s="5">
        <f t="shared" si="49"/>
        <v>170</v>
      </c>
      <c r="D182" s="3">
        <f t="shared" si="44"/>
        <v>51195</v>
      </c>
      <c r="E182" s="7">
        <f t="shared" si="35"/>
        <v>24034770</v>
      </c>
      <c r="F182" s="4">
        <f t="shared" si="45"/>
        <v>109151.2086334404</v>
      </c>
      <c r="G182" s="19">
        <f t="shared" si="40"/>
        <v>90965.577538186481</v>
      </c>
      <c r="H182" s="18">
        <f t="shared" si="46"/>
        <v>18185.631095253932</v>
      </c>
      <c r="I182" s="19"/>
      <c r="J182" s="4"/>
      <c r="K182" s="4">
        <f t="shared" si="36"/>
        <v>100144.875</v>
      </c>
      <c r="L182" s="4">
        <f t="shared" si="37"/>
        <v>24034770</v>
      </c>
      <c r="M182" s="4">
        <f>IF(C182&lt;&gt;"",SUM($K$13:$K182),"")</f>
        <v>17024628.75</v>
      </c>
      <c r="N182" s="4">
        <f t="shared" si="50"/>
        <v>21201422.75</v>
      </c>
      <c r="O182">
        <f t="shared" si="48"/>
        <v>2040</v>
      </c>
      <c r="P182" s="8" t="str">
        <f t="shared" si="41"/>
        <v/>
      </c>
      <c r="Q182" s="8" t="str">
        <f t="shared" si="42"/>
        <v/>
      </c>
    </row>
    <row r="183" spans="1:17" x14ac:dyDescent="0.25">
      <c r="A183">
        <f t="shared" si="39"/>
        <v>3</v>
      </c>
      <c r="B183">
        <f t="shared" si="43"/>
        <v>0</v>
      </c>
      <c r="C183" s="5">
        <f t="shared" si="49"/>
        <v>171</v>
      </c>
      <c r="D183" s="3">
        <f t="shared" si="44"/>
        <v>51226</v>
      </c>
      <c r="E183" s="7">
        <f t="shared" si="35"/>
        <v>24034770</v>
      </c>
      <c r="F183" s="4">
        <f t="shared" si="45"/>
        <v>109151.2086334404</v>
      </c>
      <c r="G183" s="19">
        <f t="shared" si="40"/>
        <v>90889.80407528959</v>
      </c>
      <c r="H183" s="18">
        <f t="shared" si="46"/>
        <v>18261.404558150818</v>
      </c>
      <c r="I183" s="19"/>
      <c r="J183" s="4"/>
      <c r="K183" s="4">
        <f t="shared" si="36"/>
        <v>100144.875</v>
      </c>
      <c r="L183" s="4">
        <f t="shared" si="37"/>
        <v>24034770</v>
      </c>
      <c r="M183" s="4">
        <f>IF(C183&lt;&gt;"",SUM($K$13:$K183),"")</f>
        <v>17124773.625</v>
      </c>
      <c r="N183" s="4">
        <f t="shared" si="50"/>
        <v>21101277.879999999</v>
      </c>
      <c r="O183">
        <f t="shared" si="48"/>
        <v>2040</v>
      </c>
      <c r="P183" s="8" t="str">
        <f t="shared" si="41"/>
        <v/>
      </c>
      <c r="Q183" s="8" t="str">
        <f t="shared" si="42"/>
        <v/>
      </c>
    </row>
    <row r="184" spans="1:17" x14ac:dyDescent="0.25">
      <c r="A184">
        <f t="shared" si="39"/>
        <v>4</v>
      </c>
      <c r="B184">
        <f t="shared" si="43"/>
        <v>0</v>
      </c>
      <c r="C184" s="5">
        <f t="shared" si="49"/>
        <v>172</v>
      </c>
      <c r="D184" s="3">
        <f t="shared" si="44"/>
        <v>51256</v>
      </c>
      <c r="E184" s="7">
        <f t="shared" si="35"/>
        <v>24034770</v>
      </c>
      <c r="F184" s="4">
        <f t="shared" si="45"/>
        <v>109151.2086334404</v>
      </c>
      <c r="G184" s="19">
        <f t="shared" si="40"/>
        <v>90813.714889630632</v>
      </c>
      <c r="H184" s="18">
        <f t="shared" si="46"/>
        <v>18337.49374380978</v>
      </c>
      <c r="I184" s="19"/>
      <c r="J184" s="4"/>
      <c r="K184" s="4">
        <f t="shared" si="36"/>
        <v>100144.875</v>
      </c>
      <c r="L184" s="4">
        <f t="shared" si="37"/>
        <v>24034770</v>
      </c>
      <c r="M184" s="4">
        <f>IF(C184&lt;&gt;"",SUM($K$13:$K184),"")</f>
        <v>17224918.5</v>
      </c>
      <c r="N184" s="4">
        <f t="shared" si="50"/>
        <v>21001133</v>
      </c>
      <c r="O184">
        <f t="shared" si="48"/>
        <v>2040</v>
      </c>
      <c r="P184" s="8" t="str">
        <f t="shared" si="41"/>
        <v/>
      </c>
      <c r="Q184" s="8" t="str">
        <f t="shared" si="42"/>
        <v/>
      </c>
    </row>
    <row r="185" spans="1:17" x14ac:dyDescent="0.25">
      <c r="A185">
        <f t="shared" si="39"/>
        <v>5</v>
      </c>
      <c r="B185">
        <f t="shared" si="43"/>
        <v>0</v>
      </c>
      <c r="C185" s="5">
        <f t="shared" si="49"/>
        <v>173</v>
      </c>
      <c r="D185" s="3">
        <f t="shared" si="44"/>
        <v>51287</v>
      </c>
      <c r="E185" s="7">
        <f t="shared" si="35"/>
        <v>24034770</v>
      </c>
      <c r="F185" s="4">
        <f t="shared" si="45"/>
        <v>109151.2086334404</v>
      </c>
      <c r="G185" s="19">
        <f t="shared" si="40"/>
        <v>90737.308665698089</v>
      </c>
      <c r="H185" s="18">
        <f t="shared" si="46"/>
        <v>18413.899967742323</v>
      </c>
      <c r="I185" s="19"/>
      <c r="J185" s="4"/>
      <c r="K185" s="4">
        <f t="shared" si="36"/>
        <v>100144.875</v>
      </c>
      <c r="L185" s="4">
        <f t="shared" si="37"/>
        <v>24034770</v>
      </c>
      <c r="M185" s="4">
        <f>IF(C185&lt;&gt;"",SUM($K$13:$K185),"")</f>
        <v>17325063.375</v>
      </c>
      <c r="N185" s="4">
        <f t="shared" si="50"/>
        <v>20900988.129999999</v>
      </c>
      <c r="O185">
        <f t="shared" si="48"/>
        <v>2040</v>
      </c>
      <c r="P185" s="8" t="str">
        <f t="shared" si="41"/>
        <v/>
      </c>
      <c r="Q185" s="8" t="str">
        <f t="shared" si="42"/>
        <v/>
      </c>
    </row>
    <row r="186" spans="1:17" x14ac:dyDescent="0.25">
      <c r="A186">
        <f t="shared" si="39"/>
        <v>6</v>
      </c>
      <c r="B186">
        <f t="shared" si="43"/>
        <v>0</v>
      </c>
      <c r="C186" s="5">
        <f t="shared" si="49"/>
        <v>174</v>
      </c>
      <c r="D186" s="3">
        <f t="shared" si="44"/>
        <v>51317</v>
      </c>
      <c r="E186" s="7">
        <f t="shared" si="35"/>
        <v>24034770</v>
      </c>
      <c r="F186" s="4">
        <f t="shared" si="45"/>
        <v>109151.2086334404</v>
      </c>
      <c r="G186" s="19">
        <f t="shared" si="40"/>
        <v>90660.584082499161</v>
      </c>
      <c r="H186" s="18">
        <f t="shared" si="46"/>
        <v>18490.624550941247</v>
      </c>
      <c r="I186" s="19"/>
      <c r="J186" s="4"/>
      <c r="K186" s="4">
        <f t="shared" si="36"/>
        <v>100144.875</v>
      </c>
      <c r="L186" s="4">
        <f t="shared" si="37"/>
        <v>24034770</v>
      </c>
      <c r="M186" s="4">
        <f>IF(C186&lt;&gt;"",SUM($K$13:$K186),"")</f>
        <v>17425208.25</v>
      </c>
      <c r="N186" s="4">
        <f t="shared" si="50"/>
        <v>20800843.25</v>
      </c>
      <c r="O186">
        <f t="shared" si="48"/>
        <v>2040</v>
      </c>
      <c r="P186" s="8" t="str">
        <f t="shared" si="41"/>
        <v/>
      </c>
      <c r="Q186" s="8" t="str">
        <f t="shared" si="42"/>
        <v/>
      </c>
    </row>
    <row r="187" spans="1:17" x14ac:dyDescent="0.25">
      <c r="A187">
        <f t="shared" si="39"/>
        <v>7</v>
      </c>
      <c r="B187">
        <f t="shared" si="43"/>
        <v>0</v>
      </c>
      <c r="C187" s="5">
        <f t="shared" si="49"/>
        <v>175</v>
      </c>
      <c r="D187" s="3">
        <f t="shared" si="44"/>
        <v>51348</v>
      </c>
      <c r="E187" s="7">
        <f t="shared" si="35"/>
        <v>24034770</v>
      </c>
      <c r="F187" s="4">
        <f t="shared" si="45"/>
        <v>109151.2086334404</v>
      </c>
      <c r="G187" s="19">
        <f t="shared" si="40"/>
        <v>90583.539813536903</v>
      </c>
      <c r="H187" s="18">
        <f t="shared" si="46"/>
        <v>18567.668819903505</v>
      </c>
      <c r="I187" s="19"/>
      <c r="J187" s="4"/>
      <c r="K187" s="4">
        <f t="shared" si="36"/>
        <v>100144.875</v>
      </c>
      <c r="L187" s="4">
        <f t="shared" si="37"/>
        <v>24034770</v>
      </c>
      <c r="M187" s="4">
        <f>IF(C187&lt;&gt;"",SUM($K$13:$K187),"")</f>
        <v>17525353.125</v>
      </c>
      <c r="N187" s="4">
        <f t="shared" si="50"/>
        <v>20700698.379999999</v>
      </c>
      <c r="O187">
        <f t="shared" si="48"/>
        <v>2040</v>
      </c>
      <c r="P187" s="8" t="str">
        <f t="shared" si="41"/>
        <v/>
      </c>
      <c r="Q187" s="8" t="str">
        <f t="shared" si="42"/>
        <v/>
      </c>
    </row>
    <row r="188" spans="1:17" x14ac:dyDescent="0.25">
      <c r="A188">
        <f t="shared" si="39"/>
        <v>8</v>
      </c>
      <c r="B188">
        <f t="shared" si="43"/>
        <v>0</v>
      </c>
      <c r="C188" s="5">
        <f t="shared" si="49"/>
        <v>176</v>
      </c>
      <c r="D188" s="3">
        <f t="shared" si="44"/>
        <v>51379</v>
      </c>
      <c r="E188" s="7">
        <f t="shared" si="35"/>
        <v>24034770</v>
      </c>
      <c r="F188" s="4">
        <f t="shared" si="45"/>
        <v>109151.2086334404</v>
      </c>
      <c r="G188" s="19">
        <f t="shared" si="40"/>
        <v>90506.174526787305</v>
      </c>
      <c r="H188" s="18">
        <f t="shared" si="46"/>
        <v>18645.034106653107</v>
      </c>
      <c r="I188" s="19"/>
      <c r="J188" s="4"/>
      <c r="K188" s="4">
        <f t="shared" si="36"/>
        <v>100144.875</v>
      </c>
      <c r="L188" s="4">
        <f t="shared" si="37"/>
        <v>24034770</v>
      </c>
      <c r="M188" s="4">
        <f>IF(C188&lt;&gt;"",SUM($K$13:$K188),"")</f>
        <v>17625498</v>
      </c>
      <c r="N188" s="4">
        <f t="shared" si="50"/>
        <v>20600553.5</v>
      </c>
      <c r="O188">
        <f t="shared" si="48"/>
        <v>2040</v>
      </c>
      <c r="P188" s="8" t="str">
        <f t="shared" si="41"/>
        <v/>
      </c>
      <c r="Q188" s="8" t="str">
        <f t="shared" si="42"/>
        <v/>
      </c>
    </row>
    <row r="189" spans="1:17" x14ac:dyDescent="0.25">
      <c r="A189">
        <f t="shared" si="39"/>
        <v>9</v>
      </c>
      <c r="B189">
        <f t="shared" si="43"/>
        <v>0</v>
      </c>
      <c r="C189" s="5">
        <f t="shared" si="49"/>
        <v>177</v>
      </c>
      <c r="D189" s="3">
        <f t="shared" si="44"/>
        <v>51409</v>
      </c>
      <c r="E189" s="7">
        <f t="shared" si="35"/>
        <v>24034770</v>
      </c>
      <c r="F189" s="4">
        <f t="shared" si="45"/>
        <v>109151.2086334404</v>
      </c>
      <c r="G189" s="19">
        <f t="shared" si="40"/>
        <v>90428.486884676255</v>
      </c>
      <c r="H189" s="18">
        <f t="shared" si="46"/>
        <v>18722.721748764154</v>
      </c>
      <c r="I189" s="19"/>
      <c r="J189" s="4"/>
      <c r="K189" s="4">
        <f t="shared" si="36"/>
        <v>100144.875</v>
      </c>
      <c r="L189" s="4">
        <f t="shared" si="37"/>
        <v>24034770</v>
      </c>
      <c r="M189" s="4">
        <f>IF(C189&lt;&gt;"",SUM($K$13:$K189),"")</f>
        <v>17725642.875</v>
      </c>
      <c r="N189" s="4">
        <f t="shared" si="50"/>
        <v>20500408.629999999</v>
      </c>
      <c r="O189">
        <f t="shared" si="48"/>
        <v>2040</v>
      </c>
      <c r="P189" s="8" t="str">
        <f t="shared" si="41"/>
        <v/>
      </c>
      <c r="Q189" s="8" t="str">
        <f t="shared" si="42"/>
        <v/>
      </c>
    </row>
    <row r="190" spans="1:17" x14ac:dyDescent="0.25">
      <c r="A190">
        <f t="shared" si="39"/>
        <v>10</v>
      </c>
      <c r="B190">
        <f t="shared" si="43"/>
        <v>0</v>
      </c>
      <c r="C190" s="5">
        <f t="shared" si="49"/>
        <v>178</v>
      </c>
      <c r="D190" s="3">
        <f t="shared" si="44"/>
        <v>51440</v>
      </c>
      <c r="E190" s="7">
        <f t="shared" ref="E190:E253" si="51">IF(C190&lt;&gt;"",L189,"")</f>
        <v>24034770</v>
      </c>
      <c r="F190" s="4">
        <f t="shared" si="45"/>
        <v>109151.2086334404</v>
      </c>
      <c r="G190" s="19">
        <f t="shared" si="40"/>
        <v>90350.475544056404</v>
      </c>
      <c r="H190" s="18">
        <f t="shared" si="46"/>
        <v>18800.733089384008</v>
      </c>
      <c r="I190" s="19"/>
      <c r="J190" s="4"/>
      <c r="K190" s="4">
        <f t="shared" ref="K190:K253" si="52">IF(C190&lt;&gt;"",E190*($E$5/$E$7),"")</f>
        <v>100144.875</v>
      </c>
      <c r="L190" s="4">
        <f t="shared" ref="L190:L253" si="53">IF(AND(C190&lt;&gt;"",F190&lt;E190),E190-J190,IF(C190&lt;&gt;"",0,""))</f>
        <v>24034770</v>
      </c>
      <c r="M190" s="4">
        <f>IF(C190&lt;&gt;"",SUM($K$13:$K190),"")</f>
        <v>17825787.75</v>
      </c>
      <c r="N190" s="4">
        <f t="shared" si="50"/>
        <v>20400263.75</v>
      </c>
      <c r="O190">
        <f t="shared" si="48"/>
        <v>2040</v>
      </c>
      <c r="P190" s="8" t="str">
        <f t="shared" si="41"/>
        <v/>
      </c>
      <c r="Q190" s="8" t="str">
        <f t="shared" si="42"/>
        <v/>
      </c>
    </row>
    <row r="191" spans="1:17" x14ac:dyDescent="0.25">
      <c r="A191">
        <f t="shared" si="39"/>
        <v>11</v>
      </c>
      <c r="B191">
        <f t="shared" si="43"/>
        <v>0</v>
      </c>
      <c r="C191" s="5">
        <f t="shared" si="49"/>
        <v>179</v>
      </c>
      <c r="D191" s="3">
        <f t="shared" si="44"/>
        <v>51470</v>
      </c>
      <c r="E191" s="7">
        <f t="shared" si="51"/>
        <v>24034770</v>
      </c>
      <c r="F191" s="4">
        <f t="shared" si="45"/>
        <v>109151.2086334404</v>
      </c>
      <c r="G191" s="19">
        <f t="shared" si="40"/>
        <v>90272.139156183955</v>
      </c>
      <c r="H191" s="18">
        <f t="shared" si="46"/>
        <v>18879.069477256446</v>
      </c>
      <c r="I191" s="19"/>
      <c r="J191" s="4"/>
      <c r="K191" s="4">
        <f t="shared" si="52"/>
        <v>100144.875</v>
      </c>
      <c r="L191" s="4">
        <f t="shared" si="53"/>
        <v>24034770</v>
      </c>
      <c r="M191" s="4">
        <f>IF(C191&lt;&gt;"",SUM($K$13:$K191),"")</f>
        <v>17925932.625</v>
      </c>
      <c r="N191" s="4">
        <f t="shared" si="50"/>
        <v>20300118.879999999</v>
      </c>
      <c r="O191">
        <f t="shared" si="48"/>
        <v>2040</v>
      </c>
      <c r="P191" s="8" t="str">
        <f t="shared" si="41"/>
        <v/>
      </c>
      <c r="Q191" s="8" t="str">
        <f t="shared" si="42"/>
        <v/>
      </c>
    </row>
    <row r="192" spans="1:17" x14ac:dyDescent="0.25">
      <c r="A192">
        <f t="shared" si="39"/>
        <v>12</v>
      </c>
      <c r="B192">
        <f t="shared" si="43"/>
        <v>1</v>
      </c>
      <c r="C192" s="5">
        <f t="shared" si="49"/>
        <v>180</v>
      </c>
      <c r="D192" s="3">
        <f t="shared" si="44"/>
        <v>51501</v>
      </c>
      <c r="E192" s="7">
        <f t="shared" si="51"/>
        <v>24034770</v>
      </c>
      <c r="F192" s="4">
        <f t="shared" si="45"/>
        <v>109151.2086334404</v>
      </c>
      <c r="G192" s="19">
        <f t="shared" si="40"/>
        <v>90193.476366695395</v>
      </c>
      <c r="H192" s="18">
        <f t="shared" si="46"/>
        <v>18957.73226674501</v>
      </c>
      <c r="I192" s="19">
        <f>SUM(H181:H192)</f>
        <v>222372.18546967048</v>
      </c>
      <c r="J192" s="4">
        <f>[2]Blad1!$S$41*1000</f>
        <v>0</v>
      </c>
      <c r="K192" s="4">
        <f t="shared" si="52"/>
        <v>100144.875</v>
      </c>
      <c r="L192" s="4">
        <f t="shared" si="53"/>
        <v>24034770</v>
      </c>
      <c r="M192" s="4">
        <f>IF(C192&lt;&gt;"",SUM($K$13:$K192),"")</f>
        <v>18026077.5</v>
      </c>
      <c r="N192" s="4">
        <f t="shared" si="50"/>
        <v>20199974</v>
      </c>
      <c r="O192">
        <f t="shared" si="48"/>
        <v>2040</v>
      </c>
      <c r="P192" s="8">
        <f t="shared" si="41"/>
        <v>1201738.5</v>
      </c>
      <c r="Q192" s="8">
        <f t="shared" si="42"/>
        <v>0</v>
      </c>
    </row>
    <row r="193" spans="1:17" x14ac:dyDescent="0.25">
      <c r="A193">
        <f t="shared" si="39"/>
        <v>1</v>
      </c>
      <c r="B193">
        <f t="shared" si="43"/>
        <v>0</v>
      </c>
      <c r="C193" s="5">
        <f t="shared" si="49"/>
        <v>181</v>
      </c>
      <c r="D193" s="3">
        <f t="shared" si="44"/>
        <v>51532</v>
      </c>
      <c r="E193" s="7">
        <f t="shared" si="51"/>
        <v>24034770</v>
      </c>
      <c r="F193" s="4">
        <f t="shared" si="45"/>
        <v>109151.2086334404</v>
      </c>
      <c r="G193" s="19">
        <f t="shared" si="40"/>
        <v>90114.485815583961</v>
      </c>
      <c r="H193" s="18">
        <f t="shared" si="46"/>
        <v>19036.722817856451</v>
      </c>
      <c r="I193" s="19"/>
      <c r="J193" s="4"/>
      <c r="K193" s="4">
        <f t="shared" si="52"/>
        <v>100144.875</v>
      </c>
      <c r="L193" s="4">
        <f t="shared" si="53"/>
        <v>24034770</v>
      </c>
      <c r="M193" s="4">
        <f>IF(C193&lt;&gt;"",SUM($K$13:$K193),"")</f>
        <v>18126222.375</v>
      </c>
      <c r="N193" s="4">
        <f t="shared" si="50"/>
        <v>20099829.129999999</v>
      </c>
      <c r="O193">
        <f t="shared" si="48"/>
        <v>2041</v>
      </c>
      <c r="P193" s="8" t="str">
        <f t="shared" si="41"/>
        <v/>
      </c>
      <c r="Q193" s="8" t="str">
        <f t="shared" si="42"/>
        <v/>
      </c>
    </row>
    <row r="194" spans="1:17" x14ac:dyDescent="0.25">
      <c r="A194">
        <f t="shared" si="39"/>
        <v>2</v>
      </c>
      <c r="B194">
        <f t="shared" si="43"/>
        <v>0</v>
      </c>
      <c r="C194" s="5">
        <f t="shared" si="49"/>
        <v>182</v>
      </c>
      <c r="D194" s="3">
        <f t="shared" si="44"/>
        <v>51560</v>
      </c>
      <c r="E194" s="7">
        <f t="shared" si="51"/>
        <v>24034770</v>
      </c>
      <c r="F194" s="4">
        <f t="shared" si="45"/>
        <v>109151.2086334404</v>
      </c>
      <c r="G194" s="19">
        <f t="shared" si="40"/>
        <v>90035.166137176217</v>
      </c>
      <c r="H194" s="18">
        <f t="shared" si="46"/>
        <v>19116.042496264181</v>
      </c>
      <c r="I194" s="19"/>
      <c r="J194" s="4"/>
      <c r="K194" s="4">
        <f t="shared" si="52"/>
        <v>100144.875</v>
      </c>
      <c r="L194" s="4">
        <f t="shared" si="53"/>
        <v>24034770</v>
      </c>
      <c r="M194" s="4">
        <f>IF(C194&lt;&gt;"",SUM($K$13:$K194),"")</f>
        <v>18226367.25</v>
      </c>
      <c r="N194" s="4">
        <f t="shared" si="50"/>
        <v>19999684.25</v>
      </c>
      <c r="O194">
        <f t="shared" si="48"/>
        <v>2041</v>
      </c>
      <c r="P194" s="8" t="str">
        <f t="shared" si="41"/>
        <v/>
      </c>
      <c r="Q194" s="8" t="str">
        <f t="shared" si="42"/>
        <v/>
      </c>
    </row>
    <row r="195" spans="1:17" x14ac:dyDescent="0.25">
      <c r="A195">
        <f t="shared" si="39"/>
        <v>3</v>
      </c>
      <c r="B195">
        <f t="shared" si="43"/>
        <v>0</v>
      </c>
      <c r="C195" s="5">
        <f t="shared" si="49"/>
        <v>183</v>
      </c>
      <c r="D195" s="3">
        <f t="shared" si="44"/>
        <v>51591</v>
      </c>
      <c r="E195" s="7">
        <f t="shared" si="51"/>
        <v>24034770</v>
      </c>
      <c r="F195" s="4">
        <f t="shared" si="45"/>
        <v>109151.2086334404</v>
      </c>
      <c r="G195" s="19">
        <f t="shared" si="40"/>
        <v>89955.515960108445</v>
      </c>
      <c r="H195" s="18">
        <f t="shared" si="46"/>
        <v>19195.692673331952</v>
      </c>
      <c r="I195" s="19"/>
      <c r="J195" s="4"/>
      <c r="K195" s="4">
        <f t="shared" si="52"/>
        <v>100144.875</v>
      </c>
      <c r="L195" s="4">
        <f t="shared" si="53"/>
        <v>24034770</v>
      </c>
      <c r="M195" s="4">
        <f>IF(C195&lt;&gt;"",SUM($K$13:$K195),"")</f>
        <v>18326512.125</v>
      </c>
      <c r="N195" s="4">
        <f t="shared" si="50"/>
        <v>19899539.379999999</v>
      </c>
      <c r="O195">
        <f t="shared" si="48"/>
        <v>2041</v>
      </c>
      <c r="P195" s="8" t="str">
        <f t="shared" si="41"/>
        <v/>
      </c>
      <c r="Q195" s="8" t="str">
        <f t="shared" si="42"/>
        <v/>
      </c>
    </row>
    <row r="196" spans="1:17" x14ac:dyDescent="0.25">
      <c r="A196">
        <f t="shared" si="39"/>
        <v>4</v>
      </c>
      <c r="B196">
        <f t="shared" si="43"/>
        <v>0</v>
      </c>
      <c r="C196" s="5">
        <f t="shared" si="49"/>
        <v>184</v>
      </c>
      <c r="D196" s="3">
        <f t="shared" si="44"/>
        <v>51621</v>
      </c>
      <c r="E196" s="7">
        <f t="shared" si="51"/>
        <v>24034770</v>
      </c>
      <c r="F196" s="4">
        <f t="shared" si="45"/>
        <v>109151.2086334404</v>
      </c>
      <c r="G196" s="19">
        <f t="shared" si="40"/>
        <v>89875.533907302903</v>
      </c>
      <c r="H196" s="18">
        <f t="shared" si="46"/>
        <v>19275.674726137499</v>
      </c>
      <c r="I196" s="19"/>
      <c r="J196" s="4"/>
      <c r="K196" s="4">
        <f t="shared" si="52"/>
        <v>100144.875</v>
      </c>
      <c r="L196" s="4">
        <f t="shared" si="53"/>
        <v>24034770</v>
      </c>
      <c r="M196" s="4">
        <f>IF(C196&lt;&gt;"",SUM($K$13:$K196),"")</f>
        <v>18426657</v>
      </c>
      <c r="N196" s="4">
        <f t="shared" si="50"/>
        <v>19799394.5</v>
      </c>
      <c r="O196">
        <f t="shared" si="48"/>
        <v>2041</v>
      </c>
      <c r="P196" s="8" t="str">
        <f t="shared" si="41"/>
        <v/>
      </c>
      <c r="Q196" s="8" t="str">
        <f t="shared" si="42"/>
        <v/>
      </c>
    </row>
    <row r="197" spans="1:17" x14ac:dyDescent="0.25">
      <c r="A197">
        <f t="shared" si="39"/>
        <v>5</v>
      </c>
      <c r="B197">
        <f t="shared" si="43"/>
        <v>0</v>
      </c>
      <c r="C197" s="5">
        <f t="shared" si="49"/>
        <v>185</v>
      </c>
      <c r="D197" s="3">
        <f t="shared" si="44"/>
        <v>51652</v>
      </c>
      <c r="E197" s="7">
        <f t="shared" si="51"/>
        <v>24034770</v>
      </c>
      <c r="F197" s="4">
        <f t="shared" si="45"/>
        <v>109151.2086334404</v>
      </c>
      <c r="G197" s="19">
        <f t="shared" si="40"/>
        <v>89795.218595943996</v>
      </c>
      <c r="H197" s="18">
        <f t="shared" si="46"/>
        <v>19355.990037496405</v>
      </c>
      <c r="I197" s="19"/>
      <c r="J197" s="4"/>
      <c r="K197" s="4">
        <f t="shared" si="52"/>
        <v>100144.875</v>
      </c>
      <c r="L197" s="4">
        <f t="shared" si="53"/>
        <v>24034770</v>
      </c>
      <c r="M197" s="4">
        <f>IF(C197&lt;&gt;"",SUM($K$13:$K197),"")</f>
        <v>18526801.875</v>
      </c>
      <c r="N197" s="4">
        <f t="shared" si="50"/>
        <v>19699249.629999999</v>
      </c>
      <c r="O197">
        <f t="shared" si="48"/>
        <v>2041</v>
      </c>
      <c r="P197" s="8" t="str">
        <f t="shared" si="41"/>
        <v/>
      </c>
      <c r="Q197" s="8" t="str">
        <f t="shared" si="42"/>
        <v/>
      </c>
    </row>
    <row r="198" spans="1:17" x14ac:dyDescent="0.25">
      <c r="A198">
        <f t="shared" si="39"/>
        <v>6</v>
      </c>
      <c r="B198">
        <f t="shared" si="43"/>
        <v>0</v>
      </c>
      <c r="C198" s="5">
        <f t="shared" si="49"/>
        <v>186</v>
      </c>
      <c r="D198" s="3">
        <f t="shared" si="44"/>
        <v>51682</v>
      </c>
      <c r="E198" s="7">
        <f t="shared" si="51"/>
        <v>24034770</v>
      </c>
      <c r="F198" s="4">
        <f t="shared" si="45"/>
        <v>109151.2086334404</v>
      </c>
      <c r="G198" s="19">
        <f t="shared" si="40"/>
        <v>89714.568637454431</v>
      </c>
      <c r="H198" s="18">
        <f t="shared" si="46"/>
        <v>19436.639995985974</v>
      </c>
      <c r="I198" s="19"/>
      <c r="J198" s="4"/>
      <c r="K198" s="4">
        <f t="shared" si="52"/>
        <v>100144.875</v>
      </c>
      <c r="L198" s="4">
        <f t="shared" si="53"/>
        <v>24034770</v>
      </c>
      <c r="M198" s="4">
        <f>IF(C198&lt;&gt;"",SUM($K$13:$K198),"")</f>
        <v>18626946.75</v>
      </c>
      <c r="N198" s="4">
        <f t="shared" si="50"/>
        <v>19599104.75</v>
      </c>
      <c r="O198">
        <f t="shared" si="48"/>
        <v>2041</v>
      </c>
      <c r="P198" s="8" t="str">
        <f t="shared" si="41"/>
        <v/>
      </c>
      <c r="Q198" s="8" t="str">
        <f t="shared" si="42"/>
        <v/>
      </c>
    </row>
    <row r="199" spans="1:17" x14ac:dyDescent="0.25">
      <c r="A199">
        <f t="shared" si="39"/>
        <v>7</v>
      </c>
      <c r="B199">
        <f t="shared" si="43"/>
        <v>0</v>
      </c>
      <c r="C199" s="5">
        <f t="shared" si="49"/>
        <v>187</v>
      </c>
      <c r="D199" s="3">
        <f t="shared" si="44"/>
        <v>51713</v>
      </c>
      <c r="E199" s="7">
        <f t="shared" si="51"/>
        <v>24034770</v>
      </c>
      <c r="F199" s="4">
        <f t="shared" si="45"/>
        <v>109151.2086334404</v>
      </c>
      <c r="G199" s="19">
        <f t="shared" si="40"/>
        <v>89633.582637471161</v>
      </c>
      <c r="H199" s="18">
        <f t="shared" si="46"/>
        <v>19517.625995969247</v>
      </c>
      <c r="I199" s="19"/>
      <c r="J199" s="4"/>
      <c r="K199" s="4">
        <f t="shared" si="52"/>
        <v>100144.875</v>
      </c>
      <c r="L199" s="4">
        <f t="shared" si="53"/>
        <v>24034770</v>
      </c>
      <c r="M199" s="4">
        <f>IF(C199&lt;&gt;"",SUM($K$13:$K199),"")</f>
        <v>18727091.625</v>
      </c>
      <c r="N199" s="4">
        <f t="shared" si="50"/>
        <v>19498959.879999999</v>
      </c>
      <c r="O199">
        <f t="shared" si="48"/>
        <v>2041</v>
      </c>
      <c r="P199" s="8" t="str">
        <f t="shared" si="41"/>
        <v/>
      </c>
      <c r="Q199" s="8" t="str">
        <f t="shared" si="42"/>
        <v/>
      </c>
    </row>
    <row r="200" spans="1:17" x14ac:dyDescent="0.25">
      <c r="A200">
        <f t="shared" si="39"/>
        <v>8</v>
      </c>
      <c r="B200">
        <f t="shared" si="43"/>
        <v>0</v>
      </c>
      <c r="C200" s="5">
        <f t="shared" si="49"/>
        <v>188</v>
      </c>
      <c r="D200" s="3">
        <f t="shared" si="44"/>
        <v>51744</v>
      </c>
      <c r="E200" s="7">
        <f t="shared" si="51"/>
        <v>24034770</v>
      </c>
      <c r="F200" s="4">
        <f t="shared" si="45"/>
        <v>109151.2086334404</v>
      </c>
      <c r="G200" s="19">
        <f t="shared" si="40"/>
        <v>89552.259195821287</v>
      </c>
      <c r="H200" s="18">
        <f t="shared" si="46"/>
        <v>19598.949437619121</v>
      </c>
      <c r="I200" s="19"/>
      <c r="J200" s="4"/>
      <c r="K200" s="4">
        <f t="shared" si="52"/>
        <v>100144.875</v>
      </c>
      <c r="L200" s="4">
        <f t="shared" si="53"/>
        <v>24034770</v>
      </c>
      <c r="M200" s="4">
        <f>IF(C200&lt;&gt;"",SUM($K$13:$K200),"")</f>
        <v>18827236.5</v>
      </c>
      <c r="N200" s="4">
        <f t="shared" si="50"/>
        <v>19398815</v>
      </c>
      <c r="O200">
        <f t="shared" si="48"/>
        <v>2041</v>
      </c>
      <c r="P200" s="8" t="str">
        <f t="shared" si="41"/>
        <v/>
      </c>
      <c r="Q200" s="8" t="str">
        <f t="shared" si="42"/>
        <v/>
      </c>
    </row>
    <row r="201" spans="1:17" x14ac:dyDescent="0.25">
      <c r="A201">
        <f t="shared" si="39"/>
        <v>9</v>
      </c>
      <c r="B201">
        <f t="shared" si="43"/>
        <v>0</v>
      </c>
      <c r="C201" s="5">
        <f t="shared" si="49"/>
        <v>189</v>
      </c>
      <c r="D201" s="3">
        <f t="shared" si="44"/>
        <v>51774</v>
      </c>
      <c r="E201" s="7">
        <f t="shared" si="51"/>
        <v>24034770</v>
      </c>
      <c r="F201" s="4">
        <f t="shared" si="45"/>
        <v>109151.2086334404</v>
      </c>
      <c r="G201" s="19">
        <f t="shared" si="40"/>
        <v>89470.596906497871</v>
      </c>
      <c r="H201" s="18">
        <f t="shared" si="46"/>
        <v>19680.611726942534</v>
      </c>
      <c r="I201" s="19"/>
      <c r="J201" s="4"/>
      <c r="K201" s="4">
        <f t="shared" si="52"/>
        <v>100144.875</v>
      </c>
      <c r="L201" s="4">
        <f t="shared" si="53"/>
        <v>24034770</v>
      </c>
      <c r="M201" s="4">
        <f>IF(C201&lt;&gt;"",SUM($K$13:$K201),"")</f>
        <v>18927381.375</v>
      </c>
      <c r="N201" s="4">
        <f t="shared" si="50"/>
        <v>19298670.129999999</v>
      </c>
      <c r="O201">
        <f t="shared" si="48"/>
        <v>2041</v>
      </c>
      <c r="P201" s="8" t="str">
        <f t="shared" si="41"/>
        <v/>
      </c>
      <c r="Q201" s="8" t="str">
        <f t="shared" si="42"/>
        <v/>
      </c>
    </row>
    <row r="202" spans="1:17" x14ac:dyDescent="0.25">
      <c r="A202">
        <f t="shared" ref="A202:A265" si="54">IF(E$7&lt;=12,MONTH(D202),WEEKNUM(D202))</f>
        <v>10</v>
      </c>
      <c r="B202">
        <f t="shared" si="43"/>
        <v>0</v>
      </c>
      <c r="C202" s="5">
        <f t="shared" si="49"/>
        <v>190</v>
      </c>
      <c r="D202" s="3">
        <f t="shared" si="44"/>
        <v>51805</v>
      </c>
      <c r="E202" s="7">
        <f t="shared" si="51"/>
        <v>24034770</v>
      </c>
      <c r="F202" s="4">
        <f t="shared" si="45"/>
        <v>109151.2086334404</v>
      </c>
      <c r="G202" s="19">
        <f t="shared" si="40"/>
        <v>89388.594357635608</v>
      </c>
      <c r="H202" s="18">
        <f t="shared" si="46"/>
        <v>19762.61427580479</v>
      </c>
      <c r="I202" s="19"/>
      <c r="J202" s="4"/>
      <c r="K202" s="4">
        <f t="shared" si="52"/>
        <v>100144.875</v>
      </c>
      <c r="L202" s="4">
        <f t="shared" si="53"/>
        <v>24034770</v>
      </c>
      <c r="M202" s="4">
        <f>IF(C202&lt;&gt;"",SUM($K$13:$K202),"")</f>
        <v>19027526.25</v>
      </c>
      <c r="N202" s="4">
        <f t="shared" si="50"/>
        <v>19198525.25</v>
      </c>
      <c r="O202">
        <f t="shared" si="48"/>
        <v>2041</v>
      </c>
      <c r="P202" s="8" t="str">
        <f t="shared" si="41"/>
        <v/>
      </c>
      <c r="Q202" s="8" t="str">
        <f t="shared" si="42"/>
        <v/>
      </c>
    </row>
    <row r="203" spans="1:17" x14ac:dyDescent="0.25">
      <c r="A203">
        <f t="shared" si="54"/>
        <v>11</v>
      </c>
      <c r="B203">
        <f t="shared" si="43"/>
        <v>0</v>
      </c>
      <c r="C203" s="5">
        <f t="shared" si="49"/>
        <v>191</v>
      </c>
      <c r="D203" s="3">
        <f t="shared" si="44"/>
        <v>51835</v>
      </c>
      <c r="E203" s="7">
        <f t="shared" si="51"/>
        <v>24034770</v>
      </c>
      <c r="F203" s="4">
        <f t="shared" si="45"/>
        <v>109151.2086334404</v>
      </c>
      <c r="G203" s="19">
        <f t="shared" si="40"/>
        <v>89306.250131486435</v>
      </c>
      <c r="H203" s="18">
        <f t="shared" si="46"/>
        <v>19844.958501953981</v>
      </c>
      <c r="I203" s="19"/>
      <c r="J203" s="4"/>
      <c r="K203" s="4">
        <f t="shared" si="52"/>
        <v>100144.875</v>
      </c>
      <c r="L203" s="4">
        <f t="shared" si="53"/>
        <v>24034770</v>
      </c>
      <c r="M203" s="4">
        <f>IF(C203&lt;&gt;"",SUM($K$13:$K203),"")</f>
        <v>19127671.125</v>
      </c>
      <c r="N203" s="4">
        <f t="shared" si="50"/>
        <v>19098380.379999999</v>
      </c>
      <c r="O203">
        <f t="shared" si="48"/>
        <v>2041</v>
      </c>
      <c r="P203" s="8" t="str">
        <f t="shared" si="41"/>
        <v/>
      </c>
      <c r="Q203" s="8" t="str">
        <f t="shared" si="42"/>
        <v/>
      </c>
    </row>
    <row r="204" spans="1:17" x14ac:dyDescent="0.25">
      <c r="A204">
        <f t="shared" si="54"/>
        <v>12</v>
      </c>
      <c r="B204">
        <f t="shared" si="43"/>
        <v>1</v>
      </c>
      <c r="C204" s="5">
        <f t="shared" si="49"/>
        <v>192</v>
      </c>
      <c r="D204" s="3">
        <f t="shared" si="44"/>
        <v>51866</v>
      </c>
      <c r="E204" s="7">
        <f t="shared" si="51"/>
        <v>24034770</v>
      </c>
      <c r="F204" s="4">
        <f t="shared" si="45"/>
        <v>109151.2086334404</v>
      </c>
      <c r="G204" s="19">
        <f t="shared" si="40"/>
        <v>89223.56280439494</v>
      </c>
      <c r="H204" s="18">
        <f t="shared" si="46"/>
        <v>19927.645829045458</v>
      </c>
      <c r="I204" s="19">
        <f>SUM(H193:H204)</f>
        <v>233749.16851440756</v>
      </c>
      <c r="J204" s="4">
        <f>[2]Blad1!$T$41*1000</f>
        <v>0</v>
      </c>
      <c r="K204" s="4">
        <f t="shared" si="52"/>
        <v>100144.875</v>
      </c>
      <c r="L204" s="4">
        <f t="shared" si="53"/>
        <v>24034770</v>
      </c>
      <c r="M204" s="4">
        <f>IF(C204&lt;&gt;"",SUM($K$13:$K204),"")</f>
        <v>19227816</v>
      </c>
      <c r="N204" s="4">
        <f t="shared" si="50"/>
        <v>18998235.5</v>
      </c>
      <c r="O204">
        <f t="shared" si="48"/>
        <v>2041</v>
      </c>
      <c r="P204" s="8">
        <f t="shared" si="41"/>
        <v>1201738.5</v>
      </c>
      <c r="Q204" s="8">
        <f t="shared" si="42"/>
        <v>0</v>
      </c>
    </row>
    <row r="205" spans="1:17" x14ac:dyDescent="0.25">
      <c r="A205">
        <f t="shared" si="54"/>
        <v>1</v>
      </c>
      <c r="B205">
        <f t="shared" si="43"/>
        <v>0</v>
      </c>
      <c r="C205" s="5">
        <f t="shared" si="49"/>
        <v>193</v>
      </c>
      <c r="D205" s="3">
        <f t="shared" si="44"/>
        <v>51897</v>
      </c>
      <c r="E205" s="7">
        <f t="shared" si="51"/>
        <v>24034770</v>
      </c>
      <c r="F205" s="4">
        <f t="shared" si="45"/>
        <v>109151.2086334404</v>
      </c>
      <c r="G205" s="19">
        <f t="shared" ref="G205:G268" si="55">IFERROR(IPMT($E$5/12,C205,$L$5,-$E$4),"")</f>
        <v>89140.530946773943</v>
      </c>
      <c r="H205" s="18">
        <f t="shared" si="46"/>
        <v>20010.67768666648</v>
      </c>
      <c r="I205" s="19"/>
      <c r="J205" s="4"/>
      <c r="K205" s="4">
        <f t="shared" si="52"/>
        <v>100144.875</v>
      </c>
      <c r="L205" s="4">
        <f t="shared" si="53"/>
        <v>24034770</v>
      </c>
      <c r="M205" s="4">
        <f>IF(C205&lt;&gt;"",SUM($K$13:$K205),"")</f>
        <v>19327960.875</v>
      </c>
      <c r="N205" s="4">
        <f t="shared" si="50"/>
        <v>18898090.629999999</v>
      </c>
      <c r="O205">
        <f t="shared" si="48"/>
        <v>2042</v>
      </c>
      <c r="P205" s="8" t="str">
        <f t="shared" ref="P205:P268" si="56">IF(O205&lt;&gt;O206,SUMIFS(K:K,O:O,O205),"")</f>
        <v/>
      </c>
      <c r="Q205" s="8" t="str">
        <f t="shared" ref="Q205:Q268" si="57">IF(O205&lt;&gt;O206,SUMIFS(J:J,O:O,O205),"")</f>
        <v/>
      </c>
    </row>
    <row r="206" spans="1:17" x14ac:dyDescent="0.25">
      <c r="A206">
        <f t="shared" si="54"/>
        <v>2</v>
      </c>
      <c r="B206">
        <f t="shared" ref="B206:B269" si="58">IF(AND(E$7&lt;=12,A206=12),1,IF(AND(E$7&gt;12,A207&lt;A206),1,0))</f>
        <v>0</v>
      </c>
      <c r="C206" s="5">
        <f t="shared" si="49"/>
        <v>194</v>
      </c>
      <c r="D206" s="3">
        <f t="shared" ref="D206:D269" si="59">IF(C206&lt;&gt;"",EDATE(E$8,C206),"")</f>
        <v>51925</v>
      </c>
      <c r="E206" s="7">
        <f t="shared" si="51"/>
        <v>24034770</v>
      </c>
      <c r="F206" s="4">
        <f t="shared" ref="F206:F269" si="60">IF(C206=$L$5,$L$4+$L$6,IF(C206&lt;$L$5,$L$4,""))</f>
        <v>109151.2086334404</v>
      </c>
      <c r="G206" s="19">
        <f t="shared" si="55"/>
        <v>89057.153123079479</v>
      </c>
      <c r="H206" s="18">
        <f t="shared" ref="H206:H269" si="61">IFERROR(PPMT($E$5/12,C206,$L$5,-$E$4),"")</f>
        <v>20094.055510360926</v>
      </c>
      <c r="I206" s="19"/>
      <c r="J206" s="4"/>
      <c r="K206" s="4">
        <f t="shared" si="52"/>
        <v>100144.875</v>
      </c>
      <c r="L206" s="4">
        <f t="shared" si="53"/>
        <v>24034770</v>
      </c>
      <c r="M206" s="4">
        <f>IF(C206&lt;&gt;"",SUM($K$13:$K206),"")</f>
        <v>19428105.75</v>
      </c>
      <c r="N206" s="4">
        <f t="shared" si="50"/>
        <v>18797945.75</v>
      </c>
      <c r="O206">
        <f t="shared" ref="O206:O269" si="62">IF(D206&lt;&gt;"",YEAR(D206),"")</f>
        <v>2042</v>
      </c>
      <c r="P206" s="8" t="str">
        <f t="shared" si="56"/>
        <v/>
      </c>
      <c r="Q206" s="8" t="str">
        <f t="shared" si="57"/>
        <v/>
      </c>
    </row>
    <row r="207" spans="1:17" x14ac:dyDescent="0.25">
      <c r="A207">
        <f t="shared" si="54"/>
        <v>3</v>
      </c>
      <c r="B207">
        <f t="shared" si="58"/>
        <v>0</v>
      </c>
      <c r="C207" s="5">
        <f t="shared" ref="C207:C270" si="63">IF(AND($E$5&lt;&gt;0,$E$6&lt;&gt;0,$E$7&lt;&gt;0,$E$8&lt;&gt;0,$L$5&gt;C206),C206+1,"")</f>
        <v>195</v>
      </c>
      <c r="D207" s="3">
        <f t="shared" si="59"/>
        <v>51956</v>
      </c>
      <c r="E207" s="7">
        <f t="shared" si="51"/>
        <v>24034770</v>
      </c>
      <c r="F207" s="4">
        <f t="shared" si="60"/>
        <v>109151.2086334404</v>
      </c>
      <c r="G207" s="19">
        <f t="shared" si="55"/>
        <v>88973.427891786312</v>
      </c>
      <c r="H207" s="18">
        <f t="shared" si="61"/>
        <v>20177.780741654093</v>
      </c>
      <c r="I207" s="19"/>
      <c r="J207" s="4"/>
      <c r="K207" s="4">
        <f t="shared" si="52"/>
        <v>100144.875</v>
      </c>
      <c r="L207" s="4">
        <f t="shared" si="53"/>
        <v>24034770</v>
      </c>
      <c r="M207" s="4">
        <f>IF(C207&lt;&gt;"",SUM($K$13:$K207),"")</f>
        <v>19528250.625</v>
      </c>
      <c r="N207" s="4">
        <f t="shared" si="50"/>
        <v>18697800.879999999</v>
      </c>
      <c r="O207">
        <f t="shared" si="62"/>
        <v>2042</v>
      </c>
      <c r="P207" s="8" t="str">
        <f t="shared" si="56"/>
        <v/>
      </c>
      <c r="Q207" s="8" t="str">
        <f t="shared" si="57"/>
        <v/>
      </c>
    </row>
    <row r="208" spans="1:17" x14ac:dyDescent="0.25">
      <c r="A208">
        <f t="shared" si="54"/>
        <v>4</v>
      </c>
      <c r="B208">
        <f t="shared" si="58"/>
        <v>0</v>
      </c>
      <c r="C208" s="5">
        <f t="shared" si="63"/>
        <v>196</v>
      </c>
      <c r="D208" s="3">
        <f t="shared" si="59"/>
        <v>51986</v>
      </c>
      <c r="E208" s="7">
        <f t="shared" si="51"/>
        <v>24034770</v>
      </c>
      <c r="F208" s="4">
        <f t="shared" si="60"/>
        <v>109151.2086334404</v>
      </c>
      <c r="G208" s="19">
        <f t="shared" si="55"/>
        <v>88889.353805362756</v>
      </c>
      <c r="H208" s="18">
        <f t="shared" si="61"/>
        <v>20261.854828077652</v>
      </c>
      <c r="I208" s="19"/>
      <c r="J208" s="4"/>
      <c r="K208" s="4">
        <f t="shared" si="52"/>
        <v>100144.875</v>
      </c>
      <c r="L208" s="4">
        <f t="shared" si="53"/>
        <v>24034770</v>
      </c>
      <c r="M208" s="4">
        <f>IF(C208&lt;&gt;"",SUM($K$13:$K208),"")</f>
        <v>19628395.5</v>
      </c>
      <c r="N208" s="4">
        <f t="shared" si="50"/>
        <v>18597656</v>
      </c>
      <c r="O208">
        <f t="shared" si="62"/>
        <v>2042</v>
      </c>
      <c r="P208" s="8" t="str">
        <f t="shared" si="56"/>
        <v/>
      </c>
      <c r="Q208" s="8" t="str">
        <f t="shared" si="57"/>
        <v/>
      </c>
    </row>
    <row r="209" spans="1:17" x14ac:dyDescent="0.25">
      <c r="A209">
        <f t="shared" si="54"/>
        <v>5</v>
      </c>
      <c r="B209">
        <f t="shared" si="58"/>
        <v>0</v>
      </c>
      <c r="C209" s="5">
        <f t="shared" si="63"/>
        <v>197</v>
      </c>
      <c r="D209" s="3">
        <f t="shared" si="59"/>
        <v>52017</v>
      </c>
      <c r="E209" s="7">
        <f t="shared" si="51"/>
        <v>24034770</v>
      </c>
      <c r="F209" s="4">
        <f t="shared" si="60"/>
        <v>109151.2086334404</v>
      </c>
      <c r="G209" s="19">
        <f t="shared" si="55"/>
        <v>88804.929410245764</v>
      </c>
      <c r="H209" s="18">
        <f t="shared" si="61"/>
        <v>20346.279223194641</v>
      </c>
      <c r="I209" s="19"/>
      <c r="J209" s="4"/>
      <c r="K209" s="4">
        <f t="shared" si="52"/>
        <v>100144.875</v>
      </c>
      <c r="L209" s="4">
        <f t="shared" si="53"/>
        <v>24034770</v>
      </c>
      <c r="M209" s="4">
        <f>IF(C209&lt;&gt;"",SUM($K$13:$K209),"")</f>
        <v>19728540.375</v>
      </c>
      <c r="N209" s="4">
        <f t="shared" si="50"/>
        <v>18497511.129999999</v>
      </c>
      <c r="O209">
        <f t="shared" si="62"/>
        <v>2042</v>
      </c>
      <c r="P209" s="8" t="str">
        <f t="shared" si="56"/>
        <v/>
      </c>
      <c r="Q209" s="8" t="str">
        <f t="shared" si="57"/>
        <v/>
      </c>
    </row>
    <row r="210" spans="1:17" x14ac:dyDescent="0.25">
      <c r="A210">
        <f t="shared" si="54"/>
        <v>6</v>
      </c>
      <c r="B210">
        <f t="shared" si="58"/>
        <v>0</v>
      </c>
      <c r="C210" s="5">
        <f t="shared" si="63"/>
        <v>198</v>
      </c>
      <c r="D210" s="3">
        <f t="shared" si="59"/>
        <v>52047</v>
      </c>
      <c r="E210" s="7">
        <f t="shared" si="51"/>
        <v>24034770</v>
      </c>
      <c r="F210" s="4">
        <f t="shared" si="60"/>
        <v>109151.2086334404</v>
      </c>
      <c r="G210" s="19">
        <f t="shared" si="55"/>
        <v>88720.153246815782</v>
      </c>
      <c r="H210" s="18">
        <f t="shared" si="61"/>
        <v>20431.055386624619</v>
      </c>
      <c r="I210" s="19"/>
      <c r="J210" s="4"/>
      <c r="K210" s="4">
        <f t="shared" si="52"/>
        <v>100144.875</v>
      </c>
      <c r="L210" s="4">
        <f t="shared" si="53"/>
        <v>24034770</v>
      </c>
      <c r="M210" s="4">
        <f>IF(C210&lt;&gt;"",SUM($K$13:$K210),"")</f>
        <v>19828685.25</v>
      </c>
      <c r="N210" s="4">
        <f t="shared" si="50"/>
        <v>18397366.25</v>
      </c>
      <c r="O210">
        <f t="shared" si="62"/>
        <v>2042</v>
      </c>
      <c r="P210" s="8" t="str">
        <f t="shared" si="56"/>
        <v/>
      </c>
      <c r="Q210" s="8" t="str">
        <f t="shared" si="57"/>
        <v/>
      </c>
    </row>
    <row r="211" spans="1:17" x14ac:dyDescent="0.25">
      <c r="A211">
        <f t="shared" si="54"/>
        <v>7</v>
      </c>
      <c r="B211">
        <f t="shared" si="58"/>
        <v>0</v>
      </c>
      <c r="C211" s="5">
        <f t="shared" si="63"/>
        <v>199</v>
      </c>
      <c r="D211" s="3">
        <f t="shared" si="59"/>
        <v>52078</v>
      </c>
      <c r="E211" s="7">
        <f t="shared" si="51"/>
        <v>24034770</v>
      </c>
      <c r="F211" s="4">
        <f t="shared" si="60"/>
        <v>109151.2086334404</v>
      </c>
      <c r="G211" s="19">
        <f t="shared" si="55"/>
        <v>88635.02384937153</v>
      </c>
      <c r="H211" s="18">
        <f t="shared" si="61"/>
        <v>20516.184784068886</v>
      </c>
      <c r="I211" s="19"/>
      <c r="J211" s="4"/>
      <c r="K211" s="4">
        <f t="shared" si="52"/>
        <v>100144.875</v>
      </c>
      <c r="L211" s="4">
        <f t="shared" si="53"/>
        <v>24034770</v>
      </c>
      <c r="M211" s="4">
        <f>IF(C211&lt;&gt;"",SUM($K$13:$K211),"")</f>
        <v>19928830.125</v>
      </c>
      <c r="N211" s="4">
        <f t="shared" si="50"/>
        <v>18297221.379999999</v>
      </c>
      <c r="O211">
        <f t="shared" si="62"/>
        <v>2042</v>
      </c>
      <c r="P211" s="8" t="str">
        <f t="shared" si="56"/>
        <v/>
      </c>
      <c r="Q211" s="8" t="str">
        <f t="shared" si="57"/>
        <v/>
      </c>
    </row>
    <row r="212" spans="1:17" x14ac:dyDescent="0.25">
      <c r="A212">
        <f t="shared" si="54"/>
        <v>8</v>
      </c>
      <c r="B212">
        <f t="shared" si="58"/>
        <v>0</v>
      </c>
      <c r="C212" s="5">
        <f t="shared" si="63"/>
        <v>200</v>
      </c>
      <c r="D212" s="3">
        <f t="shared" si="59"/>
        <v>52109</v>
      </c>
      <c r="E212" s="7">
        <f t="shared" si="51"/>
        <v>24034770</v>
      </c>
      <c r="F212" s="4">
        <f t="shared" si="60"/>
        <v>109151.2086334404</v>
      </c>
      <c r="G212" s="19">
        <f t="shared" si="55"/>
        <v>88549.539746104565</v>
      </c>
      <c r="H212" s="18">
        <f t="shared" si="61"/>
        <v>20601.668887335843</v>
      </c>
      <c r="I212" s="19"/>
      <c r="J212" s="4"/>
      <c r="K212" s="4">
        <f t="shared" si="52"/>
        <v>100144.875</v>
      </c>
      <c r="L212" s="4">
        <f t="shared" si="53"/>
        <v>24034770</v>
      </c>
      <c r="M212" s="4">
        <f>IF(C212&lt;&gt;"",SUM($K$13:$K212),"")</f>
        <v>20028975</v>
      </c>
      <c r="N212" s="4">
        <f t="shared" si="50"/>
        <v>18197076.5</v>
      </c>
      <c r="O212">
        <f t="shared" si="62"/>
        <v>2042</v>
      </c>
      <c r="P212" s="8" t="str">
        <f t="shared" si="56"/>
        <v/>
      </c>
      <c r="Q212" s="8" t="str">
        <f t="shared" si="57"/>
        <v/>
      </c>
    </row>
    <row r="213" spans="1:17" x14ac:dyDescent="0.25">
      <c r="A213">
        <f t="shared" si="54"/>
        <v>9</v>
      </c>
      <c r="B213">
        <f t="shared" si="58"/>
        <v>0</v>
      </c>
      <c r="C213" s="5">
        <f t="shared" si="63"/>
        <v>201</v>
      </c>
      <c r="D213" s="3">
        <f t="shared" si="59"/>
        <v>52139</v>
      </c>
      <c r="E213" s="7">
        <f t="shared" si="51"/>
        <v>24034770</v>
      </c>
      <c r="F213" s="4">
        <f t="shared" si="60"/>
        <v>109151.2086334404</v>
      </c>
      <c r="G213" s="19">
        <f t="shared" si="55"/>
        <v>88463.699459074007</v>
      </c>
      <c r="H213" s="18">
        <f t="shared" si="61"/>
        <v>20687.509174366409</v>
      </c>
      <c r="I213" s="19"/>
      <c r="J213" s="4"/>
      <c r="K213" s="4">
        <f t="shared" si="52"/>
        <v>100144.875</v>
      </c>
      <c r="L213" s="4">
        <f t="shared" si="53"/>
        <v>24034770</v>
      </c>
      <c r="M213" s="4">
        <f>IF(C213&lt;&gt;"",SUM($K$13:$K213),"")</f>
        <v>20129119.875</v>
      </c>
      <c r="N213" s="4">
        <f t="shared" si="50"/>
        <v>18096931.629999999</v>
      </c>
      <c r="O213">
        <f t="shared" si="62"/>
        <v>2042</v>
      </c>
      <c r="P213" s="8" t="str">
        <f t="shared" si="56"/>
        <v/>
      </c>
      <c r="Q213" s="8" t="str">
        <f t="shared" si="57"/>
        <v/>
      </c>
    </row>
    <row r="214" spans="1:17" x14ac:dyDescent="0.25">
      <c r="A214">
        <f t="shared" si="54"/>
        <v>10</v>
      </c>
      <c r="B214">
        <f t="shared" si="58"/>
        <v>0</v>
      </c>
      <c r="C214" s="5">
        <f t="shared" si="63"/>
        <v>202</v>
      </c>
      <c r="D214" s="3">
        <f t="shared" si="59"/>
        <v>52170</v>
      </c>
      <c r="E214" s="7">
        <f t="shared" si="51"/>
        <v>24034770</v>
      </c>
      <c r="F214" s="4">
        <f t="shared" si="60"/>
        <v>109151.2086334404</v>
      </c>
      <c r="G214" s="19">
        <f t="shared" si="55"/>
        <v>88377.501504180793</v>
      </c>
      <c r="H214" s="18">
        <f t="shared" si="61"/>
        <v>20773.707129259605</v>
      </c>
      <c r="I214" s="19"/>
      <c r="J214" s="4"/>
      <c r="K214" s="4">
        <f t="shared" si="52"/>
        <v>100144.875</v>
      </c>
      <c r="L214" s="4">
        <f t="shared" si="53"/>
        <v>24034770</v>
      </c>
      <c r="M214" s="4">
        <f>IF(C214&lt;&gt;"",SUM($K$13:$K214),"")</f>
        <v>20229264.75</v>
      </c>
      <c r="N214" s="4">
        <f t="shared" si="50"/>
        <v>17996786.75</v>
      </c>
      <c r="O214">
        <f t="shared" si="62"/>
        <v>2042</v>
      </c>
      <c r="P214" s="8" t="str">
        <f t="shared" si="56"/>
        <v/>
      </c>
      <c r="Q214" s="8" t="str">
        <f t="shared" si="57"/>
        <v/>
      </c>
    </row>
    <row r="215" spans="1:17" x14ac:dyDescent="0.25">
      <c r="A215">
        <f t="shared" si="54"/>
        <v>11</v>
      </c>
      <c r="B215">
        <f t="shared" si="58"/>
        <v>0</v>
      </c>
      <c r="C215" s="5">
        <f t="shared" si="63"/>
        <v>203</v>
      </c>
      <c r="D215" s="3">
        <f t="shared" si="59"/>
        <v>52200</v>
      </c>
      <c r="E215" s="7">
        <f t="shared" si="51"/>
        <v>24034770</v>
      </c>
      <c r="F215" s="4">
        <f t="shared" si="60"/>
        <v>109151.2086334404</v>
      </c>
      <c r="G215" s="19">
        <f t="shared" si="55"/>
        <v>88290.944391142228</v>
      </c>
      <c r="H215" s="18">
        <f t="shared" si="61"/>
        <v>20860.264242298184</v>
      </c>
      <c r="I215" s="19"/>
      <c r="J215" s="4"/>
      <c r="K215" s="4">
        <f t="shared" si="52"/>
        <v>100144.875</v>
      </c>
      <c r="L215" s="4">
        <f t="shared" si="53"/>
        <v>24034770</v>
      </c>
      <c r="M215" s="4">
        <f>IF(C215&lt;&gt;"",SUM($K$13:$K215),"")</f>
        <v>20329409.625</v>
      </c>
      <c r="N215" s="4">
        <f t="shared" si="50"/>
        <v>17896641.879999999</v>
      </c>
      <c r="O215">
        <f t="shared" si="62"/>
        <v>2042</v>
      </c>
      <c r="P215" s="8" t="str">
        <f t="shared" si="56"/>
        <v/>
      </c>
      <c r="Q215" s="8" t="str">
        <f t="shared" si="57"/>
        <v/>
      </c>
    </row>
    <row r="216" spans="1:17" x14ac:dyDescent="0.25">
      <c r="A216">
        <f t="shared" si="54"/>
        <v>12</v>
      </c>
      <c r="B216">
        <f t="shared" si="58"/>
        <v>1</v>
      </c>
      <c r="C216" s="5">
        <f t="shared" si="63"/>
        <v>204</v>
      </c>
      <c r="D216" s="3">
        <f t="shared" si="59"/>
        <v>52231</v>
      </c>
      <c r="E216" s="7">
        <f t="shared" si="51"/>
        <v>24034770</v>
      </c>
      <c r="F216" s="4">
        <f t="shared" si="60"/>
        <v>109151.2086334404</v>
      </c>
      <c r="G216" s="19">
        <f t="shared" si="55"/>
        <v>88204.026623465994</v>
      </c>
      <c r="H216" s="18">
        <f t="shared" si="61"/>
        <v>20947.182009974429</v>
      </c>
      <c r="I216" s="19">
        <f>SUM(H205:H216)</f>
        <v>245708.21960388173</v>
      </c>
      <c r="J216" s="4">
        <f>[2]Blad1!$U$41*1000</f>
        <v>0</v>
      </c>
      <c r="K216" s="4">
        <f t="shared" si="52"/>
        <v>100144.875</v>
      </c>
      <c r="L216" s="4">
        <f t="shared" si="53"/>
        <v>24034770</v>
      </c>
      <c r="M216" s="4">
        <f>IF(C216&lt;&gt;"",SUM($K$13:$K216),"")</f>
        <v>20429554.5</v>
      </c>
      <c r="N216" s="4">
        <f t="shared" si="50"/>
        <v>17796497</v>
      </c>
      <c r="O216">
        <f t="shared" si="62"/>
        <v>2042</v>
      </c>
      <c r="P216" s="8">
        <f t="shared" si="56"/>
        <v>1201738.5</v>
      </c>
      <c r="Q216" s="8">
        <f t="shared" si="57"/>
        <v>0</v>
      </c>
    </row>
    <row r="217" spans="1:17" x14ac:dyDescent="0.25">
      <c r="A217">
        <f t="shared" si="54"/>
        <v>1</v>
      </c>
      <c r="B217">
        <f t="shared" si="58"/>
        <v>0</v>
      </c>
      <c r="C217" s="5">
        <f t="shared" si="63"/>
        <v>205</v>
      </c>
      <c r="D217" s="3">
        <f t="shared" si="59"/>
        <v>52262</v>
      </c>
      <c r="E217" s="7">
        <f t="shared" si="51"/>
        <v>24034770</v>
      </c>
      <c r="F217" s="4">
        <f t="shared" si="60"/>
        <v>109151.2086334404</v>
      </c>
      <c r="G217" s="19">
        <f t="shared" si="55"/>
        <v>88116.746698424424</v>
      </c>
      <c r="H217" s="18">
        <f t="shared" si="61"/>
        <v>21034.461935015988</v>
      </c>
      <c r="I217" s="19"/>
      <c r="J217" s="4"/>
      <c r="K217" s="4">
        <f t="shared" si="52"/>
        <v>100144.875</v>
      </c>
      <c r="L217" s="4">
        <f t="shared" si="53"/>
        <v>24034770</v>
      </c>
      <c r="M217" s="4">
        <f>IF(C217&lt;&gt;"",SUM($K$13:$K217),"")</f>
        <v>20529699.375</v>
      </c>
      <c r="N217" s="4">
        <f t="shared" si="50"/>
        <v>17696352.129999999</v>
      </c>
      <c r="O217">
        <f t="shared" si="62"/>
        <v>2043</v>
      </c>
      <c r="P217" s="8" t="str">
        <f t="shared" si="56"/>
        <v/>
      </c>
      <c r="Q217" s="8" t="str">
        <f t="shared" si="57"/>
        <v/>
      </c>
    </row>
    <row r="218" spans="1:17" x14ac:dyDescent="0.25">
      <c r="A218">
        <f t="shared" si="54"/>
        <v>2</v>
      </c>
      <c r="B218">
        <f t="shared" si="58"/>
        <v>0</v>
      </c>
      <c r="C218" s="5">
        <f t="shared" si="63"/>
        <v>206</v>
      </c>
      <c r="D218" s="3">
        <f t="shared" si="59"/>
        <v>52290</v>
      </c>
      <c r="E218" s="7">
        <f t="shared" si="51"/>
        <v>24034770</v>
      </c>
      <c r="F218" s="4">
        <f t="shared" si="60"/>
        <v>109151.2086334404</v>
      </c>
      <c r="G218" s="19">
        <f t="shared" si="55"/>
        <v>88029.103107028524</v>
      </c>
      <c r="H218" s="18">
        <f t="shared" si="61"/>
        <v>21122.105526411888</v>
      </c>
      <c r="I218" s="19"/>
      <c r="J218" s="4"/>
      <c r="K218" s="4">
        <f t="shared" si="52"/>
        <v>100144.875</v>
      </c>
      <c r="L218" s="4">
        <f t="shared" si="53"/>
        <v>24034770</v>
      </c>
      <c r="M218" s="4">
        <f>IF(C218&lt;&gt;"",SUM($K$13:$K218),"")</f>
        <v>20629844.25</v>
      </c>
      <c r="N218" s="4">
        <f t="shared" si="50"/>
        <v>17596207.25</v>
      </c>
      <c r="O218">
        <f t="shared" si="62"/>
        <v>2043</v>
      </c>
      <c r="P218" s="8" t="str">
        <f t="shared" si="56"/>
        <v/>
      </c>
      <c r="Q218" s="8" t="str">
        <f t="shared" si="57"/>
        <v/>
      </c>
    </row>
    <row r="219" spans="1:17" x14ac:dyDescent="0.25">
      <c r="A219">
        <f t="shared" si="54"/>
        <v>3</v>
      </c>
      <c r="B219">
        <f t="shared" si="58"/>
        <v>0</v>
      </c>
      <c r="C219" s="5">
        <f t="shared" si="63"/>
        <v>207</v>
      </c>
      <c r="D219" s="3">
        <f t="shared" si="59"/>
        <v>52321</v>
      </c>
      <c r="E219" s="7">
        <f t="shared" si="51"/>
        <v>24034770</v>
      </c>
      <c r="F219" s="4">
        <f t="shared" si="60"/>
        <v>109151.2086334404</v>
      </c>
      <c r="G219" s="19">
        <f t="shared" si="55"/>
        <v>87941.094334001813</v>
      </c>
      <c r="H219" s="18">
        <f t="shared" si="61"/>
        <v>21210.114299438606</v>
      </c>
      <c r="I219" s="19"/>
      <c r="J219" s="4"/>
      <c r="K219" s="4">
        <f t="shared" si="52"/>
        <v>100144.875</v>
      </c>
      <c r="L219" s="4">
        <f t="shared" si="53"/>
        <v>24034770</v>
      </c>
      <c r="M219" s="4">
        <f>IF(C219&lt;&gt;"",SUM($K$13:$K219),"")</f>
        <v>20729989.125</v>
      </c>
      <c r="N219" s="4">
        <f t="shared" si="50"/>
        <v>17496062.379999999</v>
      </c>
      <c r="O219">
        <f t="shared" si="62"/>
        <v>2043</v>
      </c>
      <c r="P219" s="8" t="str">
        <f t="shared" si="56"/>
        <v/>
      </c>
      <c r="Q219" s="8" t="str">
        <f t="shared" si="57"/>
        <v/>
      </c>
    </row>
    <row r="220" spans="1:17" x14ac:dyDescent="0.25">
      <c r="A220">
        <f t="shared" si="54"/>
        <v>4</v>
      </c>
      <c r="B220">
        <f t="shared" si="58"/>
        <v>0</v>
      </c>
      <c r="C220" s="5">
        <f t="shared" si="63"/>
        <v>208</v>
      </c>
      <c r="D220" s="3">
        <f t="shared" si="59"/>
        <v>52351</v>
      </c>
      <c r="E220" s="7">
        <f t="shared" si="51"/>
        <v>24034770</v>
      </c>
      <c r="F220" s="4">
        <f t="shared" si="60"/>
        <v>109151.2086334404</v>
      </c>
      <c r="G220" s="19">
        <f t="shared" si="55"/>
        <v>87852.718857754138</v>
      </c>
      <c r="H220" s="18">
        <f t="shared" si="61"/>
        <v>21298.489775686263</v>
      </c>
      <c r="I220" s="19"/>
      <c r="J220" s="4"/>
      <c r="K220" s="4">
        <f t="shared" si="52"/>
        <v>100144.875</v>
      </c>
      <c r="L220" s="4">
        <f t="shared" si="53"/>
        <v>24034770</v>
      </c>
      <c r="M220" s="4">
        <f>IF(C220&lt;&gt;"",SUM($K$13:$K220),"")</f>
        <v>20830134</v>
      </c>
      <c r="N220" s="4">
        <f t="shared" si="50"/>
        <v>17395917.5</v>
      </c>
      <c r="O220">
        <f t="shared" si="62"/>
        <v>2043</v>
      </c>
      <c r="P220" s="8" t="str">
        <f t="shared" si="56"/>
        <v/>
      </c>
      <c r="Q220" s="8" t="str">
        <f t="shared" si="57"/>
        <v/>
      </c>
    </row>
    <row r="221" spans="1:17" x14ac:dyDescent="0.25">
      <c r="A221">
        <f t="shared" si="54"/>
        <v>5</v>
      </c>
      <c r="B221">
        <f t="shared" si="58"/>
        <v>0</v>
      </c>
      <c r="C221" s="5">
        <f t="shared" si="63"/>
        <v>209</v>
      </c>
      <c r="D221" s="3">
        <f t="shared" si="59"/>
        <v>52382</v>
      </c>
      <c r="E221" s="7">
        <f t="shared" si="51"/>
        <v>24034770</v>
      </c>
      <c r="F221" s="4">
        <f t="shared" si="60"/>
        <v>109151.2086334404</v>
      </c>
      <c r="G221" s="19">
        <f t="shared" si="55"/>
        <v>87763.975150355443</v>
      </c>
      <c r="H221" s="18">
        <f t="shared" si="61"/>
        <v>21387.233483084958</v>
      </c>
      <c r="I221" s="19"/>
      <c r="J221" s="4"/>
      <c r="K221" s="4">
        <f t="shared" si="52"/>
        <v>100144.875</v>
      </c>
      <c r="L221" s="4">
        <f t="shared" si="53"/>
        <v>24034770</v>
      </c>
      <c r="M221" s="4">
        <f>IF(C221&lt;&gt;"",SUM($K$13:$K221),"")</f>
        <v>20930278.875</v>
      </c>
      <c r="N221" s="4">
        <f t="shared" si="50"/>
        <v>17295772.629999999</v>
      </c>
      <c r="O221">
        <f t="shared" si="62"/>
        <v>2043</v>
      </c>
      <c r="P221" s="8" t="str">
        <f t="shared" si="56"/>
        <v/>
      </c>
      <c r="Q221" s="8" t="str">
        <f t="shared" si="57"/>
        <v/>
      </c>
    </row>
    <row r="222" spans="1:17" x14ac:dyDescent="0.25">
      <c r="A222">
        <f t="shared" si="54"/>
        <v>6</v>
      </c>
      <c r="B222">
        <f t="shared" si="58"/>
        <v>0</v>
      </c>
      <c r="C222" s="5">
        <f t="shared" si="63"/>
        <v>210</v>
      </c>
      <c r="D222" s="3">
        <f t="shared" si="59"/>
        <v>52412</v>
      </c>
      <c r="E222" s="7">
        <f t="shared" si="51"/>
        <v>24034770</v>
      </c>
      <c r="F222" s="4">
        <f t="shared" si="60"/>
        <v>109151.2086334404</v>
      </c>
      <c r="G222" s="19">
        <f t="shared" si="55"/>
        <v>87674.861677509267</v>
      </c>
      <c r="H222" s="18">
        <f t="shared" si="61"/>
        <v>21476.346955931142</v>
      </c>
      <c r="I222" s="19"/>
      <c r="J222" s="4"/>
      <c r="K222" s="4">
        <f t="shared" si="52"/>
        <v>100144.875</v>
      </c>
      <c r="L222" s="4">
        <f t="shared" si="53"/>
        <v>24034770</v>
      </c>
      <c r="M222" s="4">
        <f>IF(C222&lt;&gt;"",SUM($K$13:$K222),"")</f>
        <v>21030423.75</v>
      </c>
      <c r="N222" s="4">
        <f t="shared" si="50"/>
        <v>17195627.75</v>
      </c>
      <c r="O222">
        <f t="shared" si="62"/>
        <v>2043</v>
      </c>
      <c r="P222" s="8" t="str">
        <f t="shared" si="56"/>
        <v/>
      </c>
      <c r="Q222" s="8" t="str">
        <f t="shared" si="57"/>
        <v/>
      </c>
    </row>
    <row r="223" spans="1:17" x14ac:dyDescent="0.25">
      <c r="A223">
        <f t="shared" si="54"/>
        <v>7</v>
      </c>
      <c r="B223">
        <f t="shared" si="58"/>
        <v>0</v>
      </c>
      <c r="C223" s="5">
        <f t="shared" si="63"/>
        <v>211</v>
      </c>
      <c r="D223" s="3">
        <f t="shared" si="59"/>
        <v>52443</v>
      </c>
      <c r="E223" s="7">
        <f t="shared" si="51"/>
        <v>24034770</v>
      </c>
      <c r="F223" s="4">
        <f t="shared" si="60"/>
        <v>109151.2086334404</v>
      </c>
      <c r="G223" s="19">
        <f t="shared" si="55"/>
        <v>87585.376898526214</v>
      </c>
      <c r="H223" s="18">
        <f t="shared" si="61"/>
        <v>21565.831734914187</v>
      </c>
      <c r="I223" s="19"/>
      <c r="J223" s="4"/>
      <c r="K223" s="4">
        <f t="shared" si="52"/>
        <v>100144.875</v>
      </c>
      <c r="L223" s="4">
        <f t="shared" si="53"/>
        <v>24034770</v>
      </c>
      <c r="M223" s="4">
        <f>IF(C223&lt;&gt;"",SUM($K$13:$K223),"")</f>
        <v>21130568.625</v>
      </c>
      <c r="N223" s="4">
        <f t="shared" si="50"/>
        <v>17095482.879999999</v>
      </c>
      <c r="O223">
        <f t="shared" si="62"/>
        <v>2043</v>
      </c>
      <c r="P223" s="8" t="str">
        <f t="shared" si="56"/>
        <v/>
      </c>
      <c r="Q223" s="8" t="str">
        <f t="shared" si="57"/>
        <v/>
      </c>
    </row>
    <row r="224" spans="1:17" x14ac:dyDescent="0.25">
      <c r="A224">
        <f t="shared" si="54"/>
        <v>8</v>
      </c>
      <c r="B224">
        <f t="shared" si="58"/>
        <v>0</v>
      </c>
      <c r="C224" s="5">
        <f t="shared" si="63"/>
        <v>212</v>
      </c>
      <c r="D224" s="3">
        <f t="shared" si="59"/>
        <v>52474</v>
      </c>
      <c r="E224" s="7">
        <f t="shared" si="51"/>
        <v>24034770</v>
      </c>
      <c r="F224" s="4">
        <f t="shared" si="60"/>
        <v>109151.2086334404</v>
      </c>
      <c r="G224" s="19">
        <f t="shared" si="55"/>
        <v>87495.519266297415</v>
      </c>
      <c r="H224" s="18">
        <f t="shared" si="61"/>
        <v>21655.689367142993</v>
      </c>
      <c r="I224" s="19"/>
      <c r="J224" s="4"/>
      <c r="K224" s="4">
        <f t="shared" si="52"/>
        <v>100144.875</v>
      </c>
      <c r="L224" s="4">
        <f t="shared" si="53"/>
        <v>24034770</v>
      </c>
      <c r="M224" s="4">
        <f>IF(C224&lt;&gt;"",SUM($K$13:$K224),"")</f>
        <v>21230713.5</v>
      </c>
      <c r="N224" s="4">
        <f t="shared" si="50"/>
        <v>16995338</v>
      </c>
      <c r="O224">
        <f t="shared" si="62"/>
        <v>2043</v>
      </c>
      <c r="P224" s="8" t="str">
        <f t="shared" si="56"/>
        <v/>
      </c>
      <c r="Q224" s="8" t="str">
        <f t="shared" si="57"/>
        <v/>
      </c>
    </row>
    <row r="225" spans="1:17" x14ac:dyDescent="0.25">
      <c r="A225">
        <f t="shared" si="54"/>
        <v>9</v>
      </c>
      <c r="B225">
        <f t="shared" si="58"/>
        <v>0</v>
      </c>
      <c r="C225" s="5">
        <f t="shared" si="63"/>
        <v>213</v>
      </c>
      <c r="D225" s="3">
        <f t="shared" si="59"/>
        <v>52504</v>
      </c>
      <c r="E225" s="7">
        <f t="shared" si="51"/>
        <v>24034770</v>
      </c>
      <c r="F225" s="4">
        <f t="shared" si="60"/>
        <v>109151.2086334404</v>
      </c>
      <c r="G225" s="19">
        <f t="shared" si="55"/>
        <v>87405.287227267647</v>
      </c>
      <c r="H225" s="18">
        <f t="shared" si="61"/>
        <v>21745.921406172762</v>
      </c>
      <c r="I225" s="19"/>
      <c r="J225" s="4"/>
      <c r="K225" s="4">
        <f t="shared" si="52"/>
        <v>100144.875</v>
      </c>
      <c r="L225" s="4">
        <f t="shared" si="53"/>
        <v>24034770</v>
      </c>
      <c r="M225" s="4">
        <f>IF(C225&lt;&gt;"",SUM($K$13:$K225),"")</f>
        <v>21330858.375</v>
      </c>
      <c r="N225" s="4">
        <f t="shared" si="50"/>
        <v>16895193.129999999</v>
      </c>
      <c r="O225">
        <f t="shared" si="62"/>
        <v>2043</v>
      </c>
      <c r="P225" s="8" t="str">
        <f t="shared" si="56"/>
        <v/>
      </c>
      <c r="Q225" s="8" t="str">
        <f t="shared" si="57"/>
        <v/>
      </c>
    </row>
    <row r="226" spans="1:17" x14ac:dyDescent="0.25">
      <c r="A226">
        <f t="shared" si="54"/>
        <v>10</v>
      </c>
      <c r="B226">
        <f t="shared" si="58"/>
        <v>0</v>
      </c>
      <c r="C226" s="5">
        <f t="shared" si="63"/>
        <v>214</v>
      </c>
      <c r="D226" s="3">
        <f t="shared" si="59"/>
        <v>52535</v>
      </c>
      <c r="E226" s="7">
        <f t="shared" si="51"/>
        <v>24034770</v>
      </c>
      <c r="F226" s="4">
        <f t="shared" si="60"/>
        <v>109151.2086334404</v>
      </c>
      <c r="G226" s="19">
        <f t="shared" si="55"/>
        <v>87314.679221408602</v>
      </c>
      <c r="H226" s="18">
        <f t="shared" si="61"/>
        <v>21836.529412031814</v>
      </c>
      <c r="I226" s="19"/>
      <c r="J226" s="4"/>
      <c r="K226" s="4">
        <f t="shared" si="52"/>
        <v>100144.875</v>
      </c>
      <c r="L226" s="4">
        <f t="shared" si="53"/>
        <v>24034770</v>
      </c>
      <c r="M226" s="4">
        <f>IF(C226&lt;&gt;"",SUM($K$13:$K226),"")</f>
        <v>21431003.25</v>
      </c>
      <c r="N226" s="4">
        <f t="shared" si="50"/>
        <v>16795048.25</v>
      </c>
      <c r="O226">
        <f t="shared" si="62"/>
        <v>2043</v>
      </c>
      <c r="P226" s="8" t="str">
        <f t="shared" si="56"/>
        <v/>
      </c>
      <c r="Q226" s="8" t="str">
        <f t="shared" si="57"/>
        <v/>
      </c>
    </row>
    <row r="227" spans="1:17" x14ac:dyDescent="0.25">
      <c r="A227">
        <f t="shared" si="54"/>
        <v>11</v>
      </c>
      <c r="B227">
        <f t="shared" si="58"/>
        <v>0</v>
      </c>
      <c r="C227" s="5">
        <f t="shared" si="63"/>
        <v>215</v>
      </c>
      <c r="D227" s="3">
        <f t="shared" si="59"/>
        <v>52565</v>
      </c>
      <c r="E227" s="7">
        <f t="shared" si="51"/>
        <v>24034770</v>
      </c>
      <c r="F227" s="4">
        <f t="shared" si="60"/>
        <v>109151.2086334404</v>
      </c>
      <c r="G227" s="19">
        <f t="shared" si="55"/>
        <v>87223.693682191777</v>
      </c>
      <c r="H227" s="18">
        <f t="shared" si="61"/>
        <v>21927.514951248613</v>
      </c>
      <c r="I227" s="19"/>
      <c r="J227" s="4"/>
      <c r="K227" s="4">
        <f t="shared" si="52"/>
        <v>100144.875</v>
      </c>
      <c r="L227" s="4">
        <f t="shared" si="53"/>
        <v>24034770</v>
      </c>
      <c r="M227" s="4">
        <f>IF(C227&lt;&gt;"",SUM($K$13:$K227),"")</f>
        <v>21531148.125</v>
      </c>
      <c r="N227" s="4">
        <f t="shared" si="50"/>
        <v>16694903.380000001</v>
      </c>
      <c r="O227">
        <f t="shared" si="62"/>
        <v>2043</v>
      </c>
      <c r="P227" s="8" t="str">
        <f t="shared" si="56"/>
        <v/>
      </c>
      <c r="Q227" s="8" t="str">
        <f t="shared" si="57"/>
        <v/>
      </c>
    </row>
    <row r="228" spans="1:17" x14ac:dyDescent="0.25">
      <c r="A228">
        <f t="shared" si="54"/>
        <v>12</v>
      </c>
      <c r="B228">
        <f t="shared" si="58"/>
        <v>1</v>
      </c>
      <c r="C228" s="5">
        <f t="shared" si="63"/>
        <v>216</v>
      </c>
      <c r="D228" s="3">
        <f t="shared" si="59"/>
        <v>52596</v>
      </c>
      <c r="E228" s="7">
        <f t="shared" si="51"/>
        <v>24034770</v>
      </c>
      <c r="F228" s="4">
        <f t="shared" si="60"/>
        <v>109151.2086334404</v>
      </c>
      <c r="G228" s="19">
        <f t="shared" si="55"/>
        <v>87132.329036561583</v>
      </c>
      <c r="H228" s="18">
        <f t="shared" si="61"/>
        <v>22018.879596878814</v>
      </c>
      <c r="I228" s="19">
        <f>SUM(H217:H228)</f>
        <v>258279.11844395805</v>
      </c>
      <c r="J228" s="4">
        <f>[2]Blad1!$V$41*1000</f>
        <v>250000</v>
      </c>
      <c r="K228" s="4">
        <f t="shared" si="52"/>
        <v>100144.875</v>
      </c>
      <c r="L228" s="4">
        <f t="shared" si="53"/>
        <v>23784770</v>
      </c>
      <c r="M228" s="4">
        <f>IF(C228&lt;&gt;"",SUM($K$13:$K228),"")</f>
        <v>21631293</v>
      </c>
      <c r="N228" s="4">
        <f t="shared" si="50"/>
        <v>16594758.5</v>
      </c>
      <c r="O228">
        <f t="shared" si="62"/>
        <v>2043</v>
      </c>
      <c r="P228" s="8">
        <f t="shared" si="56"/>
        <v>1201738.5</v>
      </c>
      <c r="Q228" s="8">
        <f t="shared" si="57"/>
        <v>250000</v>
      </c>
    </row>
    <row r="229" spans="1:17" x14ac:dyDescent="0.25">
      <c r="A229">
        <f t="shared" si="54"/>
        <v>1</v>
      </c>
      <c r="B229">
        <f t="shared" si="58"/>
        <v>0</v>
      </c>
      <c r="C229" s="5">
        <f t="shared" si="63"/>
        <v>217</v>
      </c>
      <c r="D229" s="3">
        <f t="shared" si="59"/>
        <v>52627</v>
      </c>
      <c r="E229" s="7">
        <f t="shared" si="51"/>
        <v>23784770</v>
      </c>
      <c r="F229" s="4">
        <f t="shared" si="60"/>
        <v>109151.2086334404</v>
      </c>
      <c r="G229" s="19">
        <f t="shared" si="55"/>
        <v>87040.583704907927</v>
      </c>
      <c r="H229" s="18">
        <f t="shared" si="61"/>
        <v>22110.624928532477</v>
      </c>
      <c r="I229" s="19"/>
      <c r="J229" s="4"/>
      <c r="K229" s="4">
        <f t="shared" si="52"/>
        <v>99103.208333333328</v>
      </c>
      <c r="L229" s="4">
        <f t="shared" si="53"/>
        <v>23784770</v>
      </c>
      <c r="M229" s="4">
        <f>IF(C229&lt;&gt;"",SUM($K$13:$K229),"")</f>
        <v>21730396.208333332</v>
      </c>
      <c r="N229" s="4">
        <f t="shared" si="50"/>
        <v>16495655.289999999</v>
      </c>
      <c r="O229">
        <f t="shared" si="62"/>
        <v>2044</v>
      </c>
      <c r="P229" s="8" t="str">
        <f t="shared" si="56"/>
        <v/>
      </c>
      <c r="Q229" s="8" t="str">
        <f t="shared" si="57"/>
        <v/>
      </c>
    </row>
    <row r="230" spans="1:17" x14ac:dyDescent="0.25">
      <c r="A230">
        <f t="shared" si="54"/>
        <v>2</v>
      </c>
      <c r="B230">
        <f t="shared" si="58"/>
        <v>0</v>
      </c>
      <c r="C230" s="5">
        <f t="shared" si="63"/>
        <v>218</v>
      </c>
      <c r="D230" s="3">
        <f t="shared" si="59"/>
        <v>52656</v>
      </c>
      <c r="E230" s="7">
        <f t="shared" si="51"/>
        <v>23784770</v>
      </c>
      <c r="F230" s="4">
        <f t="shared" si="60"/>
        <v>109151.2086334404</v>
      </c>
      <c r="G230" s="19">
        <f t="shared" si="55"/>
        <v>86948.456101039032</v>
      </c>
      <c r="H230" s="18">
        <f t="shared" si="61"/>
        <v>22202.752532401366</v>
      </c>
      <c r="I230" s="19"/>
      <c r="J230" s="4"/>
      <c r="K230" s="4">
        <f t="shared" si="52"/>
        <v>99103.208333333328</v>
      </c>
      <c r="L230" s="4">
        <f t="shared" si="53"/>
        <v>23784770</v>
      </c>
      <c r="M230" s="4">
        <f>IF(C230&lt;&gt;"",SUM($K$13:$K230),"")</f>
        <v>21829499.416666664</v>
      </c>
      <c r="N230" s="4">
        <f t="shared" si="50"/>
        <v>16396552.08</v>
      </c>
      <c r="O230">
        <f t="shared" si="62"/>
        <v>2044</v>
      </c>
      <c r="P230" s="8" t="str">
        <f t="shared" si="56"/>
        <v/>
      </c>
      <c r="Q230" s="8" t="str">
        <f t="shared" si="57"/>
        <v/>
      </c>
    </row>
    <row r="231" spans="1:17" x14ac:dyDescent="0.25">
      <c r="A231">
        <f t="shared" si="54"/>
        <v>3</v>
      </c>
      <c r="B231">
        <f t="shared" si="58"/>
        <v>0</v>
      </c>
      <c r="C231" s="5">
        <f t="shared" si="63"/>
        <v>219</v>
      </c>
      <c r="D231" s="3">
        <f t="shared" si="59"/>
        <v>52687</v>
      </c>
      <c r="E231" s="7">
        <f t="shared" si="51"/>
        <v>23784770</v>
      </c>
      <c r="F231" s="4">
        <f t="shared" si="60"/>
        <v>109151.2086334404</v>
      </c>
      <c r="G231" s="19">
        <f t="shared" si="55"/>
        <v>86855.944632154031</v>
      </c>
      <c r="H231" s="18">
        <f t="shared" si="61"/>
        <v>22295.264001286367</v>
      </c>
      <c r="I231" s="19"/>
      <c r="J231" s="4"/>
      <c r="K231" s="4">
        <f t="shared" si="52"/>
        <v>99103.208333333328</v>
      </c>
      <c r="L231" s="4">
        <f t="shared" si="53"/>
        <v>23784770</v>
      </c>
      <c r="M231" s="4">
        <f>IF(C231&lt;&gt;"",SUM($K$13:$K231),"")</f>
        <v>21928602.624999996</v>
      </c>
      <c r="N231" s="4">
        <f t="shared" si="50"/>
        <v>16297448.880000001</v>
      </c>
      <c r="O231">
        <f t="shared" si="62"/>
        <v>2044</v>
      </c>
      <c r="P231" s="8" t="str">
        <f t="shared" si="56"/>
        <v/>
      </c>
      <c r="Q231" s="8" t="str">
        <f t="shared" si="57"/>
        <v/>
      </c>
    </row>
    <row r="232" spans="1:17" x14ac:dyDescent="0.25">
      <c r="A232">
        <f t="shared" si="54"/>
        <v>4</v>
      </c>
      <c r="B232">
        <f t="shared" si="58"/>
        <v>0</v>
      </c>
      <c r="C232" s="5">
        <f t="shared" si="63"/>
        <v>220</v>
      </c>
      <c r="D232" s="3">
        <f t="shared" si="59"/>
        <v>52717</v>
      </c>
      <c r="E232" s="7">
        <f t="shared" si="51"/>
        <v>23784770</v>
      </c>
      <c r="F232" s="4">
        <f t="shared" si="60"/>
        <v>109151.2086334404</v>
      </c>
      <c r="G232" s="19">
        <f t="shared" si="55"/>
        <v>86763.047698815353</v>
      </c>
      <c r="H232" s="18">
        <f t="shared" si="61"/>
        <v>22388.160934625063</v>
      </c>
      <c r="I232" s="19"/>
      <c r="J232" s="4"/>
      <c r="K232" s="4">
        <f t="shared" si="52"/>
        <v>99103.208333333328</v>
      </c>
      <c r="L232" s="4">
        <f t="shared" si="53"/>
        <v>23784770</v>
      </c>
      <c r="M232" s="4">
        <f>IF(C232&lt;&gt;"",SUM($K$13:$K232),"")</f>
        <v>22027705.833333328</v>
      </c>
      <c r="N232" s="4">
        <f t="shared" si="50"/>
        <v>16198345.67</v>
      </c>
      <c r="O232">
        <f t="shared" si="62"/>
        <v>2044</v>
      </c>
      <c r="P232" s="8" t="str">
        <f t="shared" si="56"/>
        <v/>
      </c>
      <c r="Q232" s="8" t="str">
        <f t="shared" si="57"/>
        <v/>
      </c>
    </row>
    <row r="233" spans="1:17" x14ac:dyDescent="0.25">
      <c r="A233">
        <f t="shared" si="54"/>
        <v>5</v>
      </c>
      <c r="B233">
        <f t="shared" si="58"/>
        <v>0</v>
      </c>
      <c r="C233" s="5">
        <f t="shared" si="63"/>
        <v>221</v>
      </c>
      <c r="D233" s="3">
        <f t="shared" si="59"/>
        <v>52748</v>
      </c>
      <c r="E233" s="7">
        <f t="shared" si="51"/>
        <v>23784770</v>
      </c>
      <c r="F233" s="4">
        <f t="shared" si="60"/>
        <v>109151.2086334404</v>
      </c>
      <c r="G233" s="19">
        <f t="shared" si="55"/>
        <v>86669.763694921072</v>
      </c>
      <c r="H233" s="18">
        <f t="shared" si="61"/>
        <v>22481.444938519333</v>
      </c>
      <c r="I233" s="19"/>
      <c r="J233" s="4"/>
      <c r="K233" s="4">
        <f t="shared" si="52"/>
        <v>99103.208333333328</v>
      </c>
      <c r="L233" s="4">
        <f t="shared" si="53"/>
        <v>23784770</v>
      </c>
      <c r="M233" s="4">
        <f>IF(C233&lt;&gt;"",SUM($K$13:$K233),"")</f>
        <v>22126809.04166666</v>
      </c>
      <c r="N233" s="4">
        <f t="shared" si="50"/>
        <v>16099242.460000001</v>
      </c>
      <c r="O233">
        <f t="shared" si="62"/>
        <v>2044</v>
      </c>
      <c r="P233" s="8" t="str">
        <f t="shared" si="56"/>
        <v/>
      </c>
      <c r="Q233" s="8" t="str">
        <f t="shared" si="57"/>
        <v/>
      </c>
    </row>
    <row r="234" spans="1:17" x14ac:dyDescent="0.25">
      <c r="A234">
        <f t="shared" si="54"/>
        <v>6</v>
      </c>
      <c r="B234">
        <f t="shared" si="58"/>
        <v>0</v>
      </c>
      <c r="C234" s="5">
        <f t="shared" si="63"/>
        <v>222</v>
      </c>
      <c r="D234" s="3">
        <f t="shared" si="59"/>
        <v>52778</v>
      </c>
      <c r="E234" s="7">
        <f t="shared" si="51"/>
        <v>23784770</v>
      </c>
      <c r="F234" s="4">
        <f t="shared" si="60"/>
        <v>109151.2086334404</v>
      </c>
      <c r="G234" s="19">
        <f t="shared" si="55"/>
        <v>86576.091007677242</v>
      </c>
      <c r="H234" s="18">
        <f t="shared" si="61"/>
        <v>22575.117625763167</v>
      </c>
      <c r="I234" s="19"/>
      <c r="J234" s="4"/>
      <c r="K234" s="4">
        <f t="shared" si="52"/>
        <v>99103.208333333328</v>
      </c>
      <c r="L234" s="4">
        <f t="shared" si="53"/>
        <v>23784770</v>
      </c>
      <c r="M234" s="4">
        <f>IF(C234&lt;&gt;"",SUM($K$13:$K234),"")</f>
        <v>22225912.249999993</v>
      </c>
      <c r="N234" s="4">
        <f t="shared" ref="N234:N297" si="64">IFERROR(ROUND(IF(C234&lt;&gt;"",SUM(K235:K677),""),2),"")</f>
        <v>16000139.25</v>
      </c>
      <c r="O234">
        <f t="shared" si="62"/>
        <v>2044</v>
      </c>
      <c r="P234" s="8" t="str">
        <f t="shared" si="56"/>
        <v/>
      </c>
      <c r="Q234" s="8" t="str">
        <f t="shared" si="57"/>
        <v/>
      </c>
    </row>
    <row r="235" spans="1:17" x14ac:dyDescent="0.25">
      <c r="A235">
        <f t="shared" si="54"/>
        <v>7</v>
      </c>
      <c r="B235">
        <f t="shared" si="58"/>
        <v>0</v>
      </c>
      <c r="C235" s="5">
        <f t="shared" si="63"/>
        <v>223</v>
      </c>
      <c r="D235" s="3">
        <f t="shared" si="59"/>
        <v>52809</v>
      </c>
      <c r="E235" s="7">
        <f t="shared" si="51"/>
        <v>23784770</v>
      </c>
      <c r="F235" s="4">
        <f t="shared" si="60"/>
        <v>109151.2086334404</v>
      </c>
      <c r="G235" s="19">
        <f t="shared" si="55"/>
        <v>86482.028017569886</v>
      </c>
      <c r="H235" s="18">
        <f t="shared" si="61"/>
        <v>22669.180615870511</v>
      </c>
      <c r="I235" s="19"/>
      <c r="J235" s="4"/>
      <c r="K235" s="4">
        <f t="shared" si="52"/>
        <v>99103.208333333328</v>
      </c>
      <c r="L235" s="4">
        <f t="shared" si="53"/>
        <v>23784770</v>
      </c>
      <c r="M235" s="4">
        <f>IF(C235&lt;&gt;"",SUM($K$13:$K235),"")</f>
        <v>22325015.458333325</v>
      </c>
      <c r="N235" s="4">
        <f t="shared" si="64"/>
        <v>15901036.039999999</v>
      </c>
      <c r="O235">
        <f t="shared" si="62"/>
        <v>2044</v>
      </c>
      <c r="P235" s="8" t="str">
        <f t="shared" si="56"/>
        <v/>
      </c>
      <c r="Q235" s="8" t="str">
        <f t="shared" si="57"/>
        <v/>
      </c>
    </row>
    <row r="236" spans="1:17" x14ac:dyDescent="0.25">
      <c r="A236">
        <f t="shared" si="54"/>
        <v>8</v>
      </c>
      <c r="B236">
        <f t="shared" si="58"/>
        <v>0</v>
      </c>
      <c r="C236" s="5">
        <f t="shared" si="63"/>
        <v>224</v>
      </c>
      <c r="D236" s="3">
        <f t="shared" si="59"/>
        <v>52840</v>
      </c>
      <c r="E236" s="7">
        <f t="shared" si="51"/>
        <v>23784770</v>
      </c>
      <c r="F236" s="4">
        <f t="shared" si="60"/>
        <v>109151.2086334404</v>
      </c>
      <c r="G236" s="19">
        <f t="shared" si="55"/>
        <v>86387.573098337089</v>
      </c>
      <c r="H236" s="18">
        <f t="shared" si="61"/>
        <v>22763.635535103309</v>
      </c>
      <c r="I236" s="19"/>
      <c r="J236" s="4"/>
      <c r="K236" s="4">
        <f t="shared" si="52"/>
        <v>99103.208333333328</v>
      </c>
      <c r="L236" s="4">
        <f t="shared" si="53"/>
        <v>23784770</v>
      </c>
      <c r="M236" s="4">
        <f>IF(C236&lt;&gt;"",SUM($K$13:$K236),"")</f>
        <v>22424118.666666657</v>
      </c>
      <c r="N236" s="4">
        <f t="shared" si="64"/>
        <v>15801932.83</v>
      </c>
      <c r="O236">
        <f t="shared" si="62"/>
        <v>2044</v>
      </c>
      <c r="P236" s="8" t="str">
        <f t="shared" si="56"/>
        <v/>
      </c>
      <c r="Q236" s="8" t="str">
        <f t="shared" si="57"/>
        <v/>
      </c>
    </row>
    <row r="237" spans="1:17" x14ac:dyDescent="0.25">
      <c r="A237">
        <f t="shared" si="54"/>
        <v>9</v>
      </c>
      <c r="B237">
        <f t="shared" si="58"/>
        <v>0</v>
      </c>
      <c r="C237" s="5">
        <f t="shared" si="63"/>
        <v>225</v>
      </c>
      <c r="D237" s="3">
        <f t="shared" si="59"/>
        <v>52870</v>
      </c>
      <c r="E237" s="7">
        <f t="shared" si="51"/>
        <v>23784770</v>
      </c>
      <c r="F237" s="4">
        <f t="shared" si="60"/>
        <v>109151.2086334404</v>
      </c>
      <c r="G237" s="19">
        <f t="shared" si="55"/>
        <v>86292.724616940832</v>
      </c>
      <c r="H237" s="18">
        <f t="shared" si="61"/>
        <v>22858.484016499566</v>
      </c>
      <c r="I237" s="19"/>
      <c r="J237" s="4"/>
      <c r="K237" s="4">
        <f t="shared" si="52"/>
        <v>99103.208333333328</v>
      </c>
      <c r="L237" s="4">
        <f t="shared" si="53"/>
        <v>23784770</v>
      </c>
      <c r="M237" s="4">
        <f>IF(C237&lt;&gt;"",SUM($K$13:$K237),"")</f>
        <v>22523221.874999989</v>
      </c>
      <c r="N237" s="4">
        <f t="shared" si="64"/>
        <v>15702829.630000001</v>
      </c>
      <c r="O237">
        <f t="shared" si="62"/>
        <v>2044</v>
      </c>
      <c r="P237" s="8" t="str">
        <f t="shared" si="56"/>
        <v/>
      </c>
      <c r="Q237" s="8" t="str">
        <f t="shared" si="57"/>
        <v/>
      </c>
    </row>
    <row r="238" spans="1:17" x14ac:dyDescent="0.25">
      <c r="A238">
        <f t="shared" si="54"/>
        <v>10</v>
      </c>
      <c r="B238">
        <f t="shared" si="58"/>
        <v>0</v>
      </c>
      <c r="C238" s="5">
        <f t="shared" si="63"/>
        <v>226</v>
      </c>
      <c r="D238" s="3">
        <f t="shared" si="59"/>
        <v>52901</v>
      </c>
      <c r="E238" s="7">
        <f t="shared" si="51"/>
        <v>23784770</v>
      </c>
      <c r="F238" s="4">
        <f t="shared" si="60"/>
        <v>109151.2086334404</v>
      </c>
      <c r="G238" s="19">
        <f t="shared" si="55"/>
        <v>86197.480933538754</v>
      </c>
      <c r="H238" s="18">
        <f t="shared" si="61"/>
        <v>22953.727699901647</v>
      </c>
      <c r="I238" s="19"/>
      <c r="J238" s="4"/>
      <c r="K238" s="4">
        <f t="shared" si="52"/>
        <v>99103.208333333328</v>
      </c>
      <c r="L238" s="4">
        <f t="shared" si="53"/>
        <v>23784770</v>
      </c>
      <c r="M238" s="4">
        <f>IF(C238&lt;&gt;"",SUM($K$13:$K238),"")</f>
        <v>22622325.083333321</v>
      </c>
      <c r="N238" s="4">
        <f t="shared" si="64"/>
        <v>15603726.42</v>
      </c>
      <c r="O238">
        <f t="shared" si="62"/>
        <v>2044</v>
      </c>
      <c r="P238" s="8" t="str">
        <f t="shared" si="56"/>
        <v/>
      </c>
      <c r="Q238" s="8" t="str">
        <f t="shared" si="57"/>
        <v/>
      </c>
    </row>
    <row r="239" spans="1:17" x14ac:dyDescent="0.25">
      <c r="A239">
        <f t="shared" si="54"/>
        <v>11</v>
      </c>
      <c r="B239">
        <f t="shared" si="58"/>
        <v>0</v>
      </c>
      <c r="C239" s="5">
        <f t="shared" si="63"/>
        <v>227</v>
      </c>
      <c r="D239" s="3">
        <f t="shared" si="59"/>
        <v>52931</v>
      </c>
      <c r="E239" s="7">
        <f t="shared" si="51"/>
        <v>23784770</v>
      </c>
      <c r="F239" s="4">
        <f t="shared" si="60"/>
        <v>109151.2086334404</v>
      </c>
      <c r="G239" s="19">
        <f t="shared" si="55"/>
        <v>86101.840401455833</v>
      </c>
      <c r="H239" s="18">
        <f t="shared" si="61"/>
        <v>23049.368231984572</v>
      </c>
      <c r="I239" s="19"/>
      <c r="J239" s="4"/>
      <c r="K239" s="4">
        <f t="shared" si="52"/>
        <v>99103.208333333328</v>
      </c>
      <c r="L239" s="4">
        <f t="shared" si="53"/>
        <v>23784770</v>
      </c>
      <c r="M239" s="4">
        <f>IF(C239&lt;&gt;"",SUM($K$13:$K239),"")</f>
        <v>22721428.291666653</v>
      </c>
      <c r="N239" s="4">
        <f t="shared" si="64"/>
        <v>15504623.210000001</v>
      </c>
      <c r="O239">
        <f t="shared" si="62"/>
        <v>2044</v>
      </c>
      <c r="P239" s="8" t="str">
        <f t="shared" si="56"/>
        <v/>
      </c>
      <c r="Q239" s="8" t="str">
        <f t="shared" si="57"/>
        <v/>
      </c>
    </row>
    <row r="240" spans="1:17" x14ac:dyDescent="0.25">
      <c r="A240">
        <f t="shared" si="54"/>
        <v>12</v>
      </c>
      <c r="B240">
        <f t="shared" si="58"/>
        <v>1</v>
      </c>
      <c r="C240" s="5">
        <f t="shared" si="63"/>
        <v>228</v>
      </c>
      <c r="D240" s="3">
        <f t="shared" si="59"/>
        <v>52962</v>
      </c>
      <c r="E240" s="7">
        <f t="shared" si="51"/>
        <v>23784770</v>
      </c>
      <c r="F240" s="4">
        <f t="shared" si="60"/>
        <v>109151.2086334404</v>
      </c>
      <c r="G240" s="19">
        <f t="shared" si="55"/>
        <v>86005.801367155902</v>
      </c>
      <c r="H240" s="18">
        <f t="shared" si="61"/>
        <v>23145.40726628451</v>
      </c>
      <c r="I240" s="19">
        <f>SUM(H229:H240)</f>
        <v>271493.16832677188</v>
      </c>
      <c r="J240" s="4">
        <f>[2]Blad1!$W$41*1000</f>
        <v>250000</v>
      </c>
      <c r="K240" s="4">
        <f t="shared" si="52"/>
        <v>99103.208333333328</v>
      </c>
      <c r="L240" s="4">
        <f t="shared" si="53"/>
        <v>23534770</v>
      </c>
      <c r="M240" s="4">
        <f>IF(C240&lt;&gt;"",SUM($K$13:$K240),"")</f>
        <v>22820531.499999985</v>
      </c>
      <c r="N240" s="4">
        <f t="shared" si="64"/>
        <v>15405520</v>
      </c>
      <c r="O240">
        <f t="shared" si="62"/>
        <v>2044</v>
      </c>
      <c r="P240" s="8">
        <f t="shared" si="56"/>
        <v>1189238.5</v>
      </c>
      <c r="Q240" s="8">
        <f t="shared" si="57"/>
        <v>250000</v>
      </c>
    </row>
    <row r="241" spans="1:17" x14ac:dyDescent="0.25">
      <c r="A241">
        <f t="shared" si="54"/>
        <v>1</v>
      </c>
      <c r="B241">
        <f t="shared" si="58"/>
        <v>0</v>
      </c>
      <c r="C241" s="5">
        <f t="shared" si="63"/>
        <v>229</v>
      </c>
      <c r="D241" s="3">
        <f t="shared" si="59"/>
        <v>52993</v>
      </c>
      <c r="E241" s="7">
        <f t="shared" si="51"/>
        <v>23534770</v>
      </c>
      <c r="F241" s="4">
        <f t="shared" si="60"/>
        <v>109151.2086334404</v>
      </c>
      <c r="G241" s="19">
        <f t="shared" si="55"/>
        <v>85909.362170213062</v>
      </c>
      <c r="H241" s="18">
        <f t="shared" si="61"/>
        <v>23241.846463227357</v>
      </c>
      <c r="I241" s="19"/>
      <c r="J241" s="4"/>
      <c r="K241" s="4">
        <f t="shared" si="52"/>
        <v>98061.541666666672</v>
      </c>
      <c r="L241" s="4">
        <f t="shared" si="53"/>
        <v>23534770</v>
      </c>
      <c r="M241" s="4">
        <f>IF(C241&lt;&gt;"",SUM($K$13:$K241),"")</f>
        <v>22918593.041666653</v>
      </c>
      <c r="N241" s="4">
        <f t="shared" si="64"/>
        <v>15307458.460000001</v>
      </c>
      <c r="O241">
        <f t="shared" si="62"/>
        <v>2045</v>
      </c>
      <c r="P241" s="8" t="str">
        <f t="shared" si="56"/>
        <v/>
      </c>
      <c r="Q241" s="8" t="str">
        <f t="shared" si="57"/>
        <v/>
      </c>
    </row>
    <row r="242" spans="1:17" x14ac:dyDescent="0.25">
      <c r="A242">
        <f t="shared" si="54"/>
        <v>2</v>
      </c>
      <c r="B242">
        <f t="shared" si="58"/>
        <v>0</v>
      </c>
      <c r="C242" s="5">
        <f t="shared" si="63"/>
        <v>230</v>
      </c>
      <c r="D242" s="3">
        <f t="shared" si="59"/>
        <v>53021</v>
      </c>
      <c r="E242" s="7">
        <f t="shared" si="51"/>
        <v>23534770</v>
      </c>
      <c r="F242" s="4">
        <f t="shared" si="60"/>
        <v>109151.2086334404</v>
      </c>
      <c r="G242" s="19">
        <f t="shared" si="55"/>
        <v>85812.521143282938</v>
      </c>
      <c r="H242" s="18">
        <f t="shared" si="61"/>
        <v>23338.687490157474</v>
      </c>
      <c r="I242" s="19"/>
      <c r="J242" s="4"/>
      <c r="K242" s="4">
        <f t="shared" si="52"/>
        <v>98061.541666666672</v>
      </c>
      <c r="L242" s="4">
        <f t="shared" si="53"/>
        <v>23534770</v>
      </c>
      <c r="M242" s="4">
        <f>IF(C242&lt;&gt;"",SUM($K$13:$K242),"")</f>
        <v>23016654.583333321</v>
      </c>
      <c r="N242" s="4">
        <f t="shared" si="64"/>
        <v>15209396.92</v>
      </c>
      <c r="O242">
        <f t="shared" si="62"/>
        <v>2045</v>
      </c>
      <c r="P242" s="8" t="str">
        <f t="shared" si="56"/>
        <v/>
      </c>
      <c r="Q242" s="8" t="str">
        <f t="shared" si="57"/>
        <v/>
      </c>
    </row>
    <row r="243" spans="1:17" x14ac:dyDescent="0.25">
      <c r="A243">
        <f t="shared" si="54"/>
        <v>3</v>
      </c>
      <c r="B243">
        <f t="shared" si="58"/>
        <v>0</v>
      </c>
      <c r="C243" s="5">
        <f t="shared" si="63"/>
        <v>231</v>
      </c>
      <c r="D243" s="3">
        <f t="shared" si="59"/>
        <v>53052</v>
      </c>
      <c r="E243" s="7">
        <f t="shared" si="51"/>
        <v>23534770</v>
      </c>
      <c r="F243" s="4">
        <f t="shared" si="60"/>
        <v>109151.2086334404</v>
      </c>
      <c r="G243" s="19">
        <f t="shared" si="55"/>
        <v>85715.27661207394</v>
      </c>
      <c r="H243" s="18">
        <f t="shared" si="61"/>
        <v>23435.932021366469</v>
      </c>
      <c r="I243" s="19"/>
      <c r="J243" s="4"/>
      <c r="K243" s="4">
        <f t="shared" si="52"/>
        <v>98061.541666666672</v>
      </c>
      <c r="L243" s="4">
        <f t="shared" si="53"/>
        <v>23534770</v>
      </c>
      <c r="M243" s="4">
        <f>IF(C243&lt;&gt;"",SUM($K$13:$K243),"")</f>
        <v>23114716.124999989</v>
      </c>
      <c r="N243" s="4">
        <f t="shared" si="64"/>
        <v>15111335.380000001</v>
      </c>
      <c r="O243">
        <f t="shared" si="62"/>
        <v>2045</v>
      </c>
      <c r="P243" s="8" t="str">
        <f t="shared" si="56"/>
        <v/>
      </c>
      <c r="Q243" s="8" t="str">
        <f t="shared" si="57"/>
        <v/>
      </c>
    </row>
    <row r="244" spans="1:17" x14ac:dyDescent="0.25">
      <c r="A244">
        <f t="shared" si="54"/>
        <v>4</v>
      </c>
      <c r="B244">
        <f t="shared" si="58"/>
        <v>0</v>
      </c>
      <c r="C244" s="5">
        <f t="shared" si="63"/>
        <v>232</v>
      </c>
      <c r="D244" s="3">
        <f t="shared" si="59"/>
        <v>53082</v>
      </c>
      <c r="E244" s="7">
        <f t="shared" si="51"/>
        <v>23534770</v>
      </c>
      <c r="F244" s="4">
        <f t="shared" si="60"/>
        <v>109151.2086334404</v>
      </c>
      <c r="G244" s="19">
        <f t="shared" si="55"/>
        <v>85617.626895318244</v>
      </c>
      <c r="H244" s="18">
        <f t="shared" si="61"/>
        <v>23533.581738122157</v>
      </c>
      <c r="I244" s="19"/>
      <c r="J244" s="4"/>
      <c r="K244" s="4">
        <f t="shared" si="52"/>
        <v>98061.541666666672</v>
      </c>
      <c r="L244" s="4">
        <f t="shared" si="53"/>
        <v>23534770</v>
      </c>
      <c r="M244" s="4">
        <f>IF(C244&lt;&gt;"",SUM($K$13:$K244),"")</f>
        <v>23212777.666666657</v>
      </c>
      <c r="N244" s="4">
        <f t="shared" si="64"/>
        <v>15013273.83</v>
      </c>
      <c r="O244">
        <f t="shared" si="62"/>
        <v>2045</v>
      </c>
      <c r="P244" s="8" t="str">
        <f t="shared" si="56"/>
        <v/>
      </c>
      <c r="Q244" s="8" t="str">
        <f t="shared" si="57"/>
        <v/>
      </c>
    </row>
    <row r="245" spans="1:17" x14ac:dyDescent="0.25">
      <c r="A245">
        <f t="shared" si="54"/>
        <v>5</v>
      </c>
      <c r="B245">
        <f t="shared" si="58"/>
        <v>0</v>
      </c>
      <c r="C245" s="5">
        <f t="shared" si="63"/>
        <v>233</v>
      </c>
      <c r="D245" s="3">
        <f t="shared" si="59"/>
        <v>53113</v>
      </c>
      <c r="E245" s="7">
        <f t="shared" si="51"/>
        <v>23534770</v>
      </c>
      <c r="F245" s="4">
        <f t="shared" si="60"/>
        <v>109151.2086334404</v>
      </c>
      <c r="G245" s="19">
        <f t="shared" si="55"/>
        <v>85519.570304742738</v>
      </c>
      <c r="H245" s="18">
        <f t="shared" si="61"/>
        <v>23631.638328697667</v>
      </c>
      <c r="I245" s="19"/>
      <c r="J245" s="4"/>
      <c r="K245" s="4">
        <f t="shared" si="52"/>
        <v>98061.541666666672</v>
      </c>
      <c r="L245" s="4">
        <f t="shared" si="53"/>
        <v>23534770</v>
      </c>
      <c r="M245" s="4">
        <f>IF(C245&lt;&gt;"",SUM($K$13:$K245),"")</f>
        <v>23310839.208333325</v>
      </c>
      <c r="N245" s="4">
        <f t="shared" si="64"/>
        <v>14915212.289999999</v>
      </c>
      <c r="O245">
        <f t="shared" si="62"/>
        <v>2045</v>
      </c>
      <c r="P245" s="8" t="str">
        <f t="shared" si="56"/>
        <v/>
      </c>
      <c r="Q245" s="8" t="str">
        <f t="shared" si="57"/>
        <v/>
      </c>
    </row>
    <row r="246" spans="1:17" x14ac:dyDescent="0.25">
      <c r="A246">
        <f t="shared" si="54"/>
        <v>6</v>
      </c>
      <c r="B246">
        <f t="shared" si="58"/>
        <v>0</v>
      </c>
      <c r="C246" s="5">
        <f t="shared" si="63"/>
        <v>234</v>
      </c>
      <c r="D246" s="3">
        <f t="shared" si="59"/>
        <v>53143</v>
      </c>
      <c r="E246" s="7">
        <f t="shared" si="51"/>
        <v>23534770</v>
      </c>
      <c r="F246" s="4">
        <f t="shared" si="60"/>
        <v>109151.2086334404</v>
      </c>
      <c r="G246" s="19">
        <f t="shared" si="55"/>
        <v>85421.105145039837</v>
      </c>
      <c r="H246" s="18">
        <f t="shared" si="61"/>
        <v>23730.103488400571</v>
      </c>
      <c r="I246" s="19"/>
      <c r="J246" s="4"/>
      <c r="K246" s="4">
        <f t="shared" si="52"/>
        <v>98061.541666666672</v>
      </c>
      <c r="L246" s="4">
        <f t="shared" si="53"/>
        <v>23534770</v>
      </c>
      <c r="M246" s="4">
        <f>IF(C246&lt;&gt;"",SUM($K$13:$K246),"")</f>
        <v>23408900.749999993</v>
      </c>
      <c r="N246" s="4">
        <f t="shared" si="64"/>
        <v>14817150.75</v>
      </c>
      <c r="O246">
        <f t="shared" si="62"/>
        <v>2045</v>
      </c>
      <c r="P246" s="8" t="str">
        <f t="shared" si="56"/>
        <v/>
      </c>
      <c r="Q246" s="8" t="str">
        <f t="shared" si="57"/>
        <v/>
      </c>
    </row>
    <row r="247" spans="1:17" x14ac:dyDescent="0.25">
      <c r="A247">
        <f t="shared" si="54"/>
        <v>7</v>
      </c>
      <c r="B247">
        <f t="shared" si="58"/>
        <v>0</v>
      </c>
      <c r="C247" s="5">
        <f t="shared" si="63"/>
        <v>235</v>
      </c>
      <c r="D247" s="3">
        <f t="shared" si="59"/>
        <v>53174</v>
      </c>
      <c r="E247" s="7">
        <f t="shared" si="51"/>
        <v>23534770</v>
      </c>
      <c r="F247" s="4">
        <f t="shared" si="60"/>
        <v>109151.2086334404</v>
      </c>
      <c r="G247" s="19">
        <f t="shared" si="55"/>
        <v>85322.229713838169</v>
      </c>
      <c r="H247" s="18">
        <f t="shared" si="61"/>
        <v>23828.978919602243</v>
      </c>
      <c r="I247" s="19"/>
      <c r="J247" s="4"/>
      <c r="K247" s="4">
        <f t="shared" si="52"/>
        <v>98061.541666666672</v>
      </c>
      <c r="L247" s="4">
        <f t="shared" si="53"/>
        <v>23534770</v>
      </c>
      <c r="M247" s="4">
        <f>IF(C247&lt;&gt;"",SUM($K$13:$K247),"")</f>
        <v>23506962.29166666</v>
      </c>
      <c r="N247" s="4">
        <f t="shared" si="64"/>
        <v>14719089.210000001</v>
      </c>
      <c r="O247">
        <f t="shared" si="62"/>
        <v>2045</v>
      </c>
      <c r="P247" s="8" t="str">
        <f t="shared" si="56"/>
        <v/>
      </c>
      <c r="Q247" s="8" t="str">
        <f t="shared" si="57"/>
        <v/>
      </c>
    </row>
    <row r="248" spans="1:17" x14ac:dyDescent="0.25">
      <c r="A248">
        <f t="shared" si="54"/>
        <v>8</v>
      </c>
      <c r="B248">
        <f t="shared" si="58"/>
        <v>0</v>
      </c>
      <c r="C248" s="5">
        <f t="shared" si="63"/>
        <v>236</v>
      </c>
      <c r="D248" s="3">
        <f t="shared" si="59"/>
        <v>53205</v>
      </c>
      <c r="E248" s="7">
        <f t="shared" si="51"/>
        <v>23534770</v>
      </c>
      <c r="F248" s="4">
        <f t="shared" si="60"/>
        <v>109151.2086334404</v>
      </c>
      <c r="G248" s="19">
        <f t="shared" si="55"/>
        <v>85222.94230167316</v>
      </c>
      <c r="H248" s="18">
        <f t="shared" si="61"/>
        <v>23928.266331767252</v>
      </c>
      <c r="I248" s="19"/>
      <c r="J248" s="4"/>
      <c r="K248" s="4">
        <f t="shared" si="52"/>
        <v>98061.541666666672</v>
      </c>
      <c r="L248" s="4">
        <f t="shared" si="53"/>
        <v>23534770</v>
      </c>
      <c r="M248" s="4">
        <f>IF(C248&lt;&gt;"",SUM($K$13:$K248),"")</f>
        <v>23605023.833333328</v>
      </c>
      <c r="N248" s="4">
        <f t="shared" si="64"/>
        <v>14621027.67</v>
      </c>
      <c r="O248">
        <f t="shared" si="62"/>
        <v>2045</v>
      </c>
      <c r="P248" s="8" t="str">
        <f t="shared" si="56"/>
        <v/>
      </c>
      <c r="Q248" s="8" t="str">
        <f t="shared" si="57"/>
        <v/>
      </c>
    </row>
    <row r="249" spans="1:17" x14ac:dyDescent="0.25">
      <c r="A249">
        <f t="shared" si="54"/>
        <v>9</v>
      </c>
      <c r="B249">
        <f t="shared" si="58"/>
        <v>0</v>
      </c>
      <c r="C249" s="5">
        <f t="shared" si="63"/>
        <v>237</v>
      </c>
      <c r="D249" s="3">
        <f t="shared" si="59"/>
        <v>53235</v>
      </c>
      <c r="E249" s="7">
        <f t="shared" si="51"/>
        <v>23534770</v>
      </c>
      <c r="F249" s="4">
        <f t="shared" si="60"/>
        <v>109151.2086334404</v>
      </c>
      <c r="G249" s="19">
        <f t="shared" si="55"/>
        <v>85123.241191957452</v>
      </c>
      <c r="H249" s="18">
        <f t="shared" si="61"/>
        <v>24027.967441482946</v>
      </c>
      <c r="I249" s="19"/>
      <c r="J249" s="4"/>
      <c r="K249" s="4">
        <f t="shared" si="52"/>
        <v>98061.541666666672</v>
      </c>
      <c r="L249" s="4">
        <f t="shared" si="53"/>
        <v>23534770</v>
      </c>
      <c r="M249" s="4">
        <f>IF(C249&lt;&gt;"",SUM($K$13:$K249),"")</f>
        <v>23703085.374999996</v>
      </c>
      <c r="N249" s="4">
        <f t="shared" si="64"/>
        <v>14522966.130000001</v>
      </c>
      <c r="O249">
        <f t="shared" si="62"/>
        <v>2045</v>
      </c>
      <c r="P249" s="8" t="str">
        <f t="shared" si="56"/>
        <v/>
      </c>
      <c r="Q249" s="8" t="str">
        <f t="shared" si="57"/>
        <v/>
      </c>
    </row>
    <row r="250" spans="1:17" x14ac:dyDescent="0.25">
      <c r="A250">
        <f t="shared" si="54"/>
        <v>10</v>
      </c>
      <c r="B250">
        <f t="shared" si="58"/>
        <v>0</v>
      </c>
      <c r="C250" s="5">
        <f t="shared" si="63"/>
        <v>238</v>
      </c>
      <c r="D250" s="3">
        <f t="shared" si="59"/>
        <v>53266</v>
      </c>
      <c r="E250" s="7">
        <f t="shared" si="51"/>
        <v>23534770</v>
      </c>
      <c r="F250" s="4">
        <f t="shared" si="60"/>
        <v>109151.2086334404</v>
      </c>
      <c r="G250" s="19">
        <f t="shared" si="55"/>
        <v>85023.124660951289</v>
      </c>
      <c r="H250" s="18">
        <f t="shared" si="61"/>
        <v>24128.083972489127</v>
      </c>
      <c r="I250" s="19"/>
      <c r="J250" s="4"/>
      <c r="K250" s="4">
        <f t="shared" si="52"/>
        <v>98061.541666666672</v>
      </c>
      <c r="L250" s="4">
        <f t="shared" si="53"/>
        <v>23534770</v>
      </c>
      <c r="M250" s="4">
        <f>IF(C250&lt;&gt;"",SUM($K$13:$K250),"")</f>
        <v>23801146.916666664</v>
      </c>
      <c r="N250" s="4">
        <f t="shared" si="64"/>
        <v>14424904.58</v>
      </c>
      <c r="O250">
        <f t="shared" si="62"/>
        <v>2045</v>
      </c>
      <c r="P250" s="8" t="str">
        <f t="shared" si="56"/>
        <v/>
      </c>
      <c r="Q250" s="8" t="str">
        <f t="shared" si="57"/>
        <v/>
      </c>
    </row>
    <row r="251" spans="1:17" x14ac:dyDescent="0.25">
      <c r="A251">
        <f t="shared" si="54"/>
        <v>11</v>
      </c>
      <c r="B251">
        <f t="shared" si="58"/>
        <v>0</v>
      </c>
      <c r="C251" s="5">
        <f t="shared" si="63"/>
        <v>239</v>
      </c>
      <c r="D251" s="3">
        <f t="shared" si="59"/>
        <v>53296</v>
      </c>
      <c r="E251" s="7">
        <f t="shared" si="51"/>
        <v>23534770</v>
      </c>
      <c r="F251" s="4">
        <f t="shared" si="60"/>
        <v>109151.2086334404</v>
      </c>
      <c r="G251" s="19">
        <f t="shared" si="55"/>
        <v>84922.590977732572</v>
      </c>
      <c r="H251" s="18">
        <f t="shared" si="61"/>
        <v>24228.617655707829</v>
      </c>
      <c r="I251" s="19"/>
      <c r="J251" s="4"/>
      <c r="K251" s="4">
        <f t="shared" si="52"/>
        <v>98061.541666666672</v>
      </c>
      <c r="L251" s="4">
        <f t="shared" si="53"/>
        <v>23534770</v>
      </c>
      <c r="M251" s="4">
        <f>IF(C251&lt;&gt;"",SUM($K$13:$K251),"")</f>
        <v>23899208.458333332</v>
      </c>
      <c r="N251" s="4">
        <f t="shared" si="64"/>
        <v>14326843.039999999</v>
      </c>
      <c r="O251">
        <f t="shared" si="62"/>
        <v>2045</v>
      </c>
      <c r="P251" s="8" t="str">
        <f t="shared" si="56"/>
        <v/>
      </c>
      <c r="Q251" s="8" t="str">
        <f t="shared" si="57"/>
        <v/>
      </c>
    </row>
    <row r="252" spans="1:17" x14ac:dyDescent="0.25">
      <c r="A252">
        <f t="shared" si="54"/>
        <v>12</v>
      </c>
      <c r="B252">
        <f t="shared" si="58"/>
        <v>1</v>
      </c>
      <c r="C252" s="5">
        <f t="shared" si="63"/>
        <v>240</v>
      </c>
      <c r="D252" s="3">
        <f t="shared" si="59"/>
        <v>53327</v>
      </c>
      <c r="E252" s="7">
        <f t="shared" si="51"/>
        <v>23534770</v>
      </c>
      <c r="F252" s="4">
        <f t="shared" si="60"/>
        <v>109151.2086334404</v>
      </c>
      <c r="G252" s="19">
        <f t="shared" si="55"/>
        <v>84821.638404167126</v>
      </c>
      <c r="H252" s="18">
        <f t="shared" si="61"/>
        <v>24329.570229273279</v>
      </c>
      <c r="I252" s="19">
        <f>SUM(H241:H252)</f>
        <v>285383.27408029436</v>
      </c>
      <c r="J252" s="4">
        <f>[2]Blad1!$X$41*1000</f>
        <v>250000</v>
      </c>
      <c r="K252" s="4">
        <f t="shared" si="52"/>
        <v>98061.541666666672</v>
      </c>
      <c r="L252" s="4">
        <f t="shared" si="53"/>
        <v>23284770</v>
      </c>
      <c r="M252" s="4">
        <f>IF(C252&lt;&gt;"",SUM($K$13:$K252),"")</f>
        <v>23997270</v>
      </c>
      <c r="N252" s="4">
        <f t="shared" si="64"/>
        <v>14228781.5</v>
      </c>
      <c r="O252">
        <f t="shared" si="62"/>
        <v>2045</v>
      </c>
      <c r="P252" s="8">
        <f t="shared" si="56"/>
        <v>1176738.5</v>
      </c>
      <c r="Q252" s="8">
        <f t="shared" si="57"/>
        <v>250000</v>
      </c>
    </row>
    <row r="253" spans="1:17" x14ac:dyDescent="0.25">
      <c r="A253">
        <f t="shared" si="54"/>
        <v>1</v>
      </c>
      <c r="B253">
        <f t="shared" si="58"/>
        <v>0</v>
      </c>
      <c r="C253" s="5">
        <f t="shared" si="63"/>
        <v>241</v>
      </c>
      <c r="D253" s="3">
        <f t="shared" si="59"/>
        <v>53358</v>
      </c>
      <c r="E253" s="7">
        <f t="shared" si="51"/>
        <v>23284770</v>
      </c>
      <c r="F253" s="4">
        <f t="shared" si="60"/>
        <v>109151.2086334404</v>
      </c>
      <c r="G253" s="19">
        <f t="shared" si="55"/>
        <v>84720.265194878477</v>
      </c>
      <c r="H253" s="18">
        <f t="shared" si="61"/>
        <v>24430.943438561921</v>
      </c>
      <c r="I253" s="19"/>
      <c r="J253" s="4"/>
      <c r="K253" s="4">
        <f t="shared" si="52"/>
        <v>97019.875</v>
      </c>
      <c r="L253" s="4">
        <f t="shared" si="53"/>
        <v>23284770</v>
      </c>
      <c r="M253" s="4">
        <f>IF(C253&lt;&gt;"",SUM($K$13:$K253),"")</f>
        <v>24094289.875</v>
      </c>
      <c r="N253" s="4">
        <f t="shared" si="64"/>
        <v>14131761.630000001</v>
      </c>
      <c r="O253">
        <f t="shared" si="62"/>
        <v>2046</v>
      </c>
      <c r="P253" s="8" t="str">
        <f t="shared" si="56"/>
        <v/>
      </c>
      <c r="Q253" s="8" t="str">
        <f t="shared" si="57"/>
        <v/>
      </c>
    </row>
    <row r="254" spans="1:17" x14ac:dyDescent="0.25">
      <c r="A254">
        <f t="shared" si="54"/>
        <v>2</v>
      </c>
      <c r="B254">
        <f t="shared" si="58"/>
        <v>0</v>
      </c>
      <c r="C254" s="5">
        <f t="shared" si="63"/>
        <v>242</v>
      </c>
      <c r="D254" s="3">
        <f t="shared" si="59"/>
        <v>53386</v>
      </c>
      <c r="E254" s="7">
        <f t="shared" ref="E254:E317" si="65">IF(C254&lt;&gt;"",L253,"")</f>
        <v>23284770</v>
      </c>
      <c r="F254" s="4">
        <f t="shared" si="60"/>
        <v>109151.2086334404</v>
      </c>
      <c r="G254" s="19">
        <f t="shared" si="55"/>
        <v>84618.469597217831</v>
      </c>
      <c r="H254" s="18">
        <f t="shared" si="61"/>
        <v>24532.739036222589</v>
      </c>
      <c r="I254" s="19"/>
      <c r="J254" s="4"/>
      <c r="K254" s="4">
        <f t="shared" ref="K254:K317" si="66">IF(C254&lt;&gt;"",E254*($E$5/$E$7),"")</f>
        <v>97019.875</v>
      </c>
      <c r="L254" s="4">
        <f t="shared" ref="L254:L317" si="67">IF(AND(C254&lt;&gt;"",F254&lt;E254),E254-J254,IF(C254&lt;&gt;"",0,""))</f>
        <v>23284770</v>
      </c>
      <c r="M254" s="4">
        <f>IF(C254&lt;&gt;"",SUM($K$13:$K254),"")</f>
        <v>24191309.75</v>
      </c>
      <c r="N254" s="4">
        <f t="shared" si="64"/>
        <v>14034741.75</v>
      </c>
      <c r="O254">
        <f t="shared" si="62"/>
        <v>2046</v>
      </c>
      <c r="P254" s="8" t="str">
        <f t="shared" si="56"/>
        <v/>
      </c>
      <c r="Q254" s="8" t="str">
        <f t="shared" si="57"/>
        <v/>
      </c>
    </row>
    <row r="255" spans="1:17" x14ac:dyDescent="0.25">
      <c r="A255">
        <f t="shared" si="54"/>
        <v>3</v>
      </c>
      <c r="B255">
        <f t="shared" si="58"/>
        <v>0</v>
      </c>
      <c r="C255" s="5">
        <f t="shared" si="63"/>
        <v>243</v>
      </c>
      <c r="D255" s="3">
        <f t="shared" si="59"/>
        <v>53417</v>
      </c>
      <c r="E255" s="7">
        <f t="shared" si="65"/>
        <v>23284770</v>
      </c>
      <c r="F255" s="4">
        <f t="shared" si="60"/>
        <v>109151.2086334404</v>
      </c>
      <c r="G255" s="19">
        <f t="shared" si="55"/>
        <v>84516.249851233544</v>
      </c>
      <c r="H255" s="18">
        <f t="shared" si="61"/>
        <v>24634.958782206857</v>
      </c>
      <c r="I255" s="19"/>
      <c r="J255" s="4"/>
      <c r="K255" s="4">
        <f t="shared" si="66"/>
        <v>97019.875</v>
      </c>
      <c r="L255" s="4">
        <f t="shared" si="67"/>
        <v>23284770</v>
      </c>
      <c r="M255" s="4">
        <f>IF(C255&lt;&gt;"",SUM($K$13:$K255),"")</f>
        <v>24288329.625</v>
      </c>
      <c r="N255" s="4">
        <f t="shared" si="64"/>
        <v>13937721.880000001</v>
      </c>
      <c r="O255">
        <f t="shared" si="62"/>
        <v>2046</v>
      </c>
      <c r="P255" s="8" t="str">
        <f t="shared" si="56"/>
        <v/>
      </c>
      <c r="Q255" s="8" t="str">
        <f t="shared" si="57"/>
        <v/>
      </c>
    </row>
    <row r="256" spans="1:17" x14ac:dyDescent="0.25">
      <c r="A256">
        <f t="shared" si="54"/>
        <v>4</v>
      </c>
      <c r="B256">
        <f t="shared" si="58"/>
        <v>0</v>
      </c>
      <c r="C256" s="5">
        <f t="shared" si="63"/>
        <v>244</v>
      </c>
      <c r="D256" s="3">
        <f t="shared" si="59"/>
        <v>53447</v>
      </c>
      <c r="E256" s="7">
        <f t="shared" si="65"/>
        <v>23284770</v>
      </c>
      <c r="F256" s="4">
        <f t="shared" si="60"/>
        <v>109151.2086334404</v>
      </c>
      <c r="G256" s="19">
        <f t="shared" si="55"/>
        <v>84413.604189641032</v>
      </c>
      <c r="H256" s="18">
        <f t="shared" si="61"/>
        <v>24737.604443799384</v>
      </c>
      <c r="I256" s="19"/>
      <c r="J256" s="4"/>
      <c r="K256" s="4">
        <f t="shared" si="66"/>
        <v>97019.875</v>
      </c>
      <c r="L256" s="4">
        <f t="shared" si="67"/>
        <v>23284770</v>
      </c>
      <c r="M256" s="4">
        <f>IF(C256&lt;&gt;"",SUM($K$13:$K256),"")</f>
        <v>24385349.5</v>
      </c>
      <c r="N256" s="4">
        <f t="shared" si="64"/>
        <v>13840702</v>
      </c>
      <c r="O256">
        <f t="shared" si="62"/>
        <v>2046</v>
      </c>
      <c r="P256" s="8" t="str">
        <f t="shared" si="56"/>
        <v/>
      </c>
      <c r="Q256" s="8" t="str">
        <f t="shared" si="57"/>
        <v/>
      </c>
    </row>
    <row r="257" spans="1:17" x14ac:dyDescent="0.25">
      <c r="A257">
        <f t="shared" si="54"/>
        <v>5</v>
      </c>
      <c r="B257">
        <f t="shared" si="58"/>
        <v>0</v>
      </c>
      <c r="C257" s="5">
        <f t="shared" si="63"/>
        <v>245</v>
      </c>
      <c r="D257" s="3">
        <f t="shared" si="59"/>
        <v>53478</v>
      </c>
      <c r="E257" s="7">
        <f t="shared" si="65"/>
        <v>23284770</v>
      </c>
      <c r="F257" s="4">
        <f t="shared" si="60"/>
        <v>109151.2086334404</v>
      </c>
      <c r="G257" s="19">
        <f t="shared" si="55"/>
        <v>84310.530837791855</v>
      </c>
      <c r="H257" s="18">
        <f t="shared" si="61"/>
        <v>24840.677795648546</v>
      </c>
      <c r="I257" s="19"/>
      <c r="J257" s="4"/>
      <c r="K257" s="4">
        <f t="shared" si="66"/>
        <v>97019.875</v>
      </c>
      <c r="L257" s="4">
        <f t="shared" si="67"/>
        <v>23284770</v>
      </c>
      <c r="M257" s="4">
        <f>IF(C257&lt;&gt;"",SUM($K$13:$K257),"")</f>
        <v>24482369.375</v>
      </c>
      <c r="N257" s="4">
        <f t="shared" si="64"/>
        <v>13743682.130000001</v>
      </c>
      <c r="O257">
        <f t="shared" si="62"/>
        <v>2046</v>
      </c>
      <c r="P257" s="8" t="str">
        <f t="shared" si="56"/>
        <v/>
      </c>
      <c r="Q257" s="8" t="str">
        <f t="shared" si="57"/>
        <v/>
      </c>
    </row>
    <row r="258" spans="1:17" x14ac:dyDescent="0.25">
      <c r="A258">
        <f t="shared" si="54"/>
        <v>6</v>
      </c>
      <c r="B258">
        <f t="shared" si="58"/>
        <v>0</v>
      </c>
      <c r="C258" s="5">
        <f t="shared" si="63"/>
        <v>246</v>
      </c>
      <c r="D258" s="3">
        <f t="shared" si="59"/>
        <v>53508</v>
      </c>
      <c r="E258" s="7">
        <f t="shared" si="65"/>
        <v>23284770</v>
      </c>
      <c r="F258" s="4">
        <f t="shared" si="60"/>
        <v>109151.2086334404</v>
      </c>
      <c r="G258" s="19">
        <f t="shared" si="55"/>
        <v>84207.028013643328</v>
      </c>
      <c r="H258" s="18">
        <f t="shared" si="61"/>
        <v>24944.180619797087</v>
      </c>
      <c r="I258" s="19"/>
      <c r="J258" s="4"/>
      <c r="K258" s="4">
        <f t="shared" si="66"/>
        <v>97019.875</v>
      </c>
      <c r="L258" s="4">
        <f t="shared" si="67"/>
        <v>23284770</v>
      </c>
      <c r="M258" s="4">
        <f>IF(C258&lt;&gt;"",SUM($K$13:$K258),"")</f>
        <v>24579389.25</v>
      </c>
      <c r="N258" s="4">
        <f t="shared" si="64"/>
        <v>13646662.25</v>
      </c>
      <c r="O258">
        <f t="shared" si="62"/>
        <v>2046</v>
      </c>
      <c r="P258" s="8" t="str">
        <f t="shared" si="56"/>
        <v/>
      </c>
      <c r="Q258" s="8" t="str">
        <f t="shared" si="57"/>
        <v/>
      </c>
    </row>
    <row r="259" spans="1:17" x14ac:dyDescent="0.25">
      <c r="A259">
        <f t="shared" si="54"/>
        <v>7</v>
      </c>
      <c r="B259">
        <f t="shared" si="58"/>
        <v>0</v>
      </c>
      <c r="C259" s="5">
        <f t="shared" si="63"/>
        <v>247</v>
      </c>
      <c r="D259" s="3">
        <f t="shared" si="59"/>
        <v>53539</v>
      </c>
      <c r="E259" s="7">
        <f t="shared" si="65"/>
        <v>23284770</v>
      </c>
      <c r="F259" s="4">
        <f t="shared" si="60"/>
        <v>109151.2086334404</v>
      </c>
      <c r="G259" s="19">
        <f t="shared" si="55"/>
        <v>84103.093927727517</v>
      </c>
      <c r="H259" s="18">
        <f t="shared" si="61"/>
        <v>25048.114705712902</v>
      </c>
      <c r="I259" s="19"/>
      <c r="J259" s="4"/>
      <c r="K259" s="4">
        <f t="shared" si="66"/>
        <v>97019.875</v>
      </c>
      <c r="L259" s="4">
        <f t="shared" si="67"/>
        <v>23284770</v>
      </c>
      <c r="M259" s="4">
        <f>IF(C259&lt;&gt;"",SUM($K$13:$K259),"")</f>
        <v>24676409.125</v>
      </c>
      <c r="N259" s="4">
        <f t="shared" si="64"/>
        <v>13549642.380000001</v>
      </c>
      <c r="O259">
        <f t="shared" si="62"/>
        <v>2046</v>
      </c>
      <c r="P259" s="8" t="str">
        <f t="shared" si="56"/>
        <v/>
      </c>
      <c r="Q259" s="8" t="str">
        <f t="shared" si="57"/>
        <v/>
      </c>
    </row>
    <row r="260" spans="1:17" x14ac:dyDescent="0.25">
      <c r="A260">
        <f t="shared" si="54"/>
        <v>8</v>
      </c>
      <c r="B260">
        <f t="shared" si="58"/>
        <v>0</v>
      </c>
      <c r="C260" s="5">
        <f t="shared" si="63"/>
        <v>248</v>
      </c>
      <c r="D260" s="3">
        <f t="shared" si="59"/>
        <v>53570</v>
      </c>
      <c r="E260" s="7">
        <f t="shared" si="65"/>
        <v>23284770</v>
      </c>
      <c r="F260" s="4">
        <f t="shared" si="60"/>
        <v>109151.2086334404</v>
      </c>
      <c r="G260" s="19">
        <f t="shared" si="55"/>
        <v>83998.726783120364</v>
      </c>
      <c r="H260" s="18">
        <f t="shared" si="61"/>
        <v>25152.481850320044</v>
      </c>
      <c r="I260" s="19"/>
      <c r="J260" s="4"/>
      <c r="K260" s="4">
        <f t="shared" si="66"/>
        <v>97019.875</v>
      </c>
      <c r="L260" s="4">
        <f t="shared" si="67"/>
        <v>23284770</v>
      </c>
      <c r="M260" s="4">
        <f>IF(C260&lt;&gt;"",SUM($K$13:$K260),"")</f>
        <v>24773429</v>
      </c>
      <c r="N260" s="4">
        <f t="shared" si="64"/>
        <v>13452622.5</v>
      </c>
      <c r="O260">
        <f t="shared" si="62"/>
        <v>2046</v>
      </c>
      <c r="P260" s="8" t="str">
        <f t="shared" si="56"/>
        <v/>
      </c>
      <c r="Q260" s="8" t="str">
        <f t="shared" si="57"/>
        <v/>
      </c>
    </row>
    <row r="261" spans="1:17" x14ac:dyDescent="0.25">
      <c r="A261">
        <f t="shared" si="54"/>
        <v>9</v>
      </c>
      <c r="B261">
        <f t="shared" si="58"/>
        <v>0</v>
      </c>
      <c r="C261" s="5">
        <f t="shared" si="63"/>
        <v>249</v>
      </c>
      <c r="D261" s="3">
        <f t="shared" si="59"/>
        <v>53600</v>
      </c>
      <c r="E261" s="7">
        <f t="shared" si="65"/>
        <v>23284770</v>
      </c>
      <c r="F261" s="4">
        <f t="shared" si="60"/>
        <v>109151.2086334404</v>
      </c>
      <c r="G261" s="19">
        <f t="shared" si="55"/>
        <v>83893.924775410691</v>
      </c>
      <c r="H261" s="18">
        <f t="shared" si="61"/>
        <v>25257.283858029707</v>
      </c>
      <c r="I261" s="19"/>
      <c r="J261" s="4"/>
      <c r="K261" s="4">
        <f t="shared" si="66"/>
        <v>97019.875</v>
      </c>
      <c r="L261" s="4">
        <f t="shared" si="67"/>
        <v>23284770</v>
      </c>
      <c r="M261" s="4">
        <f>IF(C261&lt;&gt;"",SUM($K$13:$K261),"")</f>
        <v>24870448.875</v>
      </c>
      <c r="N261" s="4">
        <f t="shared" si="64"/>
        <v>13355602.630000001</v>
      </c>
      <c r="O261">
        <f t="shared" si="62"/>
        <v>2046</v>
      </c>
      <c r="P261" s="8" t="str">
        <f t="shared" si="56"/>
        <v/>
      </c>
      <c r="Q261" s="8" t="str">
        <f t="shared" si="57"/>
        <v/>
      </c>
    </row>
    <row r="262" spans="1:17" x14ac:dyDescent="0.25">
      <c r="A262">
        <f t="shared" si="54"/>
        <v>10</v>
      </c>
      <c r="B262">
        <f t="shared" si="58"/>
        <v>0</v>
      </c>
      <c r="C262" s="5">
        <f t="shared" si="63"/>
        <v>250</v>
      </c>
      <c r="D262" s="3">
        <f t="shared" si="59"/>
        <v>53631</v>
      </c>
      <c r="E262" s="7">
        <f t="shared" si="65"/>
        <v>23284770</v>
      </c>
      <c r="F262" s="4">
        <f t="shared" si="60"/>
        <v>109151.2086334404</v>
      </c>
      <c r="G262" s="19">
        <f t="shared" si="55"/>
        <v>83788.686092668897</v>
      </c>
      <c r="H262" s="18">
        <f t="shared" si="61"/>
        <v>25362.522540771501</v>
      </c>
      <c r="I262" s="19"/>
      <c r="J262" s="4"/>
      <c r="K262" s="4">
        <f t="shared" si="66"/>
        <v>97019.875</v>
      </c>
      <c r="L262" s="4">
        <f t="shared" si="67"/>
        <v>23284770</v>
      </c>
      <c r="M262" s="4">
        <f>IF(C262&lt;&gt;"",SUM($K$13:$K262),"")</f>
        <v>24967468.75</v>
      </c>
      <c r="N262" s="4">
        <f t="shared" si="64"/>
        <v>13258582.75</v>
      </c>
      <c r="O262">
        <f t="shared" si="62"/>
        <v>2046</v>
      </c>
      <c r="P262" s="8" t="str">
        <f t="shared" si="56"/>
        <v/>
      </c>
      <c r="Q262" s="8" t="str">
        <f t="shared" si="57"/>
        <v/>
      </c>
    </row>
    <row r="263" spans="1:17" x14ac:dyDescent="0.25">
      <c r="A263">
        <f t="shared" si="54"/>
        <v>11</v>
      </c>
      <c r="B263">
        <f t="shared" si="58"/>
        <v>0</v>
      </c>
      <c r="C263" s="5">
        <f t="shared" si="63"/>
        <v>251</v>
      </c>
      <c r="D263" s="3">
        <f t="shared" si="59"/>
        <v>53661</v>
      </c>
      <c r="E263" s="7">
        <f t="shared" si="65"/>
        <v>23284770</v>
      </c>
      <c r="F263" s="4">
        <f t="shared" si="60"/>
        <v>109151.2086334404</v>
      </c>
      <c r="G263" s="19">
        <f t="shared" si="55"/>
        <v>83683.008915415703</v>
      </c>
      <c r="H263" s="18">
        <f t="shared" si="61"/>
        <v>25468.199718024713</v>
      </c>
      <c r="I263" s="19"/>
      <c r="J263" s="4"/>
      <c r="K263" s="4">
        <f t="shared" si="66"/>
        <v>97019.875</v>
      </c>
      <c r="L263" s="4">
        <f t="shared" si="67"/>
        <v>23284770</v>
      </c>
      <c r="M263" s="4">
        <f>IF(C263&lt;&gt;"",SUM($K$13:$K263),"")</f>
        <v>25064488.625</v>
      </c>
      <c r="N263" s="4">
        <f t="shared" si="64"/>
        <v>13161562.880000001</v>
      </c>
      <c r="O263">
        <f t="shared" si="62"/>
        <v>2046</v>
      </c>
      <c r="P263" s="8" t="str">
        <f t="shared" si="56"/>
        <v/>
      </c>
      <c r="Q263" s="8" t="str">
        <f t="shared" si="57"/>
        <v/>
      </c>
    </row>
    <row r="264" spans="1:17" x14ac:dyDescent="0.25">
      <c r="A264">
        <f t="shared" si="54"/>
        <v>12</v>
      </c>
      <c r="B264">
        <f t="shared" si="58"/>
        <v>1</v>
      </c>
      <c r="C264" s="5">
        <f t="shared" si="63"/>
        <v>252</v>
      </c>
      <c r="D264" s="3">
        <f t="shared" si="59"/>
        <v>53692</v>
      </c>
      <c r="E264" s="7">
        <f t="shared" si="65"/>
        <v>23284770</v>
      </c>
      <c r="F264" s="4">
        <f t="shared" si="60"/>
        <v>109151.2086334404</v>
      </c>
      <c r="G264" s="19">
        <f t="shared" si="55"/>
        <v>83576.891416590588</v>
      </c>
      <c r="H264" s="18">
        <f t="shared" si="61"/>
        <v>25574.317216849817</v>
      </c>
      <c r="I264" s="19">
        <f>SUM(H253:H264)</f>
        <v>299984.02400594507</v>
      </c>
      <c r="J264" s="4">
        <f>[2]Blad1!$Z$41*1000</f>
        <v>500000</v>
      </c>
      <c r="K264" s="4">
        <f t="shared" si="66"/>
        <v>97019.875</v>
      </c>
      <c r="L264" s="4">
        <f t="shared" si="67"/>
        <v>22784770</v>
      </c>
      <c r="M264" s="4">
        <f>IF(C264&lt;&gt;"",SUM($K$13:$K264),"")</f>
        <v>25161508.5</v>
      </c>
      <c r="N264" s="4">
        <f t="shared" si="64"/>
        <v>13064543</v>
      </c>
      <c r="O264">
        <f t="shared" si="62"/>
        <v>2046</v>
      </c>
      <c r="P264" s="8">
        <f t="shared" si="56"/>
        <v>1164238.5</v>
      </c>
      <c r="Q264" s="8">
        <f t="shared" si="57"/>
        <v>500000</v>
      </c>
    </row>
    <row r="265" spans="1:17" x14ac:dyDescent="0.25">
      <c r="A265">
        <f t="shared" si="54"/>
        <v>1</v>
      </c>
      <c r="B265">
        <f t="shared" si="58"/>
        <v>0</v>
      </c>
      <c r="C265" s="5">
        <f t="shared" si="63"/>
        <v>253</v>
      </c>
      <c r="D265" s="3">
        <f t="shared" si="59"/>
        <v>53723</v>
      </c>
      <c r="E265" s="7">
        <f t="shared" si="65"/>
        <v>22784770</v>
      </c>
      <c r="F265" s="4">
        <f t="shared" si="60"/>
        <v>109151.2086334404</v>
      </c>
      <c r="G265" s="19">
        <f t="shared" si="55"/>
        <v>83470.331761520385</v>
      </c>
      <c r="H265" s="18">
        <f t="shared" si="61"/>
        <v>25680.87687192002</v>
      </c>
      <c r="I265" s="19"/>
      <c r="J265" s="4"/>
      <c r="K265" s="4">
        <f t="shared" si="66"/>
        <v>94936.541666666672</v>
      </c>
      <c r="L265" s="4">
        <f t="shared" si="67"/>
        <v>22784770</v>
      </c>
      <c r="M265" s="4">
        <f>IF(C265&lt;&gt;"",SUM($K$13:$K265),"")</f>
        <v>25256445.041666668</v>
      </c>
      <c r="N265" s="4">
        <f t="shared" si="64"/>
        <v>12969606.460000001</v>
      </c>
      <c r="O265">
        <f t="shared" si="62"/>
        <v>2047</v>
      </c>
      <c r="P265" s="8" t="str">
        <f t="shared" si="56"/>
        <v/>
      </c>
      <c r="Q265" s="8" t="str">
        <f t="shared" si="57"/>
        <v/>
      </c>
    </row>
    <row r="266" spans="1:17" x14ac:dyDescent="0.25">
      <c r="A266">
        <f t="shared" ref="A266:A329" si="68">IF(E$7&lt;=12,MONTH(D266),WEEKNUM(D266))</f>
        <v>2</v>
      </c>
      <c r="B266">
        <f t="shared" si="58"/>
        <v>0</v>
      </c>
      <c r="C266" s="5">
        <f t="shared" si="63"/>
        <v>254</v>
      </c>
      <c r="D266" s="3">
        <f t="shared" si="59"/>
        <v>53751</v>
      </c>
      <c r="E266" s="7">
        <f t="shared" si="65"/>
        <v>22784770</v>
      </c>
      <c r="F266" s="4">
        <f t="shared" si="60"/>
        <v>109151.2086334404</v>
      </c>
      <c r="G266" s="19">
        <f t="shared" si="55"/>
        <v>83363.328107887384</v>
      </c>
      <c r="H266" s="18">
        <f t="shared" si="61"/>
        <v>25787.880525553024</v>
      </c>
      <c r="I266" s="19"/>
      <c r="J266" s="4"/>
      <c r="K266" s="4">
        <f t="shared" si="66"/>
        <v>94936.541666666672</v>
      </c>
      <c r="L266" s="4">
        <f t="shared" si="67"/>
        <v>22784770</v>
      </c>
      <c r="M266" s="4">
        <f>IF(C266&lt;&gt;"",SUM($K$13:$K266),"")</f>
        <v>25351381.583333336</v>
      </c>
      <c r="N266" s="4">
        <f t="shared" si="64"/>
        <v>12874669.92</v>
      </c>
      <c r="O266">
        <f t="shared" si="62"/>
        <v>2047</v>
      </c>
      <c r="P266" s="8" t="str">
        <f t="shared" si="56"/>
        <v/>
      </c>
      <c r="Q266" s="8" t="str">
        <f t="shared" si="57"/>
        <v/>
      </c>
    </row>
    <row r="267" spans="1:17" x14ac:dyDescent="0.25">
      <c r="A267">
        <f t="shared" si="68"/>
        <v>3</v>
      </c>
      <c r="B267">
        <f t="shared" si="58"/>
        <v>0</v>
      </c>
      <c r="C267" s="5">
        <f t="shared" si="63"/>
        <v>255</v>
      </c>
      <c r="D267" s="3">
        <f t="shared" si="59"/>
        <v>53782</v>
      </c>
      <c r="E267" s="7">
        <f t="shared" si="65"/>
        <v>22784770</v>
      </c>
      <c r="F267" s="4">
        <f t="shared" si="60"/>
        <v>109151.2086334404</v>
      </c>
      <c r="G267" s="19">
        <f t="shared" si="55"/>
        <v>83255.87860569758</v>
      </c>
      <c r="H267" s="18">
        <f t="shared" si="61"/>
        <v>25895.330027742824</v>
      </c>
      <c r="I267" s="19"/>
      <c r="J267" s="4"/>
      <c r="K267" s="4">
        <f t="shared" si="66"/>
        <v>94936.541666666672</v>
      </c>
      <c r="L267" s="4">
        <f t="shared" si="67"/>
        <v>22784770</v>
      </c>
      <c r="M267" s="4">
        <f>IF(C267&lt;&gt;"",SUM($K$13:$K267),"")</f>
        <v>25446318.125000004</v>
      </c>
      <c r="N267" s="4">
        <f t="shared" si="64"/>
        <v>12779733.380000001</v>
      </c>
      <c r="O267">
        <f t="shared" si="62"/>
        <v>2047</v>
      </c>
      <c r="P267" s="8" t="str">
        <f t="shared" si="56"/>
        <v/>
      </c>
      <c r="Q267" s="8" t="str">
        <f t="shared" si="57"/>
        <v/>
      </c>
    </row>
    <row r="268" spans="1:17" x14ac:dyDescent="0.25">
      <c r="A268">
        <f t="shared" si="68"/>
        <v>4</v>
      </c>
      <c r="B268">
        <f t="shared" si="58"/>
        <v>0</v>
      </c>
      <c r="C268" s="5">
        <f t="shared" si="63"/>
        <v>256</v>
      </c>
      <c r="D268" s="3">
        <f t="shared" si="59"/>
        <v>53812</v>
      </c>
      <c r="E268" s="7">
        <f t="shared" si="65"/>
        <v>22784770</v>
      </c>
      <c r="F268" s="4">
        <f t="shared" si="60"/>
        <v>109151.2086334404</v>
      </c>
      <c r="G268" s="19">
        <f t="shared" si="55"/>
        <v>83147.981397248644</v>
      </c>
      <c r="H268" s="18">
        <f t="shared" si="61"/>
        <v>26003.227236191757</v>
      </c>
      <c r="I268" s="19"/>
      <c r="J268" s="4"/>
      <c r="K268" s="4">
        <f t="shared" si="66"/>
        <v>94936.541666666672</v>
      </c>
      <c r="L268" s="4">
        <f t="shared" si="67"/>
        <v>22784770</v>
      </c>
      <c r="M268" s="4">
        <f>IF(C268&lt;&gt;"",SUM($K$13:$K268),"")</f>
        <v>25541254.666666672</v>
      </c>
      <c r="N268" s="4">
        <f t="shared" si="64"/>
        <v>12684796.83</v>
      </c>
      <c r="O268">
        <f t="shared" si="62"/>
        <v>2047</v>
      </c>
      <c r="P268" s="8" t="str">
        <f t="shared" si="56"/>
        <v/>
      </c>
      <c r="Q268" s="8" t="str">
        <f t="shared" si="57"/>
        <v/>
      </c>
    </row>
    <row r="269" spans="1:17" x14ac:dyDescent="0.25">
      <c r="A269">
        <f t="shared" si="68"/>
        <v>5</v>
      </c>
      <c r="B269">
        <f t="shared" si="58"/>
        <v>0</v>
      </c>
      <c r="C269" s="5">
        <f t="shared" si="63"/>
        <v>257</v>
      </c>
      <c r="D269" s="3">
        <f t="shared" si="59"/>
        <v>53843</v>
      </c>
      <c r="E269" s="7">
        <f t="shared" si="65"/>
        <v>22784770</v>
      </c>
      <c r="F269" s="4">
        <f t="shared" si="60"/>
        <v>109151.2086334404</v>
      </c>
      <c r="G269" s="19">
        <f t="shared" ref="G269:G332" si="69">IFERROR(IPMT($E$5/12,C269,$L$5,-$E$4),"")</f>
        <v>83039.63461709785</v>
      </c>
      <c r="H269" s="18">
        <f t="shared" si="61"/>
        <v>26111.574016342558</v>
      </c>
      <c r="I269" s="19"/>
      <c r="J269" s="4"/>
      <c r="K269" s="4">
        <f t="shared" si="66"/>
        <v>94936.541666666672</v>
      </c>
      <c r="L269" s="4">
        <f t="shared" si="67"/>
        <v>22784770</v>
      </c>
      <c r="M269" s="4">
        <f>IF(C269&lt;&gt;"",SUM($K$13:$K269),"")</f>
        <v>25636191.20833334</v>
      </c>
      <c r="N269" s="4">
        <f t="shared" si="64"/>
        <v>12589860.289999999</v>
      </c>
      <c r="O269">
        <f t="shared" si="62"/>
        <v>2047</v>
      </c>
      <c r="P269" s="8" t="str">
        <f t="shared" ref="P269:P332" si="70">IF(O269&lt;&gt;O270,SUMIFS(K:K,O:O,O269),"")</f>
        <v/>
      </c>
      <c r="Q269" s="8" t="str">
        <f t="shared" ref="Q269:Q332" si="71">IF(O269&lt;&gt;O270,SUMIFS(J:J,O:O,O269),"")</f>
        <v/>
      </c>
    </row>
    <row r="270" spans="1:17" x14ac:dyDescent="0.25">
      <c r="A270">
        <f t="shared" si="68"/>
        <v>6</v>
      </c>
      <c r="B270">
        <f t="shared" ref="B270:B333" si="72">IF(AND(E$7&lt;=12,A270=12),1,IF(AND(E$7&gt;12,A271&lt;A270),1,0))</f>
        <v>0</v>
      </c>
      <c r="C270" s="5">
        <f t="shared" si="63"/>
        <v>258</v>
      </c>
      <c r="D270" s="3">
        <f t="shared" ref="D270:D333" si="73">IF(C270&lt;&gt;"",EDATE(E$8,C270),"")</f>
        <v>53873</v>
      </c>
      <c r="E270" s="7">
        <f t="shared" si="65"/>
        <v>22784770</v>
      </c>
      <c r="F270" s="4">
        <f t="shared" ref="F270:F333" si="74">IF(C270=$L$5,$L$4+$L$6,IF(C270&lt;$L$5,$L$4,""))</f>
        <v>109151.2086334404</v>
      </c>
      <c r="G270" s="19">
        <f t="shared" si="69"/>
        <v>82930.836392029742</v>
      </c>
      <c r="H270" s="18">
        <f t="shared" ref="H270:H333" si="75">IFERROR(PPMT($E$5/12,C270,$L$5,-$E$4),"")</f>
        <v>26220.372241410649</v>
      </c>
      <c r="I270" s="19"/>
      <c r="J270" s="4"/>
      <c r="K270" s="4">
        <f t="shared" si="66"/>
        <v>94936.541666666672</v>
      </c>
      <c r="L270" s="4">
        <f t="shared" si="67"/>
        <v>22784770</v>
      </c>
      <c r="M270" s="4">
        <f>IF(C270&lt;&gt;"",SUM($K$13:$K270),"")</f>
        <v>25731127.750000007</v>
      </c>
      <c r="N270" s="4">
        <f t="shared" si="64"/>
        <v>12494923.75</v>
      </c>
      <c r="O270">
        <f t="shared" ref="O270:O333" si="76">IF(D270&lt;&gt;"",YEAR(D270),"")</f>
        <v>2047</v>
      </c>
      <c r="P270" s="8" t="str">
        <f t="shared" si="70"/>
        <v/>
      </c>
      <c r="Q270" s="8" t="str">
        <f t="shared" si="71"/>
        <v/>
      </c>
    </row>
    <row r="271" spans="1:17" x14ac:dyDescent="0.25">
      <c r="A271">
        <f t="shared" si="68"/>
        <v>7</v>
      </c>
      <c r="B271">
        <f t="shared" si="72"/>
        <v>0</v>
      </c>
      <c r="C271" s="5">
        <f t="shared" ref="C271:C334" si="77">IF(AND($E$5&lt;&gt;0,$E$6&lt;&gt;0,$E$7&lt;&gt;0,$E$8&lt;&gt;0,$L$5&gt;C270),C270+1,"")</f>
        <v>259</v>
      </c>
      <c r="D271" s="3">
        <f t="shared" si="73"/>
        <v>53904</v>
      </c>
      <c r="E271" s="7">
        <f t="shared" si="65"/>
        <v>22784770</v>
      </c>
      <c r="F271" s="4">
        <f t="shared" si="74"/>
        <v>109151.2086334404</v>
      </c>
      <c r="G271" s="19">
        <f t="shared" si="69"/>
        <v>82821.584841023883</v>
      </c>
      <c r="H271" s="18">
        <f t="shared" si="75"/>
        <v>26329.623792416533</v>
      </c>
      <c r="I271" s="19"/>
      <c r="J271" s="4"/>
      <c r="K271" s="4">
        <f t="shared" si="66"/>
        <v>94936.541666666672</v>
      </c>
      <c r="L271" s="4">
        <f t="shared" si="67"/>
        <v>22784770</v>
      </c>
      <c r="M271" s="4">
        <f>IF(C271&lt;&gt;"",SUM($K$13:$K271),"")</f>
        <v>25826064.291666675</v>
      </c>
      <c r="N271" s="4">
        <f t="shared" si="64"/>
        <v>12399987.210000001</v>
      </c>
      <c r="O271">
        <f t="shared" si="76"/>
        <v>2047</v>
      </c>
      <c r="P271" s="8" t="str">
        <f t="shared" si="70"/>
        <v/>
      </c>
      <c r="Q271" s="8" t="str">
        <f t="shared" si="71"/>
        <v/>
      </c>
    </row>
    <row r="272" spans="1:17" x14ac:dyDescent="0.25">
      <c r="A272">
        <f t="shared" si="68"/>
        <v>8</v>
      </c>
      <c r="B272">
        <f t="shared" si="72"/>
        <v>0</v>
      </c>
      <c r="C272" s="5">
        <f t="shared" si="77"/>
        <v>260</v>
      </c>
      <c r="D272" s="3">
        <f t="shared" si="73"/>
        <v>53935</v>
      </c>
      <c r="E272" s="7">
        <f t="shared" si="65"/>
        <v>22784770</v>
      </c>
      <c r="F272" s="4">
        <f t="shared" si="74"/>
        <v>109151.2086334404</v>
      </c>
      <c r="G272" s="19">
        <f t="shared" si="69"/>
        <v>82711.878075222136</v>
      </c>
      <c r="H272" s="18">
        <f t="shared" si="75"/>
        <v>26439.330558218262</v>
      </c>
      <c r="I272" s="19"/>
      <c r="J272" s="4"/>
      <c r="K272" s="4">
        <f t="shared" si="66"/>
        <v>94936.541666666672</v>
      </c>
      <c r="L272" s="4">
        <f t="shared" si="67"/>
        <v>22784770</v>
      </c>
      <c r="M272" s="4">
        <f>IF(C272&lt;&gt;"",SUM($K$13:$K272),"")</f>
        <v>25921000.833333343</v>
      </c>
      <c r="N272" s="4">
        <f t="shared" si="64"/>
        <v>12305050.67</v>
      </c>
      <c r="O272">
        <f t="shared" si="76"/>
        <v>2047</v>
      </c>
      <c r="P272" s="8" t="str">
        <f t="shared" si="70"/>
        <v/>
      </c>
      <c r="Q272" s="8" t="str">
        <f t="shared" si="71"/>
        <v/>
      </c>
    </row>
    <row r="273" spans="1:17" x14ac:dyDescent="0.25">
      <c r="A273">
        <f t="shared" si="68"/>
        <v>9</v>
      </c>
      <c r="B273">
        <f t="shared" si="72"/>
        <v>0</v>
      </c>
      <c r="C273" s="5">
        <f t="shared" si="77"/>
        <v>261</v>
      </c>
      <c r="D273" s="3">
        <f t="shared" si="73"/>
        <v>53965</v>
      </c>
      <c r="E273" s="7">
        <f t="shared" si="65"/>
        <v>22784770</v>
      </c>
      <c r="F273" s="4">
        <f t="shared" si="74"/>
        <v>109151.2086334404</v>
      </c>
      <c r="G273" s="19">
        <f t="shared" si="69"/>
        <v>82601.714197896232</v>
      </c>
      <c r="H273" s="18">
        <f t="shared" si="75"/>
        <v>26549.494435544173</v>
      </c>
      <c r="I273" s="19"/>
      <c r="J273" s="4"/>
      <c r="K273" s="4">
        <f t="shared" si="66"/>
        <v>94936.541666666672</v>
      </c>
      <c r="L273" s="4">
        <f t="shared" si="67"/>
        <v>22784770</v>
      </c>
      <c r="M273" s="4">
        <f>IF(C273&lt;&gt;"",SUM($K$13:$K273),"")</f>
        <v>26015937.375000011</v>
      </c>
      <c r="N273" s="4">
        <f t="shared" si="64"/>
        <v>12210114.130000001</v>
      </c>
      <c r="O273">
        <f t="shared" si="76"/>
        <v>2047</v>
      </c>
      <c r="P273" s="8" t="str">
        <f t="shared" si="70"/>
        <v/>
      </c>
      <c r="Q273" s="8" t="str">
        <f t="shared" si="71"/>
        <v/>
      </c>
    </row>
    <row r="274" spans="1:17" x14ac:dyDescent="0.25">
      <c r="A274">
        <f t="shared" si="68"/>
        <v>10</v>
      </c>
      <c r="B274">
        <f t="shared" si="72"/>
        <v>0</v>
      </c>
      <c r="C274" s="5">
        <f t="shared" si="77"/>
        <v>262</v>
      </c>
      <c r="D274" s="3">
        <f t="shared" si="73"/>
        <v>53996</v>
      </c>
      <c r="E274" s="7">
        <f t="shared" si="65"/>
        <v>22784770</v>
      </c>
      <c r="F274" s="4">
        <f t="shared" si="74"/>
        <v>109151.2086334404</v>
      </c>
      <c r="G274" s="19">
        <f t="shared" si="69"/>
        <v>82491.091304414789</v>
      </c>
      <c r="H274" s="18">
        <f t="shared" si="75"/>
        <v>26660.117329025605</v>
      </c>
      <c r="I274" s="19"/>
      <c r="J274" s="4"/>
      <c r="K274" s="4">
        <f t="shared" si="66"/>
        <v>94936.541666666672</v>
      </c>
      <c r="L274" s="4">
        <f t="shared" si="67"/>
        <v>22784770</v>
      </c>
      <c r="M274" s="4">
        <f>IF(C274&lt;&gt;"",SUM($K$13:$K274),"")</f>
        <v>26110873.916666679</v>
      </c>
      <c r="N274" s="4">
        <f t="shared" si="64"/>
        <v>12115177.58</v>
      </c>
      <c r="O274">
        <f t="shared" si="76"/>
        <v>2047</v>
      </c>
      <c r="P274" s="8" t="str">
        <f t="shared" si="70"/>
        <v/>
      </c>
      <c r="Q274" s="8" t="str">
        <f t="shared" si="71"/>
        <v/>
      </c>
    </row>
    <row r="275" spans="1:17" x14ac:dyDescent="0.25">
      <c r="A275">
        <f t="shared" si="68"/>
        <v>11</v>
      </c>
      <c r="B275">
        <f t="shared" si="72"/>
        <v>0</v>
      </c>
      <c r="C275" s="5">
        <f t="shared" si="77"/>
        <v>263</v>
      </c>
      <c r="D275" s="3">
        <f t="shared" si="73"/>
        <v>54026</v>
      </c>
      <c r="E275" s="7">
        <f t="shared" si="65"/>
        <v>22784770</v>
      </c>
      <c r="F275" s="4">
        <f t="shared" si="74"/>
        <v>109151.2086334404</v>
      </c>
      <c r="G275" s="19">
        <f t="shared" si="69"/>
        <v>82380.007482210523</v>
      </c>
      <c r="H275" s="18">
        <f t="shared" si="75"/>
        <v>26771.201151229878</v>
      </c>
      <c r="I275" s="19"/>
      <c r="J275" s="4"/>
      <c r="K275" s="4">
        <f t="shared" si="66"/>
        <v>94936.541666666672</v>
      </c>
      <c r="L275" s="4">
        <f t="shared" si="67"/>
        <v>22784770</v>
      </c>
      <c r="M275" s="4">
        <f>IF(C275&lt;&gt;"",SUM($K$13:$K275),"")</f>
        <v>26205810.458333347</v>
      </c>
      <c r="N275" s="4">
        <f t="shared" si="64"/>
        <v>12020241.039999999</v>
      </c>
      <c r="O275">
        <f t="shared" si="76"/>
        <v>2047</v>
      </c>
      <c r="P275" s="8" t="str">
        <f t="shared" si="70"/>
        <v/>
      </c>
      <c r="Q275" s="8" t="str">
        <f t="shared" si="71"/>
        <v/>
      </c>
    </row>
    <row r="276" spans="1:17" x14ac:dyDescent="0.25">
      <c r="A276">
        <f t="shared" si="68"/>
        <v>12</v>
      </c>
      <c r="B276">
        <f t="shared" si="72"/>
        <v>1</v>
      </c>
      <c r="C276" s="5">
        <f t="shared" si="77"/>
        <v>264</v>
      </c>
      <c r="D276" s="3">
        <f t="shared" si="73"/>
        <v>54057</v>
      </c>
      <c r="E276" s="7">
        <f t="shared" si="65"/>
        <v>22784770</v>
      </c>
      <c r="F276" s="4">
        <f t="shared" si="74"/>
        <v>109151.2086334404</v>
      </c>
      <c r="G276" s="19">
        <f t="shared" si="69"/>
        <v>82268.46081074707</v>
      </c>
      <c r="H276" s="18">
        <f t="shared" si="75"/>
        <v>26882.747822693334</v>
      </c>
      <c r="I276" s="19">
        <f>SUM(H265:H276)</f>
        <v>315331.77600828861</v>
      </c>
      <c r="J276" s="4">
        <f>[2]Blad1!$AA$41*1000</f>
        <v>750000</v>
      </c>
      <c r="K276" s="4">
        <f t="shared" si="66"/>
        <v>94936.541666666672</v>
      </c>
      <c r="L276" s="4">
        <f t="shared" si="67"/>
        <v>22034770</v>
      </c>
      <c r="M276" s="4">
        <f>IF(C276&lt;&gt;"",SUM($K$13:$K276),"")</f>
        <v>26300747.000000015</v>
      </c>
      <c r="N276" s="4">
        <f t="shared" si="64"/>
        <v>11925304.5</v>
      </c>
      <c r="O276">
        <f t="shared" si="76"/>
        <v>2047</v>
      </c>
      <c r="P276" s="8">
        <f t="shared" si="70"/>
        <v>1139238.4999999998</v>
      </c>
      <c r="Q276" s="8">
        <f t="shared" si="71"/>
        <v>750000</v>
      </c>
    </row>
    <row r="277" spans="1:17" x14ac:dyDescent="0.25">
      <c r="A277">
        <f t="shared" si="68"/>
        <v>1</v>
      </c>
      <c r="B277">
        <f t="shared" si="72"/>
        <v>0</v>
      </c>
      <c r="C277" s="5">
        <f t="shared" si="77"/>
        <v>265</v>
      </c>
      <c r="D277" s="3">
        <f t="shared" si="73"/>
        <v>54088</v>
      </c>
      <c r="E277" s="7">
        <f t="shared" si="65"/>
        <v>22034770</v>
      </c>
      <c r="F277" s="4">
        <f t="shared" si="74"/>
        <v>109151.2086334404</v>
      </c>
      <c r="G277" s="19">
        <f t="shared" si="69"/>
        <v>82156.449361485851</v>
      </c>
      <c r="H277" s="18">
        <f t="shared" si="75"/>
        <v>26994.759271954557</v>
      </c>
      <c r="I277" s="19"/>
      <c r="J277" s="4"/>
      <c r="K277" s="4">
        <f t="shared" si="66"/>
        <v>91811.541666666672</v>
      </c>
      <c r="L277" s="4">
        <f t="shared" si="67"/>
        <v>22034770</v>
      </c>
      <c r="M277" s="4">
        <f>IF(C277&lt;&gt;"",SUM($K$13:$K277),"")</f>
        <v>26392558.541666683</v>
      </c>
      <c r="N277" s="4">
        <f t="shared" si="64"/>
        <v>11833492.960000001</v>
      </c>
      <c r="O277">
        <f t="shared" si="76"/>
        <v>2048</v>
      </c>
      <c r="P277" s="8" t="str">
        <f t="shared" si="70"/>
        <v/>
      </c>
      <c r="Q277" s="8" t="str">
        <f t="shared" si="71"/>
        <v/>
      </c>
    </row>
    <row r="278" spans="1:17" x14ac:dyDescent="0.25">
      <c r="A278">
        <f t="shared" si="68"/>
        <v>2</v>
      </c>
      <c r="B278">
        <f t="shared" si="72"/>
        <v>0</v>
      </c>
      <c r="C278" s="5">
        <f t="shared" si="77"/>
        <v>266</v>
      </c>
      <c r="D278" s="3">
        <f t="shared" si="73"/>
        <v>54117</v>
      </c>
      <c r="E278" s="7">
        <f t="shared" si="65"/>
        <v>22034770</v>
      </c>
      <c r="F278" s="4">
        <f t="shared" si="74"/>
        <v>109151.2086334404</v>
      </c>
      <c r="G278" s="19">
        <f t="shared" si="69"/>
        <v>82043.971197852705</v>
      </c>
      <c r="H278" s="18">
        <f t="shared" si="75"/>
        <v>27107.2374355877</v>
      </c>
      <c r="I278" s="19"/>
      <c r="J278" s="4"/>
      <c r="K278" s="4">
        <f t="shared" si="66"/>
        <v>91811.541666666672</v>
      </c>
      <c r="L278" s="4">
        <f t="shared" si="67"/>
        <v>22034770</v>
      </c>
      <c r="M278" s="4">
        <f>IF(C278&lt;&gt;"",SUM($K$13:$K278),"")</f>
        <v>26484370.083333351</v>
      </c>
      <c r="N278" s="4">
        <f t="shared" si="64"/>
        <v>11741681.42</v>
      </c>
      <c r="O278">
        <f t="shared" si="76"/>
        <v>2048</v>
      </c>
      <c r="P278" s="8" t="str">
        <f t="shared" si="70"/>
        <v/>
      </c>
      <c r="Q278" s="8" t="str">
        <f t="shared" si="71"/>
        <v/>
      </c>
    </row>
    <row r="279" spans="1:17" x14ac:dyDescent="0.25">
      <c r="A279">
        <f t="shared" si="68"/>
        <v>3</v>
      </c>
      <c r="B279">
        <f t="shared" si="72"/>
        <v>0</v>
      </c>
      <c r="C279" s="5">
        <f t="shared" si="77"/>
        <v>267</v>
      </c>
      <c r="D279" s="3">
        <f t="shared" si="73"/>
        <v>54148</v>
      </c>
      <c r="E279" s="7">
        <f t="shared" si="65"/>
        <v>22034770</v>
      </c>
      <c r="F279" s="4">
        <f t="shared" si="74"/>
        <v>109151.2086334404</v>
      </c>
      <c r="G279" s="19">
        <f t="shared" si="69"/>
        <v>81931.024375204419</v>
      </c>
      <c r="H279" s="18">
        <f t="shared" si="75"/>
        <v>27220.184258235986</v>
      </c>
      <c r="I279" s="19"/>
      <c r="J279" s="4"/>
      <c r="K279" s="4">
        <f t="shared" si="66"/>
        <v>91811.541666666672</v>
      </c>
      <c r="L279" s="4">
        <f t="shared" si="67"/>
        <v>22034770</v>
      </c>
      <c r="M279" s="4">
        <f>IF(C279&lt;&gt;"",SUM($K$13:$K279),"")</f>
        <v>26576181.625000019</v>
      </c>
      <c r="N279" s="4">
        <f t="shared" si="64"/>
        <v>11649869.880000001</v>
      </c>
      <c r="O279">
        <f t="shared" si="76"/>
        <v>2048</v>
      </c>
      <c r="P279" s="8" t="str">
        <f t="shared" si="70"/>
        <v/>
      </c>
      <c r="Q279" s="8" t="str">
        <f t="shared" si="71"/>
        <v/>
      </c>
    </row>
    <row r="280" spans="1:17" x14ac:dyDescent="0.25">
      <c r="A280">
        <f t="shared" si="68"/>
        <v>4</v>
      </c>
      <c r="B280">
        <f t="shared" si="72"/>
        <v>0</v>
      </c>
      <c r="C280" s="5">
        <f t="shared" si="77"/>
        <v>268</v>
      </c>
      <c r="D280" s="3">
        <f t="shared" si="73"/>
        <v>54178</v>
      </c>
      <c r="E280" s="7">
        <f t="shared" si="65"/>
        <v>22034770</v>
      </c>
      <c r="F280" s="4">
        <f t="shared" si="74"/>
        <v>109151.2086334404</v>
      </c>
      <c r="G280" s="19">
        <f t="shared" si="69"/>
        <v>81817.606940795114</v>
      </c>
      <c r="H280" s="18">
        <f t="shared" si="75"/>
        <v>27333.601692645298</v>
      </c>
      <c r="I280" s="19"/>
      <c r="J280" s="4"/>
      <c r="K280" s="4">
        <f t="shared" si="66"/>
        <v>91811.541666666672</v>
      </c>
      <c r="L280" s="4">
        <f t="shared" si="67"/>
        <v>22034770</v>
      </c>
      <c r="M280" s="4">
        <f>IF(C280&lt;&gt;"",SUM($K$13:$K280),"")</f>
        <v>26667993.166666687</v>
      </c>
      <c r="N280" s="4">
        <f t="shared" si="64"/>
        <v>11558058.33</v>
      </c>
      <c r="O280">
        <f t="shared" si="76"/>
        <v>2048</v>
      </c>
      <c r="P280" s="8" t="str">
        <f t="shared" si="70"/>
        <v/>
      </c>
      <c r="Q280" s="8" t="str">
        <f t="shared" si="71"/>
        <v/>
      </c>
    </row>
    <row r="281" spans="1:17" x14ac:dyDescent="0.25">
      <c r="A281">
        <f t="shared" si="68"/>
        <v>5</v>
      </c>
      <c r="B281">
        <f t="shared" si="72"/>
        <v>0</v>
      </c>
      <c r="C281" s="5">
        <f t="shared" si="77"/>
        <v>269</v>
      </c>
      <c r="D281" s="3">
        <f t="shared" si="73"/>
        <v>54209</v>
      </c>
      <c r="E281" s="7">
        <f t="shared" si="65"/>
        <v>22034770</v>
      </c>
      <c r="F281" s="4">
        <f t="shared" si="74"/>
        <v>109151.2086334404</v>
      </c>
      <c r="G281" s="19">
        <f t="shared" si="69"/>
        <v>81703.716933742427</v>
      </c>
      <c r="H281" s="18">
        <f t="shared" si="75"/>
        <v>27447.491699697988</v>
      </c>
      <c r="I281" s="19"/>
      <c r="J281" s="4"/>
      <c r="K281" s="4">
        <f t="shared" si="66"/>
        <v>91811.541666666672</v>
      </c>
      <c r="L281" s="4">
        <f t="shared" si="67"/>
        <v>22034770</v>
      </c>
      <c r="M281" s="4">
        <f>IF(C281&lt;&gt;"",SUM($K$13:$K281),"")</f>
        <v>26759804.708333354</v>
      </c>
      <c r="N281" s="4">
        <f t="shared" si="64"/>
        <v>11466246.789999999</v>
      </c>
      <c r="O281">
        <f t="shared" si="76"/>
        <v>2048</v>
      </c>
      <c r="P281" s="8" t="str">
        <f t="shared" si="70"/>
        <v/>
      </c>
      <c r="Q281" s="8" t="str">
        <f t="shared" si="71"/>
        <v/>
      </c>
    </row>
    <row r="282" spans="1:17" x14ac:dyDescent="0.25">
      <c r="A282">
        <f t="shared" si="68"/>
        <v>6</v>
      </c>
      <c r="B282">
        <f t="shared" si="72"/>
        <v>0</v>
      </c>
      <c r="C282" s="5">
        <f t="shared" si="77"/>
        <v>270</v>
      </c>
      <c r="D282" s="3">
        <f t="shared" si="73"/>
        <v>54239</v>
      </c>
      <c r="E282" s="7">
        <f t="shared" si="65"/>
        <v>22034770</v>
      </c>
      <c r="F282" s="4">
        <f t="shared" si="74"/>
        <v>109151.2086334404</v>
      </c>
      <c r="G282" s="19">
        <f t="shared" si="69"/>
        <v>81589.352384993661</v>
      </c>
      <c r="H282" s="18">
        <f t="shared" si="75"/>
        <v>27561.856248446737</v>
      </c>
      <c r="I282" s="19"/>
      <c r="J282" s="4"/>
      <c r="K282" s="4">
        <f t="shared" si="66"/>
        <v>91811.541666666672</v>
      </c>
      <c r="L282" s="4">
        <f t="shared" si="67"/>
        <v>22034770</v>
      </c>
      <c r="M282" s="4">
        <f>IF(C282&lt;&gt;"",SUM($K$13:$K282),"")</f>
        <v>26851616.250000022</v>
      </c>
      <c r="N282" s="4">
        <f t="shared" si="64"/>
        <v>11374435.25</v>
      </c>
      <c r="O282">
        <f t="shared" si="76"/>
        <v>2048</v>
      </c>
      <c r="P282" s="8" t="str">
        <f t="shared" si="70"/>
        <v/>
      </c>
      <c r="Q282" s="8" t="str">
        <f t="shared" si="71"/>
        <v/>
      </c>
    </row>
    <row r="283" spans="1:17" x14ac:dyDescent="0.25">
      <c r="A283">
        <f t="shared" si="68"/>
        <v>7</v>
      </c>
      <c r="B283">
        <f t="shared" si="72"/>
        <v>0</v>
      </c>
      <c r="C283" s="5">
        <f t="shared" si="77"/>
        <v>271</v>
      </c>
      <c r="D283" s="3">
        <f t="shared" si="73"/>
        <v>54270</v>
      </c>
      <c r="E283" s="7">
        <f t="shared" si="65"/>
        <v>22034770</v>
      </c>
      <c r="F283" s="4">
        <f t="shared" si="74"/>
        <v>109151.2086334404</v>
      </c>
      <c r="G283" s="19">
        <f t="shared" si="69"/>
        <v>81474.511317291806</v>
      </c>
      <c r="H283" s="18">
        <f t="shared" si="75"/>
        <v>27676.697316148595</v>
      </c>
      <c r="I283" s="19"/>
      <c r="J283" s="4"/>
      <c r="K283" s="4">
        <f t="shared" si="66"/>
        <v>91811.541666666672</v>
      </c>
      <c r="L283" s="4">
        <f t="shared" si="67"/>
        <v>22034770</v>
      </c>
      <c r="M283" s="4">
        <f>IF(C283&lt;&gt;"",SUM($K$13:$K283),"")</f>
        <v>26943427.79166669</v>
      </c>
      <c r="N283" s="4">
        <f t="shared" si="64"/>
        <v>11282623.710000001</v>
      </c>
      <c r="O283">
        <f t="shared" si="76"/>
        <v>2048</v>
      </c>
      <c r="P283" s="8" t="str">
        <f t="shared" si="70"/>
        <v/>
      </c>
      <c r="Q283" s="8" t="str">
        <f t="shared" si="71"/>
        <v/>
      </c>
    </row>
    <row r="284" spans="1:17" x14ac:dyDescent="0.25">
      <c r="A284">
        <f t="shared" si="68"/>
        <v>8</v>
      </c>
      <c r="B284">
        <f t="shared" si="72"/>
        <v>0</v>
      </c>
      <c r="C284" s="5">
        <f t="shared" si="77"/>
        <v>272</v>
      </c>
      <c r="D284" s="3">
        <f t="shared" si="73"/>
        <v>54301</v>
      </c>
      <c r="E284" s="7">
        <f t="shared" si="65"/>
        <v>22034770</v>
      </c>
      <c r="F284" s="4">
        <f t="shared" si="74"/>
        <v>109151.2086334404</v>
      </c>
      <c r="G284" s="19">
        <f t="shared" si="69"/>
        <v>81359.191745141201</v>
      </c>
      <c r="H284" s="18">
        <f t="shared" si="75"/>
        <v>27792.016888299215</v>
      </c>
      <c r="I284" s="19"/>
      <c r="J284" s="4"/>
      <c r="K284" s="4">
        <f t="shared" si="66"/>
        <v>91811.541666666672</v>
      </c>
      <c r="L284" s="4">
        <f t="shared" si="67"/>
        <v>22034770</v>
      </c>
      <c r="M284" s="4">
        <f>IF(C284&lt;&gt;"",SUM($K$13:$K284),"")</f>
        <v>27035239.333333358</v>
      </c>
      <c r="N284" s="4">
        <f t="shared" si="64"/>
        <v>11190812.17</v>
      </c>
      <c r="O284">
        <f t="shared" si="76"/>
        <v>2048</v>
      </c>
      <c r="P284" s="8" t="str">
        <f t="shared" si="70"/>
        <v/>
      </c>
      <c r="Q284" s="8" t="str">
        <f t="shared" si="71"/>
        <v/>
      </c>
    </row>
    <row r="285" spans="1:17" x14ac:dyDescent="0.25">
      <c r="A285">
        <f t="shared" si="68"/>
        <v>9</v>
      </c>
      <c r="B285">
        <f t="shared" si="72"/>
        <v>0</v>
      </c>
      <c r="C285" s="5">
        <f t="shared" si="77"/>
        <v>273</v>
      </c>
      <c r="D285" s="3">
        <f t="shared" si="73"/>
        <v>54331</v>
      </c>
      <c r="E285" s="7">
        <f t="shared" si="65"/>
        <v>22034770</v>
      </c>
      <c r="F285" s="4">
        <f t="shared" si="74"/>
        <v>109151.2086334404</v>
      </c>
      <c r="G285" s="19">
        <f t="shared" si="69"/>
        <v>81243.391674773287</v>
      </c>
      <c r="H285" s="18">
        <f t="shared" si="75"/>
        <v>27907.816958667128</v>
      </c>
      <c r="I285" s="19"/>
      <c r="J285" s="4"/>
      <c r="K285" s="4">
        <f t="shared" si="66"/>
        <v>91811.541666666672</v>
      </c>
      <c r="L285" s="4">
        <f t="shared" si="67"/>
        <v>22034770</v>
      </c>
      <c r="M285" s="4">
        <f>IF(C285&lt;&gt;"",SUM($K$13:$K285),"")</f>
        <v>27127050.875000026</v>
      </c>
      <c r="N285" s="4">
        <f t="shared" si="64"/>
        <v>11099000.630000001</v>
      </c>
      <c r="O285">
        <f t="shared" si="76"/>
        <v>2048</v>
      </c>
      <c r="P285" s="8" t="str">
        <f t="shared" si="70"/>
        <v/>
      </c>
      <c r="Q285" s="8" t="str">
        <f t="shared" si="71"/>
        <v/>
      </c>
    </row>
    <row r="286" spans="1:17" x14ac:dyDescent="0.25">
      <c r="A286">
        <f t="shared" si="68"/>
        <v>10</v>
      </c>
      <c r="B286">
        <f t="shared" si="72"/>
        <v>0</v>
      </c>
      <c r="C286" s="5">
        <f t="shared" si="77"/>
        <v>274</v>
      </c>
      <c r="D286" s="3">
        <f t="shared" si="73"/>
        <v>54362</v>
      </c>
      <c r="E286" s="7">
        <f t="shared" si="65"/>
        <v>22034770</v>
      </c>
      <c r="F286" s="4">
        <f t="shared" si="74"/>
        <v>109151.2086334404</v>
      </c>
      <c r="G286" s="19">
        <f t="shared" si="69"/>
        <v>81127.109104112169</v>
      </c>
      <c r="H286" s="18">
        <f t="shared" si="75"/>
        <v>28024.099529328239</v>
      </c>
      <c r="I286" s="19"/>
      <c r="J286" s="4"/>
      <c r="K286" s="4">
        <f t="shared" si="66"/>
        <v>91811.541666666672</v>
      </c>
      <c r="L286" s="4">
        <f t="shared" si="67"/>
        <v>22034770</v>
      </c>
      <c r="M286" s="4">
        <f>IF(C286&lt;&gt;"",SUM($K$13:$K286),"")</f>
        <v>27218862.416666694</v>
      </c>
      <c r="N286" s="4">
        <f t="shared" si="64"/>
        <v>11007189.08</v>
      </c>
      <c r="O286">
        <f t="shared" si="76"/>
        <v>2048</v>
      </c>
      <c r="P286" s="8" t="str">
        <f t="shared" si="70"/>
        <v/>
      </c>
      <c r="Q286" s="8" t="str">
        <f t="shared" si="71"/>
        <v/>
      </c>
    </row>
    <row r="287" spans="1:17" x14ac:dyDescent="0.25">
      <c r="A287">
        <f t="shared" si="68"/>
        <v>11</v>
      </c>
      <c r="B287">
        <f t="shared" si="72"/>
        <v>0</v>
      </c>
      <c r="C287" s="5">
        <f t="shared" si="77"/>
        <v>275</v>
      </c>
      <c r="D287" s="3">
        <f t="shared" si="73"/>
        <v>54392</v>
      </c>
      <c r="E287" s="7">
        <f t="shared" si="65"/>
        <v>22034770</v>
      </c>
      <c r="F287" s="4">
        <f t="shared" si="74"/>
        <v>109151.2086334404</v>
      </c>
      <c r="G287" s="19">
        <f t="shared" si="69"/>
        <v>81010.342022739977</v>
      </c>
      <c r="H287" s="18">
        <f t="shared" si="75"/>
        <v>28140.866610700443</v>
      </c>
      <c r="I287" s="19"/>
      <c r="J287" s="4"/>
      <c r="K287" s="4">
        <f t="shared" si="66"/>
        <v>91811.541666666672</v>
      </c>
      <c r="L287" s="4">
        <f t="shared" si="67"/>
        <v>22034770</v>
      </c>
      <c r="M287" s="4">
        <f>IF(C287&lt;&gt;"",SUM($K$13:$K287),"")</f>
        <v>27310673.958333362</v>
      </c>
      <c r="N287" s="4">
        <f t="shared" si="64"/>
        <v>10915377.539999999</v>
      </c>
      <c r="O287">
        <f t="shared" si="76"/>
        <v>2048</v>
      </c>
      <c r="P287" s="8" t="str">
        <f t="shared" si="70"/>
        <v/>
      </c>
      <c r="Q287" s="8" t="str">
        <f t="shared" si="71"/>
        <v/>
      </c>
    </row>
    <row r="288" spans="1:17" x14ac:dyDescent="0.25">
      <c r="A288">
        <f t="shared" si="68"/>
        <v>12</v>
      </c>
      <c r="B288">
        <f t="shared" si="72"/>
        <v>1</v>
      </c>
      <c r="C288" s="5">
        <f t="shared" si="77"/>
        <v>276</v>
      </c>
      <c r="D288" s="3">
        <f t="shared" si="73"/>
        <v>54423</v>
      </c>
      <c r="E288" s="7">
        <f t="shared" si="65"/>
        <v>22034770</v>
      </c>
      <c r="F288" s="4">
        <f t="shared" si="74"/>
        <v>109151.2086334404</v>
      </c>
      <c r="G288" s="19">
        <f t="shared" si="69"/>
        <v>80893.088411862045</v>
      </c>
      <c r="H288" s="18">
        <f t="shared" si="75"/>
        <v>28258.12022157836</v>
      </c>
      <c r="I288" s="19">
        <f>SUM(H277:H288)</f>
        <v>331464.74813129019</v>
      </c>
      <c r="J288" s="4">
        <f>[2]Blad1!$AB$41*1000</f>
        <v>750000</v>
      </c>
      <c r="K288" s="4">
        <f t="shared" si="66"/>
        <v>91811.541666666672</v>
      </c>
      <c r="L288" s="4">
        <f t="shared" si="67"/>
        <v>21284770</v>
      </c>
      <c r="M288" s="4">
        <f>IF(C288&lt;&gt;"",SUM($K$13:$K288),"")</f>
        <v>27402485.50000003</v>
      </c>
      <c r="N288" s="4">
        <f t="shared" si="64"/>
        <v>10823566</v>
      </c>
      <c r="O288">
        <f t="shared" si="76"/>
        <v>2048</v>
      </c>
      <c r="P288" s="8">
        <f t="shared" si="70"/>
        <v>1101738.4999999998</v>
      </c>
      <c r="Q288" s="8">
        <f t="shared" si="71"/>
        <v>750000</v>
      </c>
    </row>
    <row r="289" spans="1:17" x14ac:dyDescent="0.25">
      <c r="A289">
        <f t="shared" si="68"/>
        <v>1</v>
      </c>
      <c r="B289">
        <f t="shared" si="72"/>
        <v>0</v>
      </c>
      <c r="C289" s="5">
        <f t="shared" si="77"/>
        <v>277</v>
      </c>
      <c r="D289" s="3">
        <f t="shared" si="73"/>
        <v>54454</v>
      </c>
      <c r="E289" s="7">
        <f t="shared" si="65"/>
        <v>21284770</v>
      </c>
      <c r="F289" s="4">
        <f t="shared" si="74"/>
        <v>109151.2086334404</v>
      </c>
      <c r="G289" s="19">
        <f t="shared" si="69"/>
        <v>80775.346244272136</v>
      </c>
      <c r="H289" s="18">
        <f t="shared" si="75"/>
        <v>28375.862389168262</v>
      </c>
      <c r="I289" s="19"/>
      <c r="J289" s="4"/>
      <c r="K289" s="4">
        <f t="shared" si="66"/>
        <v>88686.541666666672</v>
      </c>
      <c r="L289" s="4">
        <f t="shared" si="67"/>
        <v>21284770</v>
      </c>
      <c r="M289" s="4">
        <f>IF(C289&lt;&gt;"",SUM($K$13:$K289),"")</f>
        <v>27491172.041666698</v>
      </c>
      <c r="N289" s="4">
        <f t="shared" si="64"/>
        <v>10734879.460000001</v>
      </c>
      <c r="O289">
        <f t="shared" si="76"/>
        <v>2049</v>
      </c>
      <c r="P289" s="8" t="str">
        <f t="shared" si="70"/>
        <v/>
      </c>
      <c r="Q289" s="8" t="str">
        <f t="shared" si="71"/>
        <v/>
      </c>
    </row>
    <row r="290" spans="1:17" x14ac:dyDescent="0.25">
      <c r="A290">
        <f t="shared" si="68"/>
        <v>2</v>
      </c>
      <c r="B290">
        <f t="shared" si="72"/>
        <v>0</v>
      </c>
      <c r="C290" s="5">
        <f t="shared" si="77"/>
        <v>278</v>
      </c>
      <c r="D290" s="3">
        <f t="shared" si="73"/>
        <v>54482</v>
      </c>
      <c r="E290" s="7">
        <f t="shared" si="65"/>
        <v>21284770</v>
      </c>
      <c r="F290" s="4">
        <f t="shared" si="74"/>
        <v>109151.2086334404</v>
      </c>
      <c r="G290" s="19">
        <f t="shared" si="69"/>
        <v>80657.113484317262</v>
      </c>
      <c r="H290" s="18">
        <f t="shared" si="75"/>
        <v>28494.095149123135</v>
      </c>
      <c r="I290" s="19"/>
      <c r="J290" s="4"/>
      <c r="K290" s="4">
        <f t="shared" si="66"/>
        <v>88686.541666666672</v>
      </c>
      <c r="L290" s="4">
        <f t="shared" si="67"/>
        <v>21284770</v>
      </c>
      <c r="M290" s="4">
        <f>IF(C290&lt;&gt;"",SUM($K$13:$K290),"")</f>
        <v>27579858.583333366</v>
      </c>
      <c r="N290" s="4">
        <f t="shared" si="64"/>
        <v>10646192.92</v>
      </c>
      <c r="O290">
        <f t="shared" si="76"/>
        <v>2049</v>
      </c>
      <c r="P290" s="8" t="str">
        <f t="shared" si="70"/>
        <v/>
      </c>
      <c r="Q290" s="8" t="str">
        <f t="shared" si="71"/>
        <v/>
      </c>
    </row>
    <row r="291" spans="1:17" x14ac:dyDescent="0.25">
      <c r="A291">
        <f t="shared" si="68"/>
        <v>3</v>
      </c>
      <c r="B291">
        <f t="shared" si="72"/>
        <v>0</v>
      </c>
      <c r="C291" s="5">
        <f t="shared" si="77"/>
        <v>279</v>
      </c>
      <c r="D291" s="3">
        <f t="shared" si="73"/>
        <v>54513</v>
      </c>
      <c r="E291" s="7">
        <f t="shared" si="65"/>
        <v>21284770</v>
      </c>
      <c r="F291" s="4">
        <f t="shared" si="74"/>
        <v>109151.2086334404</v>
      </c>
      <c r="G291" s="19">
        <f t="shared" si="69"/>
        <v>80538.388087862593</v>
      </c>
      <c r="H291" s="18">
        <f t="shared" si="75"/>
        <v>28612.820545577815</v>
      </c>
      <c r="I291" s="19"/>
      <c r="J291" s="4"/>
      <c r="K291" s="4">
        <f t="shared" si="66"/>
        <v>88686.541666666672</v>
      </c>
      <c r="L291" s="4">
        <f t="shared" si="67"/>
        <v>21284770</v>
      </c>
      <c r="M291" s="4">
        <f>IF(C291&lt;&gt;"",SUM($K$13:$K291),"")</f>
        <v>27668545.125000034</v>
      </c>
      <c r="N291" s="4">
        <f t="shared" si="64"/>
        <v>10557506.380000001</v>
      </c>
      <c r="O291">
        <f t="shared" si="76"/>
        <v>2049</v>
      </c>
      <c r="P291" s="8" t="str">
        <f t="shared" si="70"/>
        <v/>
      </c>
      <c r="Q291" s="8" t="str">
        <f t="shared" si="71"/>
        <v/>
      </c>
    </row>
    <row r="292" spans="1:17" x14ac:dyDescent="0.25">
      <c r="A292">
        <f t="shared" si="68"/>
        <v>4</v>
      </c>
      <c r="B292">
        <f t="shared" si="72"/>
        <v>0</v>
      </c>
      <c r="C292" s="5">
        <f t="shared" si="77"/>
        <v>280</v>
      </c>
      <c r="D292" s="3">
        <f t="shared" si="73"/>
        <v>54543</v>
      </c>
      <c r="E292" s="7">
        <f t="shared" si="65"/>
        <v>21284770</v>
      </c>
      <c r="F292" s="4">
        <f t="shared" si="74"/>
        <v>109151.2086334404</v>
      </c>
      <c r="G292" s="19">
        <f t="shared" si="69"/>
        <v>80419.168002256018</v>
      </c>
      <c r="H292" s="18">
        <f t="shared" si="75"/>
        <v>28732.040631184387</v>
      </c>
      <c r="I292" s="19"/>
      <c r="J292" s="4"/>
      <c r="K292" s="4">
        <f t="shared" si="66"/>
        <v>88686.541666666672</v>
      </c>
      <c r="L292" s="4">
        <f t="shared" si="67"/>
        <v>21284770</v>
      </c>
      <c r="M292" s="4">
        <f>IF(C292&lt;&gt;"",SUM($K$13:$K292),"")</f>
        <v>27757231.666666701</v>
      </c>
      <c r="N292" s="4">
        <f t="shared" si="64"/>
        <v>10468819.83</v>
      </c>
      <c r="O292">
        <f t="shared" si="76"/>
        <v>2049</v>
      </c>
      <c r="P292" s="8" t="str">
        <f t="shared" si="70"/>
        <v/>
      </c>
      <c r="Q292" s="8" t="str">
        <f t="shared" si="71"/>
        <v/>
      </c>
    </row>
    <row r="293" spans="1:17" x14ac:dyDescent="0.25">
      <c r="A293">
        <f t="shared" si="68"/>
        <v>5</v>
      </c>
      <c r="B293">
        <f t="shared" si="72"/>
        <v>0</v>
      </c>
      <c r="C293" s="5">
        <f t="shared" si="77"/>
        <v>281</v>
      </c>
      <c r="D293" s="3">
        <f t="shared" si="73"/>
        <v>54574</v>
      </c>
      <c r="E293" s="7">
        <f t="shared" si="65"/>
        <v>21284770</v>
      </c>
      <c r="F293" s="4">
        <f t="shared" si="74"/>
        <v>109151.2086334404</v>
      </c>
      <c r="G293" s="19">
        <f t="shared" si="69"/>
        <v>80299.45116629274</v>
      </c>
      <c r="H293" s="18">
        <f t="shared" si="75"/>
        <v>28851.757467147665</v>
      </c>
      <c r="I293" s="19"/>
      <c r="J293" s="4"/>
      <c r="K293" s="4">
        <f t="shared" si="66"/>
        <v>88686.541666666672</v>
      </c>
      <c r="L293" s="4">
        <f t="shared" si="67"/>
        <v>21284770</v>
      </c>
      <c r="M293" s="4">
        <f>IF(C293&lt;&gt;"",SUM($K$13:$K293),"")</f>
        <v>27845918.208333369</v>
      </c>
      <c r="N293" s="4">
        <f t="shared" si="64"/>
        <v>10380133.289999999</v>
      </c>
      <c r="O293">
        <f t="shared" si="76"/>
        <v>2049</v>
      </c>
      <c r="P293" s="8" t="str">
        <f t="shared" si="70"/>
        <v/>
      </c>
      <c r="Q293" s="8" t="str">
        <f t="shared" si="71"/>
        <v/>
      </c>
    </row>
    <row r="294" spans="1:17" x14ac:dyDescent="0.25">
      <c r="A294">
        <f t="shared" si="68"/>
        <v>6</v>
      </c>
      <c r="B294">
        <f t="shared" si="72"/>
        <v>0</v>
      </c>
      <c r="C294" s="5">
        <f t="shared" si="77"/>
        <v>282</v>
      </c>
      <c r="D294" s="3">
        <f t="shared" si="73"/>
        <v>54604</v>
      </c>
      <c r="E294" s="7">
        <f t="shared" si="65"/>
        <v>21284770</v>
      </c>
      <c r="F294" s="4">
        <f t="shared" si="74"/>
        <v>109151.2086334404</v>
      </c>
      <c r="G294" s="19">
        <f t="shared" si="69"/>
        <v>80179.235510179627</v>
      </c>
      <c r="H294" s="18">
        <f t="shared" si="75"/>
        <v>28971.973123260777</v>
      </c>
      <c r="I294" s="19"/>
      <c r="J294" s="4"/>
      <c r="K294" s="4">
        <f t="shared" si="66"/>
        <v>88686.541666666672</v>
      </c>
      <c r="L294" s="4">
        <f t="shared" si="67"/>
        <v>21284770</v>
      </c>
      <c r="M294" s="4">
        <f>IF(C294&lt;&gt;"",SUM($K$13:$K294),"")</f>
        <v>27934604.750000037</v>
      </c>
      <c r="N294" s="4">
        <f t="shared" si="64"/>
        <v>10291446.75</v>
      </c>
      <c r="O294">
        <f t="shared" si="76"/>
        <v>2049</v>
      </c>
      <c r="P294" s="8" t="str">
        <f t="shared" si="70"/>
        <v/>
      </c>
      <c r="Q294" s="8" t="str">
        <f t="shared" si="71"/>
        <v/>
      </c>
    </row>
    <row r="295" spans="1:17" x14ac:dyDescent="0.25">
      <c r="A295">
        <f t="shared" si="68"/>
        <v>7</v>
      </c>
      <c r="B295">
        <f t="shared" si="72"/>
        <v>0</v>
      </c>
      <c r="C295" s="5">
        <f t="shared" si="77"/>
        <v>283</v>
      </c>
      <c r="D295" s="3">
        <f t="shared" si="73"/>
        <v>54635</v>
      </c>
      <c r="E295" s="7">
        <f t="shared" si="65"/>
        <v>21284770</v>
      </c>
      <c r="F295" s="4">
        <f t="shared" si="74"/>
        <v>109151.2086334404</v>
      </c>
      <c r="G295" s="19">
        <f t="shared" si="69"/>
        <v>80058.51895549937</v>
      </c>
      <c r="H295" s="18">
        <f t="shared" si="75"/>
        <v>29092.689677941031</v>
      </c>
      <c r="I295" s="19"/>
      <c r="J295" s="4"/>
      <c r="K295" s="4">
        <f t="shared" si="66"/>
        <v>88686.541666666672</v>
      </c>
      <c r="L295" s="4">
        <f t="shared" si="67"/>
        <v>21284770</v>
      </c>
      <c r="M295" s="4">
        <f>IF(C295&lt;&gt;"",SUM($K$13:$K295),"")</f>
        <v>28023291.291666705</v>
      </c>
      <c r="N295" s="4">
        <f t="shared" si="64"/>
        <v>10202760.210000001</v>
      </c>
      <c r="O295">
        <f t="shared" si="76"/>
        <v>2049</v>
      </c>
      <c r="P295" s="8" t="str">
        <f t="shared" si="70"/>
        <v/>
      </c>
      <c r="Q295" s="8" t="str">
        <f t="shared" si="71"/>
        <v/>
      </c>
    </row>
    <row r="296" spans="1:17" x14ac:dyDescent="0.25">
      <c r="A296">
        <f t="shared" si="68"/>
        <v>8</v>
      </c>
      <c r="B296">
        <f t="shared" si="72"/>
        <v>0</v>
      </c>
      <c r="C296" s="5">
        <f t="shared" si="77"/>
        <v>284</v>
      </c>
      <c r="D296" s="3">
        <f t="shared" si="73"/>
        <v>54666</v>
      </c>
      <c r="E296" s="7">
        <f t="shared" si="65"/>
        <v>21284770</v>
      </c>
      <c r="F296" s="4">
        <f t="shared" si="74"/>
        <v>109151.2086334404</v>
      </c>
      <c r="G296" s="19">
        <f t="shared" si="69"/>
        <v>79937.299415174624</v>
      </c>
      <c r="H296" s="18">
        <f t="shared" si="75"/>
        <v>29213.909218265781</v>
      </c>
      <c r="I296" s="19"/>
      <c r="J296" s="4"/>
      <c r="K296" s="4">
        <f t="shared" si="66"/>
        <v>88686.541666666672</v>
      </c>
      <c r="L296" s="4">
        <f t="shared" si="67"/>
        <v>21284770</v>
      </c>
      <c r="M296" s="4">
        <f>IF(C296&lt;&gt;"",SUM($K$13:$K296),"")</f>
        <v>28111977.833333373</v>
      </c>
      <c r="N296" s="4">
        <f t="shared" si="64"/>
        <v>10114073.67</v>
      </c>
      <c r="O296">
        <f t="shared" si="76"/>
        <v>2049</v>
      </c>
      <c r="P296" s="8" t="str">
        <f t="shared" si="70"/>
        <v/>
      </c>
      <c r="Q296" s="8" t="str">
        <f t="shared" si="71"/>
        <v/>
      </c>
    </row>
    <row r="297" spans="1:17" x14ac:dyDescent="0.25">
      <c r="A297">
        <f t="shared" si="68"/>
        <v>9</v>
      </c>
      <c r="B297">
        <f t="shared" si="72"/>
        <v>0</v>
      </c>
      <c r="C297" s="5">
        <f t="shared" si="77"/>
        <v>285</v>
      </c>
      <c r="D297" s="3">
        <f t="shared" si="73"/>
        <v>54696</v>
      </c>
      <c r="E297" s="7">
        <f t="shared" si="65"/>
        <v>21284770</v>
      </c>
      <c r="F297" s="4">
        <f t="shared" si="74"/>
        <v>109151.2086334404</v>
      </c>
      <c r="G297" s="19">
        <f t="shared" si="69"/>
        <v>79815.57479343185</v>
      </c>
      <c r="H297" s="18">
        <f t="shared" si="75"/>
        <v>29335.633840008555</v>
      </c>
      <c r="I297" s="19"/>
      <c r="J297" s="4"/>
      <c r="K297" s="4">
        <f t="shared" si="66"/>
        <v>88686.541666666672</v>
      </c>
      <c r="L297" s="4">
        <f t="shared" si="67"/>
        <v>21284770</v>
      </c>
      <c r="M297" s="4">
        <f>IF(C297&lt;&gt;"",SUM($K$13:$K297),"")</f>
        <v>28200664.375000041</v>
      </c>
      <c r="N297" s="4">
        <f t="shared" si="64"/>
        <v>10025387.130000001</v>
      </c>
      <c r="O297">
        <f t="shared" si="76"/>
        <v>2049</v>
      </c>
      <c r="P297" s="8" t="str">
        <f t="shared" si="70"/>
        <v/>
      </c>
      <c r="Q297" s="8" t="str">
        <f t="shared" si="71"/>
        <v/>
      </c>
    </row>
    <row r="298" spans="1:17" x14ac:dyDescent="0.25">
      <c r="A298">
        <f t="shared" si="68"/>
        <v>10</v>
      </c>
      <c r="B298">
        <f t="shared" si="72"/>
        <v>0</v>
      </c>
      <c r="C298" s="5">
        <f t="shared" si="77"/>
        <v>286</v>
      </c>
      <c r="D298" s="3">
        <f t="shared" si="73"/>
        <v>54727</v>
      </c>
      <c r="E298" s="7">
        <f t="shared" si="65"/>
        <v>21284770</v>
      </c>
      <c r="F298" s="4">
        <f t="shared" si="74"/>
        <v>109151.2086334404</v>
      </c>
      <c r="G298" s="19">
        <f t="shared" si="69"/>
        <v>79693.34298576515</v>
      </c>
      <c r="H298" s="18">
        <f t="shared" si="75"/>
        <v>29457.865647675255</v>
      </c>
      <c r="I298" s="19"/>
      <c r="J298" s="4"/>
      <c r="K298" s="4">
        <f t="shared" si="66"/>
        <v>88686.541666666672</v>
      </c>
      <c r="L298" s="4">
        <f t="shared" si="67"/>
        <v>21284770</v>
      </c>
      <c r="M298" s="4">
        <f>IF(C298&lt;&gt;"",SUM($K$13:$K298),"")</f>
        <v>28289350.916666709</v>
      </c>
      <c r="N298" s="4">
        <f t="shared" ref="N298:N361" si="78">IFERROR(ROUND(IF(C298&lt;&gt;"",SUM(K299:K741),""),2),"")</f>
        <v>9936700.5800000001</v>
      </c>
      <c r="O298">
        <f t="shared" si="76"/>
        <v>2049</v>
      </c>
      <c r="P298" s="8" t="str">
        <f t="shared" si="70"/>
        <v/>
      </c>
      <c r="Q298" s="8" t="str">
        <f t="shared" si="71"/>
        <v/>
      </c>
    </row>
    <row r="299" spans="1:17" x14ac:dyDescent="0.25">
      <c r="A299">
        <f t="shared" si="68"/>
        <v>11</v>
      </c>
      <c r="B299">
        <f t="shared" si="72"/>
        <v>0</v>
      </c>
      <c r="C299" s="5">
        <f t="shared" si="77"/>
        <v>287</v>
      </c>
      <c r="D299" s="3">
        <f t="shared" si="73"/>
        <v>54757</v>
      </c>
      <c r="E299" s="7">
        <f t="shared" si="65"/>
        <v>21284770</v>
      </c>
      <c r="F299" s="4">
        <f t="shared" si="74"/>
        <v>109151.2086334404</v>
      </c>
      <c r="G299" s="19">
        <f t="shared" si="69"/>
        <v>79570.601878899834</v>
      </c>
      <c r="H299" s="18">
        <f t="shared" si="75"/>
        <v>29580.606754540575</v>
      </c>
      <c r="I299" s="19"/>
      <c r="J299" s="4"/>
      <c r="K299" s="4">
        <f t="shared" si="66"/>
        <v>88686.541666666672</v>
      </c>
      <c r="L299" s="4">
        <f t="shared" si="67"/>
        <v>21284770</v>
      </c>
      <c r="M299" s="4">
        <f>IF(C299&lt;&gt;"",SUM($K$13:$K299),"")</f>
        <v>28378037.458333377</v>
      </c>
      <c r="N299" s="4">
        <f t="shared" si="78"/>
        <v>9848014.0399999991</v>
      </c>
      <c r="O299">
        <f t="shared" si="76"/>
        <v>2049</v>
      </c>
      <c r="P299" s="8" t="str">
        <f t="shared" si="70"/>
        <v/>
      </c>
      <c r="Q299" s="8" t="str">
        <f t="shared" si="71"/>
        <v/>
      </c>
    </row>
    <row r="300" spans="1:17" x14ac:dyDescent="0.25">
      <c r="A300">
        <f t="shared" si="68"/>
        <v>12</v>
      </c>
      <c r="B300">
        <f t="shared" si="72"/>
        <v>1</v>
      </c>
      <c r="C300" s="5">
        <f t="shared" si="77"/>
        <v>288</v>
      </c>
      <c r="D300" s="3">
        <f t="shared" si="73"/>
        <v>54788</v>
      </c>
      <c r="E300" s="7">
        <f t="shared" si="65"/>
        <v>21284770</v>
      </c>
      <c r="F300" s="4">
        <f t="shared" si="74"/>
        <v>109151.2086334404</v>
      </c>
      <c r="G300" s="19">
        <f t="shared" si="69"/>
        <v>79447.349350755918</v>
      </c>
      <c r="H300" s="18">
        <f t="shared" si="75"/>
        <v>29703.859282684483</v>
      </c>
      <c r="I300" s="19">
        <f>SUM(H289:H300)</f>
        <v>348423.11372657772</v>
      </c>
      <c r="J300" s="4">
        <f>[2]Blad1!$AC$41*1000</f>
        <v>500000</v>
      </c>
      <c r="K300" s="4">
        <f t="shared" si="66"/>
        <v>88686.541666666672</v>
      </c>
      <c r="L300" s="4">
        <f t="shared" si="67"/>
        <v>20784770</v>
      </c>
      <c r="M300" s="4">
        <f>IF(C300&lt;&gt;"",SUM($K$13:$K300),"")</f>
        <v>28466724.000000045</v>
      </c>
      <c r="N300" s="4">
        <f t="shared" si="78"/>
        <v>9759327.5</v>
      </c>
      <c r="O300">
        <f t="shared" si="76"/>
        <v>2049</v>
      </c>
      <c r="P300" s="8">
        <f t="shared" si="70"/>
        <v>1064238.4999999998</v>
      </c>
      <c r="Q300" s="8">
        <f t="shared" si="71"/>
        <v>500000</v>
      </c>
    </row>
    <row r="301" spans="1:17" x14ac:dyDescent="0.25">
      <c r="A301">
        <f t="shared" si="68"/>
        <v>1</v>
      </c>
      <c r="B301">
        <f t="shared" si="72"/>
        <v>0</v>
      </c>
      <c r="C301" s="5">
        <f t="shared" si="77"/>
        <v>289</v>
      </c>
      <c r="D301" s="3">
        <f t="shared" si="73"/>
        <v>54819</v>
      </c>
      <c r="E301" s="7">
        <f t="shared" si="65"/>
        <v>20784770</v>
      </c>
      <c r="F301" s="4">
        <f t="shared" si="74"/>
        <v>109151.2086334404</v>
      </c>
      <c r="G301" s="19">
        <f t="shared" si="69"/>
        <v>79323.5832704114</v>
      </c>
      <c r="H301" s="18">
        <f t="shared" si="75"/>
        <v>29827.625363029012</v>
      </c>
      <c r="I301" s="19"/>
      <c r="J301" s="4"/>
      <c r="K301" s="4">
        <f t="shared" si="66"/>
        <v>86603.208333333328</v>
      </c>
      <c r="L301" s="4">
        <f t="shared" si="67"/>
        <v>20784770</v>
      </c>
      <c r="M301" s="4">
        <f>IF(C301&lt;&gt;"",SUM($K$13:$K301),"")</f>
        <v>28553327.208333377</v>
      </c>
      <c r="N301" s="4">
        <f t="shared" si="78"/>
        <v>9672724.2899999991</v>
      </c>
      <c r="O301">
        <f t="shared" si="76"/>
        <v>2050</v>
      </c>
      <c r="P301" s="8" t="str">
        <f t="shared" si="70"/>
        <v/>
      </c>
      <c r="Q301" s="8" t="str">
        <f t="shared" si="71"/>
        <v/>
      </c>
    </row>
    <row r="302" spans="1:17" x14ac:dyDescent="0.25">
      <c r="A302">
        <f t="shared" si="68"/>
        <v>2</v>
      </c>
      <c r="B302">
        <f t="shared" si="72"/>
        <v>0</v>
      </c>
      <c r="C302" s="5">
        <f t="shared" si="77"/>
        <v>290</v>
      </c>
      <c r="D302" s="3">
        <f t="shared" si="73"/>
        <v>54847</v>
      </c>
      <c r="E302" s="7">
        <f t="shared" si="65"/>
        <v>20784770</v>
      </c>
      <c r="F302" s="4">
        <f t="shared" si="74"/>
        <v>109151.2086334404</v>
      </c>
      <c r="G302" s="19">
        <f t="shared" si="69"/>
        <v>79199.301498065441</v>
      </c>
      <c r="H302" s="18">
        <f t="shared" si="75"/>
        <v>29951.907135374957</v>
      </c>
      <c r="I302" s="19"/>
      <c r="J302" s="4"/>
      <c r="K302" s="4">
        <f t="shared" si="66"/>
        <v>86603.208333333328</v>
      </c>
      <c r="L302" s="4">
        <f t="shared" si="67"/>
        <v>20784770</v>
      </c>
      <c r="M302" s="4">
        <f>IF(C302&lt;&gt;"",SUM($K$13:$K302),"")</f>
        <v>28639930.416666709</v>
      </c>
      <c r="N302" s="4">
        <f t="shared" si="78"/>
        <v>9586121.0800000001</v>
      </c>
      <c r="O302">
        <f t="shared" si="76"/>
        <v>2050</v>
      </c>
      <c r="P302" s="8" t="str">
        <f t="shared" si="70"/>
        <v/>
      </c>
      <c r="Q302" s="8" t="str">
        <f t="shared" si="71"/>
        <v/>
      </c>
    </row>
    <row r="303" spans="1:17" x14ac:dyDescent="0.25">
      <c r="A303">
        <f t="shared" si="68"/>
        <v>3</v>
      </c>
      <c r="B303">
        <f t="shared" si="72"/>
        <v>0</v>
      </c>
      <c r="C303" s="5">
        <f t="shared" si="77"/>
        <v>291</v>
      </c>
      <c r="D303" s="3">
        <f t="shared" si="73"/>
        <v>54878</v>
      </c>
      <c r="E303" s="7">
        <f t="shared" si="65"/>
        <v>20784770</v>
      </c>
      <c r="F303" s="4">
        <f t="shared" si="74"/>
        <v>109151.2086334404</v>
      </c>
      <c r="G303" s="19">
        <f t="shared" si="69"/>
        <v>79074.501885001373</v>
      </c>
      <c r="H303" s="18">
        <f t="shared" si="75"/>
        <v>30076.706748439025</v>
      </c>
      <c r="I303" s="19"/>
      <c r="J303" s="4"/>
      <c r="K303" s="4">
        <f t="shared" si="66"/>
        <v>86603.208333333328</v>
      </c>
      <c r="L303" s="4">
        <f t="shared" si="67"/>
        <v>20784770</v>
      </c>
      <c r="M303" s="4">
        <f>IF(C303&lt;&gt;"",SUM($K$13:$K303),"")</f>
        <v>28726533.625000041</v>
      </c>
      <c r="N303" s="4">
        <f t="shared" si="78"/>
        <v>9499517.8800000008</v>
      </c>
      <c r="O303">
        <f t="shared" si="76"/>
        <v>2050</v>
      </c>
      <c r="P303" s="8" t="str">
        <f t="shared" si="70"/>
        <v/>
      </c>
      <c r="Q303" s="8" t="str">
        <f t="shared" si="71"/>
        <v/>
      </c>
    </row>
    <row r="304" spans="1:17" x14ac:dyDescent="0.25">
      <c r="A304">
        <f t="shared" si="68"/>
        <v>4</v>
      </c>
      <c r="B304">
        <f t="shared" si="72"/>
        <v>0</v>
      </c>
      <c r="C304" s="5">
        <f t="shared" si="77"/>
        <v>292</v>
      </c>
      <c r="D304" s="3">
        <f t="shared" si="73"/>
        <v>54908</v>
      </c>
      <c r="E304" s="7">
        <f t="shared" si="65"/>
        <v>20784770</v>
      </c>
      <c r="F304" s="4">
        <f t="shared" si="74"/>
        <v>109151.2086334404</v>
      </c>
      <c r="G304" s="19">
        <f t="shared" si="69"/>
        <v>78949.182273549552</v>
      </c>
      <c r="H304" s="18">
        <f t="shared" si="75"/>
        <v>30202.026359890853</v>
      </c>
      <c r="I304" s="19"/>
      <c r="J304" s="4"/>
      <c r="K304" s="4">
        <f t="shared" si="66"/>
        <v>86603.208333333328</v>
      </c>
      <c r="L304" s="4">
        <f t="shared" si="67"/>
        <v>20784770</v>
      </c>
      <c r="M304" s="4">
        <f>IF(C304&lt;&gt;"",SUM($K$13:$K304),"")</f>
        <v>28813136.833333373</v>
      </c>
      <c r="N304" s="4">
        <f t="shared" si="78"/>
        <v>9412914.6699999999</v>
      </c>
      <c r="O304">
        <f t="shared" si="76"/>
        <v>2050</v>
      </c>
      <c r="P304" s="8" t="str">
        <f t="shared" si="70"/>
        <v/>
      </c>
      <c r="Q304" s="8" t="str">
        <f t="shared" si="71"/>
        <v/>
      </c>
    </row>
    <row r="305" spans="1:17" x14ac:dyDescent="0.25">
      <c r="A305">
        <f t="shared" si="68"/>
        <v>5</v>
      </c>
      <c r="B305">
        <f t="shared" si="72"/>
        <v>0</v>
      </c>
      <c r="C305" s="5">
        <f t="shared" si="77"/>
        <v>293</v>
      </c>
      <c r="D305" s="3">
        <f t="shared" si="73"/>
        <v>54939</v>
      </c>
      <c r="E305" s="7">
        <f t="shared" si="65"/>
        <v>20784770</v>
      </c>
      <c r="F305" s="4">
        <f t="shared" si="74"/>
        <v>109151.2086334404</v>
      </c>
      <c r="G305" s="19">
        <f t="shared" si="69"/>
        <v>78823.340497049998</v>
      </c>
      <c r="H305" s="18">
        <f t="shared" si="75"/>
        <v>30327.868136390403</v>
      </c>
      <c r="I305" s="19"/>
      <c r="J305" s="4"/>
      <c r="K305" s="4">
        <f t="shared" si="66"/>
        <v>86603.208333333328</v>
      </c>
      <c r="L305" s="4">
        <f t="shared" si="67"/>
        <v>20784770</v>
      </c>
      <c r="M305" s="4">
        <f>IF(C305&lt;&gt;"",SUM($K$13:$K305),"")</f>
        <v>28899740.041666705</v>
      </c>
      <c r="N305" s="4">
        <f t="shared" si="78"/>
        <v>9326311.4600000009</v>
      </c>
      <c r="O305">
        <f t="shared" si="76"/>
        <v>2050</v>
      </c>
      <c r="P305" s="8" t="str">
        <f t="shared" si="70"/>
        <v/>
      </c>
      <c r="Q305" s="8" t="str">
        <f t="shared" si="71"/>
        <v/>
      </c>
    </row>
    <row r="306" spans="1:17" x14ac:dyDescent="0.25">
      <c r="A306">
        <f t="shared" si="68"/>
        <v>6</v>
      </c>
      <c r="B306">
        <f t="shared" si="72"/>
        <v>0</v>
      </c>
      <c r="C306" s="5">
        <f t="shared" si="77"/>
        <v>294</v>
      </c>
      <c r="D306" s="3">
        <f t="shared" si="73"/>
        <v>54969</v>
      </c>
      <c r="E306" s="7">
        <f t="shared" si="65"/>
        <v>20784770</v>
      </c>
      <c r="F306" s="4">
        <f t="shared" si="74"/>
        <v>109151.2086334404</v>
      </c>
      <c r="G306" s="19">
        <f t="shared" si="69"/>
        <v>78696.97437981503</v>
      </c>
      <c r="H306" s="18">
        <f t="shared" si="75"/>
        <v>30454.23425362536</v>
      </c>
      <c r="I306" s="19"/>
      <c r="J306" s="4"/>
      <c r="K306" s="4">
        <f t="shared" si="66"/>
        <v>86603.208333333328</v>
      </c>
      <c r="L306" s="4">
        <f t="shared" si="67"/>
        <v>20784770</v>
      </c>
      <c r="M306" s="4">
        <f>IF(C306&lt;&gt;"",SUM($K$13:$K306),"")</f>
        <v>28986343.250000037</v>
      </c>
      <c r="N306" s="4">
        <f t="shared" si="78"/>
        <v>9239708.25</v>
      </c>
      <c r="O306">
        <f t="shared" si="76"/>
        <v>2050</v>
      </c>
      <c r="P306" s="8" t="str">
        <f t="shared" si="70"/>
        <v/>
      </c>
      <c r="Q306" s="8" t="str">
        <f t="shared" si="71"/>
        <v/>
      </c>
    </row>
    <row r="307" spans="1:17" x14ac:dyDescent="0.25">
      <c r="A307">
        <f t="shared" si="68"/>
        <v>7</v>
      </c>
      <c r="B307">
        <f t="shared" si="72"/>
        <v>0</v>
      </c>
      <c r="C307" s="5">
        <f t="shared" si="77"/>
        <v>295</v>
      </c>
      <c r="D307" s="3">
        <f t="shared" si="73"/>
        <v>55000</v>
      </c>
      <c r="E307" s="7">
        <f t="shared" si="65"/>
        <v>20784770</v>
      </c>
      <c r="F307" s="4">
        <f t="shared" si="74"/>
        <v>109151.2086334404</v>
      </c>
      <c r="G307" s="19">
        <f t="shared" si="69"/>
        <v>78570.081737091605</v>
      </c>
      <c r="H307" s="18">
        <f t="shared" si="75"/>
        <v>30581.126896348796</v>
      </c>
      <c r="I307" s="19"/>
      <c r="J307" s="4"/>
      <c r="K307" s="4">
        <f t="shared" si="66"/>
        <v>86603.208333333328</v>
      </c>
      <c r="L307" s="4">
        <f t="shared" si="67"/>
        <v>20784770</v>
      </c>
      <c r="M307" s="4">
        <f>IF(C307&lt;&gt;"",SUM($K$13:$K307),"")</f>
        <v>29072946.458333369</v>
      </c>
      <c r="N307" s="4">
        <f t="shared" si="78"/>
        <v>9153105.0399999991</v>
      </c>
      <c r="O307">
        <f t="shared" si="76"/>
        <v>2050</v>
      </c>
      <c r="P307" s="8" t="str">
        <f t="shared" si="70"/>
        <v/>
      </c>
      <c r="Q307" s="8" t="str">
        <f t="shared" si="71"/>
        <v/>
      </c>
    </row>
    <row r="308" spans="1:17" x14ac:dyDescent="0.25">
      <c r="A308">
        <f t="shared" si="68"/>
        <v>8</v>
      </c>
      <c r="B308">
        <f t="shared" si="72"/>
        <v>0</v>
      </c>
      <c r="C308" s="5">
        <f t="shared" si="77"/>
        <v>296</v>
      </c>
      <c r="D308" s="3">
        <f t="shared" si="73"/>
        <v>55031</v>
      </c>
      <c r="E308" s="7">
        <f t="shared" si="65"/>
        <v>20784770</v>
      </c>
      <c r="F308" s="4">
        <f t="shared" si="74"/>
        <v>109151.2086334404</v>
      </c>
      <c r="G308" s="19">
        <f t="shared" si="69"/>
        <v>78442.660375023494</v>
      </c>
      <c r="H308" s="18">
        <f t="shared" si="75"/>
        <v>30708.548258416922</v>
      </c>
      <c r="I308" s="19"/>
      <c r="J308" s="4"/>
      <c r="K308" s="4">
        <f t="shared" si="66"/>
        <v>86603.208333333328</v>
      </c>
      <c r="L308" s="4">
        <f t="shared" si="67"/>
        <v>20784770</v>
      </c>
      <c r="M308" s="4">
        <f>IF(C308&lt;&gt;"",SUM($K$13:$K308),"")</f>
        <v>29159549.666666701</v>
      </c>
      <c r="N308" s="4">
        <f t="shared" si="78"/>
        <v>9066501.8300000001</v>
      </c>
      <c r="O308">
        <f t="shared" si="76"/>
        <v>2050</v>
      </c>
      <c r="P308" s="8" t="str">
        <f t="shared" si="70"/>
        <v/>
      </c>
      <c r="Q308" s="8" t="str">
        <f t="shared" si="71"/>
        <v/>
      </c>
    </row>
    <row r="309" spans="1:17" x14ac:dyDescent="0.25">
      <c r="A309">
        <f t="shared" si="68"/>
        <v>9</v>
      </c>
      <c r="B309">
        <f t="shared" si="72"/>
        <v>0</v>
      </c>
      <c r="C309" s="5">
        <f t="shared" si="77"/>
        <v>297</v>
      </c>
      <c r="D309" s="3">
        <f t="shared" si="73"/>
        <v>55061</v>
      </c>
      <c r="E309" s="7">
        <f t="shared" si="65"/>
        <v>20784770</v>
      </c>
      <c r="F309" s="4">
        <f t="shared" si="74"/>
        <v>109151.2086334404</v>
      </c>
      <c r="G309" s="19">
        <f t="shared" si="69"/>
        <v>78314.708090613422</v>
      </c>
      <c r="H309" s="18">
        <f t="shared" si="75"/>
        <v>30836.500542826991</v>
      </c>
      <c r="I309" s="19"/>
      <c r="J309" s="4"/>
      <c r="K309" s="4">
        <f t="shared" si="66"/>
        <v>86603.208333333328</v>
      </c>
      <c r="L309" s="4">
        <f t="shared" si="67"/>
        <v>20784770</v>
      </c>
      <c r="M309" s="4">
        <f>IF(C309&lt;&gt;"",SUM($K$13:$K309),"")</f>
        <v>29246152.875000034</v>
      </c>
      <c r="N309" s="4">
        <f t="shared" si="78"/>
        <v>8979898.6300000008</v>
      </c>
      <c r="O309">
        <f t="shared" si="76"/>
        <v>2050</v>
      </c>
      <c r="P309" s="8" t="str">
        <f t="shared" si="70"/>
        <v/>
      </c>
      <c r="Q309" s="8" t="str">
        <f t="shared" si="71"/>
        <v/>
      </c>
    </row>
    <row r="310" spans="1:17" x14ac:dyDescent="0.25">
      <c r="A310">
        <f t="shared" si="68"/>
        <v>10</v>
      </c>
      <c r="B310">
        <f t="shared" si="72"/>
        <v>0</v>
      </c>
      <c r="C310" s="5">
        <f t="shared" si="77"/>
        <v>298</v>
      </c>
      <c r="D310" s="3">
        <f t="shared" si="73"/>
        <v>55092</v>
      </c>
      <c r="E310" s="7">
        <f t="shared" si="65"/>
        <v>20784770</v>
      </c>
      <c r="F310" s="4">
        <f t="shared" si="74"/>
        <v>109151.2086334404</v>
      </c>
      <c r="G310" s="19">
        <f t="shared" si="69"/>
        <v>78186.222671684969</v>
      </c>
      <c r="H310" s="18">
        <f t="shared" si="75"/>
        <v>30964.985961755439</v>
      </c>
      <c r="I310" s="19"/>
      <c r="J310" s="4"/>
      <c r="K310" s="4">
        <f t="shared" si="66"/>
        <v>86603.208333333328</v>
      </c>
      <c r="L310" s="4">
        <f t="shared" si="67"/>
        <v>20784770</v>
      </c>
      <c r="M310" s="4">
        <f>IF(C310&lt;&gt;"",SUM($K$13:$K310),"")</f>
        <v>29332756.083333366</v>
      </c>
      <c r="N310" s="4">
        <f t="shared" si="78"/>
        <v>8893295.4199999999</v>
      </c>
      <c r="O310">
        <f t="shared" si="76"/>
        <v>2050</v>
      </c>
      <c r="P310" s="8" t="str">
        <f t="shared" si="70"/>
        <v/>
      </c>
      <c r="Q310" s="8" t="str">
        <f t="shared" si="71"/>
        <v/>
      </c>
    </row>
    <row r="311" spans="1:17" x14ac:dyDescent="0.25">
      <c r="A311">
        <f t="shared" si="68"/>
        <v>11</v>
      </c>
      <c r="B311">
        <f t="shared" si="72"/>
        <v>0</v>
      </c>
      <c r="C311" s="5">
        <f t="shared" si="77"/>
        <v>299</v>
      </c>
      <c r="D311" s="3">
        <f t="shared" si="73"/>
        <v>55122</v>
      </c>
      <c r="E311" s="7">
        <f t="shared" si="65"/>
        <v>20784770</v>
      </c>
      <c r="F311" s="4">
        <f t="shared" si="74"/>
        <v>109151.2086334404</v>
      </c>
      <c r="G311" s="19">
        <f t="shared" si="69"/>
        <v>78057.201896844315</v>
      </c>
      <c r="H311" s="18">
        <f t="shared" si="75"/>
        <v>31094.006736596079</v>
      </c>
      <c r="I311" s="19"/>
      <c r="J311" s="4"/>
      <c r="K311" s="4">
        <f t="shared" si="66"/>
        <v>86603.208333333328</v>
      </c>
      <c r="L311" s="4">
        <f t="shared" si="67"/>
        <v>20784770</v>
      </c>
      <c r="M311" s="4">
        <f>IF(C311&lt;&gt;"",SUM($K$13:$K311),"")</f>
        <v>29419359.291666698</v>
      </c>
      <c r="N311" s="4">
        <f t="shared" si="78"/>
        <v>8806692.2100000009</v>
      </c>
      <c r="O311">
        <f t="shared" si="76"/>
        <v>2050</v>
      </c>
      <c r="P311" s="8" t="str">
        <f t="shared" si="70"/>
        <v/>
      </c>
      <c r="Q311" s="8" t="str">
        <f t="shared" si="71"/>
        <v/>
      </c>
    </row>
    <row r="312" spans="1:17" x14ac:dyDescent="0.25">
      <c r="A312">
        <f t="shared" si="68"/>
        <v>12</v>
      </c>
      <c r="B312">
        <f t="shared" si="72"/>
        <v>1</v>
      </c>
      <c r="C312" s="5">
        <f t="shared" si="77"/>
        <v>300</v>
      </c>
      <c r="D312" s="3">
        <f t="shared" si="73"/>
        <v>55153</v>
      </c>
      <c r="E312" s="7">
        <f t="shared" si="65"/>
        <v>20784770</v>
      </c>
      <c r="F312" s="4">
        <f t="shared" si="74"/>
        <v>109151.2086334404</v>
      </c>
      <c r="G312" s="19">
        <f t="shared" si="69"/>
        <v>77927.643535441835</v>
      </c>
      <c r="H312" s="18">
        <f t="shared" si="75"/>
        <v>31223.565097998566</v>
      </c>
      <c r="I312" s="19">
        <f>SUM(H301:H312)</f>
        <v>366249.10149069247</v>
      </c>
      <c r="J312" s="4">
        <f>[2]Blad1!$AD$41*1000</f>
        <v>750000</v>
      </c>
      <c r="K312" s="4">
        <f t="shared" si="66"/>
        <v>86603.208333333328</v>
      </c>
      <c r="L312" s="4">
        <f t="shared" si="67"/>
        <v>20034770</v>
      </c>
      <c r="M312" s="4">
        <f>IF(C312&lt;&gt;"",SUM($K$13:$K312),"")</f>
        <v>29505962.50000003</v>
      </c>
      <c r="N312" s="4">
        <f t="shared" si="78"/>
        <v>8720089</v>
      </c>
      <c r="O312">
        <f t="shared" si="76"/>
        <v>2050</v>
      </c>
      <c r="P312" s="8">
        <f t="shared" si="70"/>
        <v>1039238.5000000001</v>
      </c>
      <c r="Q312" s="8">
        <f t="shared" si="71"/>
        <v>750000</v>
      </c>
    </row>
    <row r="313" spans="1:17" x14ac:dyDescent="0.25">
      <c r="A313">
        <f t="shared" si="68"/>
        <v>1</v>
      </c>
      <c r="B313">
        <f t="shared" si="72"/>
        <v>0</v>
      </c>
      <c r="C313" s="5">
        <f t="shared" si="77"/>
        <v>301</v>
      </c>
      <c r="D313" s="3">
        <f t="shared" si="73"/>
        <v>55184</v>
      </c>
      <c r="E313" s="7">
        <f t="shared" si="65"/>
        <v>20034770</v>
      </c>
      <c r="F313" s="4">
        <f t="shared" si="74"/>
        <v>109151.2086334404</v>
      </c>
      <c r="G313" s="19">
        <f t="shared" si="69"/>
        <v>77797.545347533509</v>
      </c>
      <c r="H313" s="18">
        <f t="shared" si="75"/>
        <v>31353.663285906892</v>
      </c>
      <c r="I313" s="19"/>
      <c r="J313" s="4"/>
      <c r="K313" s="4">
        <f t="shared" si="66"/>
        <v>83478.208333333328</v>
      </c>
      <c r="L313" s="4">
        <f t="shared" si="67"/>
        <v>20034770</v>
      </c>
      <c r="M313" s="4">
        <f>IF(C313&lt;&gt;"",SUM($K$13:$K313),"")</f>
        <v>29589440.708333362</v>
      </c>
      <c r="N313" s="4">
        <f t="shared" si="78"/>
        <v>8636610.7899999991</v>
      </c>
      <c r="O313">
        <f t="shared" si="76"/>
        <v>2051</v>
      </c>
      <c r="P313" s="8" t="str">
        <f t="shared" si="70"/>
        <v/>
      </c>
      <c r="Q313" s="8" t="str">
        <f t="shared" si="71"/>
        <v/>
      </c>
    </row>
    <row r="314" spans="1:17" x14ac:dyDescent="0.25">
      <c r="A314">
        <f t="shared" si="68"/>
        <v>2</v>
      </c>
      <c r="B314">
        <f t="shared" si="72"/>
        <v>0</v>
      </c>
      <c r="C314" s="5">
        <f t="shared" si="77"/>
        <v>302</v>
      </c>
      <c r="D314" s="3">
        <f t="shared" si="73"/>
        <v>55212</v>
      </c>
      <c r="E314" s="7">
        <f t="shared" si="65"/>
        <v>20034770</v>
      </c>
      <c r="F314" s="4">
        <f t="shared" si="74"/>
        <v>109151.2086334404</v>
      </c>
      <c r="G314" s="19">
        <f t="shared" si="69"/>
        <v>77666.905083842226</v>
      </c>
      <c r="H314" s="18">
        <f t="shared" si="75"/>
        <v>31484.303549598171</v>
      </c>
      <c r="I314" s="19"/>
      <c r="J314" s="4"/>
      <c r="K314" s="4">
        <f t="shared" si="66"/>
        <v>83478.208333333328</v>
      </c>
      <c r="L314" s="4">
        <f t="shared" si="67"/>
        <v>20034770</v>
      </c>
      <c r="M314" s="4">
        <f>IF(C314&lt;&gt;"",SUM($K$13:$K314),"")</f>
        <v>29672918.916666694</v>
      </c>
      <c r="N314" s="4">
        <f t="shared" si="78"/>
        <v>8553132.5800000001</v>
      </c>
      <c r="O314">
        <f t="shared" si="76"/>
        <v>2051</v>
      </c>
      <c r="P314" s="8" t="str">
        <f t="shared" si="70"/>
        <v/>
      </c>
      <c r="Q314" s="8" t="str">
        <f t="shared" si="71"/>
        <v/>
      </c>
    </row>
    <row r="315" spans="1:17" x14ac:dyDescent="0.25">
      <c r="A315">
        <f t="shared" si="68"/>
        <v>3</v>
      </c>
      <c r="B315">
        <f t="shared" si="72"/>
        <v>0</v>
      </c>
      <c r="C315" s="5">
        <f t="shared" si="77"/>
        <v>303</v>
      </c>
      <c r="D315" s="3">
        <f t="shared" si="73"/>
        <v>55243</v>
      </c>
      <c r="E315" s="7">
        <f t="shared" si="65"/>
        <v>20034770</v>
      </c>
      <c r="F315" s="4">
        <f t="shared" si="74"/>
        <v>109151.2086334404</v>
      </c>
      <c r="G315" s="19">
        <f t="shared" si="69"/>
        <v>77535.720485718906</v>
      </c>
      <c r="H315" s="18">
        <f t="shared" si="75"/>
        <v>31615.488147721499</v>
      </c>
      <c r="I315" s="19"/>
      <c r="J315" s="4"/>
      <c r="K315" s="4">
        <f t="shared" si="66"/>
        <v>83478.208333333328</v>
      </c>
      <c r="L315" s="4">
        <f t="shared" si="67"/>
        <v>20034770</v>
      </c>
      <c r="M315" s="4">
        <f>IF(C315&lt;&gt;"",SUM($K$13:$K315),"")</f>
        <v>29756397.125000026</v>
      </c>
      <c r="N315" s="4">
        <f t="shared" si="78"/>
        <v>8469654.3699999992</v>
      </c>
      <c r="O315">
        <f t="shared" si="76"/>
        <v>2051</v>
      </c>
      <c r="P315" s="8" t="str">
        <f t="shared" si="70"/>
        <v/>
      </c>
      <c r="Q315" s="8" t="str">
        <f t="shared" si="71"/>
        <v/>
      </c>
    </row>
    <row r="316" spans="1:17" x14ac:dyDescent="0.25">
      <c r="A316">
        <f t="shared" si="68"/>
        <v>4</v>
      </c>
      <c r="B316">
        <f t="shared" si="72"/>
        <v>0</v>
      </c>
      <c r="C316" s="5">
        <f t="shared" si="77"/>
        <v>304</v>
      </c>
      <c r="D316" s="3">
        <f t="shared" si="73"/>
        <v>55273</v>
      </c>
      <c r="E316" s="7">
        <f t="shared" si="65"/>
        <v>20034770</v>
      </c>
      <c r="F316" s="4">
        <f t="shared" si="74"/>
        <v>109151.2086334404</v>
      </c>
      <c r="G316" s="19">
        <f t="shared" si="69"/>
        <v>77403.989285103395</v>
      </c>
      <c r="H316" s="18">
        <f t="shared" si="75"/>
        <v>31747.219348336999</v>
      </c>
      <c r="I316" s="19"/>
      <c r="J316" s="4"/>
      <c r="K316" s="4">
        <f t="shared" si="66"/>
        <v>83478.208333333328</v>
      </c>
      <c r="L316" s="4">
        <f t="shared" si="67"/>
        <v>20034770</v>
      </c>
      <c r="M316" s="4">
        <f>IF(C316&lt;&gt;"",SUM($K$13:$K316),"")</f>
        <v>29839875.333333358</v>
      </c>
      <c r="N316" s="4">
        <f t="shared" si="78"/>
        <v>8386176.1699999999</v>
      </c>
      <c r="O316">
        <f t="shared" si="76"/>
        <v>2051</v>
      </c>
      <c r="P316" s="8" t="str">
        <f t="shared" si="70"/>
        <v/>
      </c>
      <c r="Q316" s="8" t="str">
        <f t="shared" si="71"/>
        <v/>
      </c>
    </row>
    <row r="317" spans="1:17" x14ac:dyDescent="0.25">
      <c r="A317">
        <f t="shared" si="68"/>
        <v>5</v>
      </c>
      <c r="B317">
        <f t="shared" si="72"/>
        <v>0</v>
      </c>
      <c r="C317" s="5">
        <f t="shared" si="77"/>
        <v>305</v>
      </c>
      <c r="D317" s="3">
        <f t="shared" si="73"/>
        <v>55304</v>
      </c>
      <c r="E317" s="7">
        <f t="shared" si="65"/>
        <v>20034770</v>
      </c>
      <c r="F317" s="4">
        <f t="shared" si="74"/>
        <v>109151.2086334404</v>
      </c>
      <c r="G317" s="19">
        <f t="shared" si="69"/>
        <v>77271.709204485334</v>
      </c>
      <c r="H317" s="18">
        <f t="shared" si="75"/>
        <v>31879.499428955074</v>
      </c>
      <c r="I317" s="19"/>
      <c r="J317" s="4"/>
      <c r="K317" s="4">
        <f t="shared" si="66"/>
        <v>83478.208333333328</v>
      </c>
      <c r="L317" s="4">
        <f t="shared" si="67"/>
        <v>20034770</v>
      </c>
      <c r="M317" s="4">
        <f>IF(C317&lt;&gt;"",SUM($K$13:$K317),"")</f>
        <v>29923353.54166669</v>
      </c>
      <c r="N317" s="4">
        <f t="shared" si="78"/>
        <v>8302697.96</v>
      </c>
      <c r="O317">
        <f t="shared" si="76"/>
        <v>2051</v>
      </c>
      <c r="P317" s="8" t="str">
        <f t="shared" si="70"/>
        <v/>
      </c>
      <c r="Q317" s="8" t="str">
        <f t="shared" si="71"/>
        <v/>
      </c>
    </row>
    <row r="318" spans="1:17" x14ac:dyDescent="0.25">
      <c r="A318">
        <f t="shared" si="68"/>
        <v>6</v>
      </c>
      <c r="B318">
        <f t="shared" si="72"/>
        <v>0</v>
      </c>
      <c r="C318" s="5">
        <f t="shared" si="77"/>
        <v>306</v>
      </c>
      <c r="D318" s="3">
        <f t="shared" si="73"/>
        <v>55334</v>
      </c>
      <c r="E318" s="7">
        <f t="shared" ref="E318:E381" si="79">IF(C318&lt;&gt;"",L317,"")</f>
        <v>20034770</v>
      </c>
      <c r="F318" s="4">
        <f t="shared" si="74"/>
        <v>109151.2086334404</v>
      </c>
      <c r="G318" s="19">
        <f t="shared" si="69"/>
        <v>77138.877956864686</v>
      </c>
      <c r="H318" s="18">
        <f t="shared" si="75"/>
        <v>32012.330676575719</v>
      </c>
      <c r="I318" s="19"/>
      <c r="J318" s="4"/>
      <c r="K318" s="4">
        <f t="shared" ref="K318:K437" si="80">IF(C318&lt;&gt;"",E318*($E$5/$E$7),"")</f>
        <v>83478.208333333328</v>
      </c>
      <c r="L318" s="4">
        <f t="shared" ref="L318:L437" si="81">IF(AND(C318&lt;&gt;"",F318&lt;E318),E318-J318,IF(C318&lt;&gt;"",0,""))</f>
        <v>20034770</v>
      </c>
      <c r="M318" s="4">
        <f>IF(C318&lt;&gt;"",SUM($K$13:$K318),"")</f>
        <v>30006831.750000022</v>
      </c>
      <c r="N318" s="4">
        <f t="shared" si="78"/>
        <v>8219219.75</v>
      </c>
      <c r="O318">
        <f t="shared" si="76"/>
        <v>2051</v>
      </c>
      <c r="P318" s="8" t="str">
        <f t="shared" si="70"/>
        <v/>
      </c>
      <c r="Q318" s="8" t="str">
        <f t="shared" si="71"/>
        <v/>
      </c>
    </row>
    <row r="319" spans="1:17" x14ac:dyDescent="0.25">
      <c r="A319">
        <f t="shared" si="68"/>
        <v>7</v>
      </c>
      <c r="B319">
        <f t="shared" si="72"/>
        <v>0</v>
      </c>
      <c r="C319" s="5">
        <f t="shared" si="77"/>
        <v>307</v>
      </c>
      <c r="D319" s="3">
        <f t="shared" si="73"/>
        <v>55365</v>
      </c>
      <c r="E319" s="7">
        <f t="shared" si="79"/>
        <v>20034770</v>
      </c>
      <c r="F319" s="4">
        <f t="shared" si="74"/>
        <v>109151.2086334404</v>
      </c>
      <c r="G319" s="19">
        <f t="shared" si="69"/>
        <v>77005.493245712278</v>
      </c>
      <c r="H319" s="18">
        <f t="shared" si="75"/>
        <v>32145.715387728127</v>
      </c>
      <c r="I319" s="19"/>
      <c r="J319" s="4"/>
      <c r="K319" s="4">
        <f t="shared" si="80"/>
        <v>83478.208333333328</v>
      </c>
      <c r="L319" s="4">
        <f t="shared" si="81"/>
        <v>20034770</v>
      </c>
      <c r="M319" s="4">
        <f>IF(C319&lt;&gt;"",SUM($K$13:$K319),"")</f>
        <v>30090309.958333354</v>
      </c>
      <c r="N319" s="4">
        <f t="shared" si="78"/>
        <v>8135741.54</v>
      </c>
      <c r="O319">
        <f t="shared" si="76"/>
        <v>2051</v>
      </c>
      <c r="P319" s="8" t="str">
        <f t="shared" si="70"/>
        <v/>
      </c>
      <c r="Q319" s="8" t="str">
        <f t="shared" si="71"/>
        <v/>
      </c>
    </row>
    <row r="320" spans="1:17" x14ac:dyDescent="0.25">
      <c r="A320">
        <f t="shared" si="68"/>
        <v>8</v>
      </c>
      <c r="B320">
        <f t="shared" si="72"/>
        <v>0</v>
      </c>
      <c r="C320" s="5">
        <f t="shared" si="77"/>
        <v>308</v>
      </c>
      <c r="D320" s="3">
        <f t="shared" si="73"/>
        <v>55396</v>
      </c>
      <c r="E320" s="7">
        <f t="shared" si="79"/>
        <v>20034770</v>
      </c>
      <c r="F320" s="4">
        <f t="shared" si="74"/>
        <v>109151.2086334404</v>
      </c>
      <c r="G320" s="19">
        <f t="shared" si="69"/>
        <v>76871.552764930078</v>
      </c>
      <c r="H320" s="18">
        <f t="shared" si="75"/>
        <v>32279.655868510319</v>
      </c>
      <c r="I320" s="19"/>
      <c r="J320" s="4"/>
      <c r="K320" s="4">
        <f t="shared" si="80"/>
        <v>83478.208333333328</v>
      </c>
      <c r="L320" s="4">
        <f t="shared" si="81"/>
        <v>20034770</v>
      </c>
      <c r="M320" s="4">
        <f>IF(C320&lt;&gt;"",SUM($K$13:$K320),"")</f>
        <v>30173788.166666687</v>
      </c>
      <c r="N320" s="4">
        <f t="shared" si="78"/>
        <v>8052263.3300000001</v>
      </c>
      <c r="O320">
        <f t="shared" si="76"/>
        <v>2051</v>
      </c>
      <c r="P320" s="8" t="str">
        <f t="shared" si="70"/>
        <v/>
      </c>
      <c r="Q320" s="8" t="str">
        <f t="shared" si="71"/>
        <v/>
      </c>
    </row>
    <row r="321" spans="1:17" x14ac:dyDescent="0.25">
      <c r="A321">
        <f t="shared" si="68"/>
        <v>9</v>
      </c>
      <c r="B321">
        <f t="shared" si="72"/>
        <v>0</v>
      </c>
      <c r="C321" s="5">
        <f t="shared" si="77"/>
        <v>309</v>
      </c>
      <c r="D321" s="3">
        <f t="shared" si="73"/>
        <v>55426</v>
      </c>
      <c r="E321" s="7">
        <f t="shared" si="79"/>
        <v>20034770</v>
      </c>
      <c r="F321" s="4">
        <f t="shared" si="74"/>
        <v>109151.2086334404</v>
      </c>
      <c r="G321" s="19">
        <f t="shared" si="69"/>
        <v>76737.054198811282</v>
      </c>
      <c r="H321" s="18">
        <f t="shared" si="75"/>
        <v>32414.154434629119</v>
      </c>
      <c r="I321" s="19"/>
      <c r="J321" s="4"/>
      <c r="K321" s="4">
        <f t="shared" si="80"/>
        <v>83478.208333333328</v>
      </c>
      <c r="L321" s="4">
        <f t="shared" si="81"/>
        <v>20034770</v>
      </c>
      <c r="M321" s="4">
        <f>IF(C321&lt;&gt;"",SUM($K$13:$K321),"")</f>
        <v>30257266.375000019</v>
      </c>
      <c r="N321" s="4">
        <f t="shared" si="78"/>
        <v>7968785.1299999999</v>
      </c>
      <c r="O321">
        <f t="shared" si="76"/>
        <v>2051</v>
      </c>
      <c r="P321" s="8" t="str">
        <f t="shared" si="70"/>
        <v/>
      </c>
      <c r="Q321" s="8" t="str">
        <f t="shared" si="71"/>
        <v/>
      </c>
    </row>
    <row r="322" spans="1:17" x14ac:dyDescent="0.25">
      <c r="A322">
        <f t="shared" si="68"/>
        <v>10</v>
      </c>
      <c r="B322">
        <f t="shared" si="72"/>
        <v>0</v>
      </c>
      <c r="C322" s="5">
        <f t="shared" si="77"/>
        <v>310</v>
      </c>
      <c r="D322" s="3">
        <f t="shared" si="73"/>
        <v>55457</v>
      </c>
      <c r="E322" s="7">
        <f t="shared" si="79"/>
        <v>20034770</v>
      </c>
      <c r="F322" s="4">
        <f t="shared" si="74"/>
        <v>109151.2086334404</v>
      </c>
      <c r="G322" s="19">
        <f t="shared" si="69"/>
        <v>76601.995222000347</v>
      </c>
      <c r="H322" s="18">
        <f t="shared" si="75"/>
        <v>32549.213411440069</v>
      </c>
      <c r="I322" s="19"/>
      <c r="J322" s="4"/>
      <c r="K322" s="4">
        <f t="shared" si="80"/>
        <v>83478.208333333328</v>
      </c>
      <c r="L322" s="4">
        <f t="shared" si="81"/>
        <v>20034770</v>
      </c>
      <c r="M322" s="4">
        <f>IF(C322&lt;&gt;"",SUM($K$13:$K322),"")</f>
        <v>30340744.583333351</v>
      </c>
      <c r="N322" s="4">
        <f t="shared" si="78"/>
        <v>7885306.9199999999</v>
      </c>
      <c r="O322">
        <f t="shared" si="76"/>
        <v>2051</v>
      </c>
      <c r="P322" s="8" t="str">
        <f t="shared" si="70"/>
        <v/>
      </c>
      <c r="Q322" s="8" t="str">
        <f t="shared" si="71"/>
        <v/>
      </c>
    </row>
    <row r="323" spans="1:17" x14ac:dyDescent="0.25">
      <c r="A323">
        <f t="shared" si="68"/>
        <v>11</v>
      </c>
      <c r="B323">
        <f t="shared" si="72"/>
        <v>0</v>
      </c>
      <c r="C323" s="5">
        <f t="shared" si="77"/>
        <v>311</v>
      </c>
      <c r="D323" s="3">
        <f t="shared" si="73"/>
        <v>55487</v>
      </c>
      <c r="E323" s="7">
        <f t="shared" si="79"/>
        <v>20034770</v>
      </c>
      <c r="F323" s="4">
        <f t="shared" si="74"/>
        <v>109151.2086334404</v>
      </c>
      <c r="G323" s="19">
        <f t="shared" si="69"/>
        <v>76466.37349945266</v>
      </c>
      <c r="H323" s="18">
        <f t="shared" si="75"/>
        <v>32684.835133987734</v>
      </c>
      <c r="I323" s="19"/>
      <c r="J323" s="4"/>
      <c r="K323" s="4">
        <f t="shared" si="80"/>
        <v>83478.208333333328</v>
      </c>
      <c r="L323" s="4">
        <f t="shared" si="81"/>
        <v>20034770</v>
      </c>
      <c r="M323" s="4">
        <f>IF(C323&lt;&gt;"",SUM($K$13:$K323),"")</f>
        <v>30424222.791666683</v>
      </c>
      <c r="N323" s="4">
        <f t="shared" si="78"/>
        <v>7801828.71</v>
      </c>
      <c r="O323">
        <f t="shared" si="76"/>
        <v>2051</v>
      </c>
      <c r="P323" s="8" t="str">
        <f t="shared" si="70"/>
        <v/>
      </c>
      <c r="Q323" s="8" t="str">
        <f t="shared" si="71"/>
        <v/>
      </c>
    </row>
    <row r="324" spans="1:17" x14ac:dyDescent="0.25">
      <c r="A324">
        <f t="shared" si="68"/>
        <v>12</v>
      </c>
      <c r="B324">
        <f t="shared" si="72"/>
        <v>1</v>
      </c>
      <c r="C324" s="5">
        <f t="shared" si="77"/>
        <v>312</v>
      </c>
      <c r="D324" s="3">
        <f t="shared" si="73"/>
        <v>55518</v>
      </c>
      <c r="E324" s="7">
        <f t="shared" si="79"/>
        <v>20034770</v>
      </c>
      <c r="F324" s="4">
        <f t="shared" si="74"/>
        <v>109151.2086334404</v>
      </c>
      <c r="G324" s="19">
        <f t="shared" si="69"/>
        <v>76330.186686394372</v>
      </c>
      <c r="H324" s="18">
        <f t="shared" si="75"/>
        <v>32821.021947046014</v>
      </c>
      <c r="I324" s="19">
        <f>SUM(H313:H324)</f>
        <v>384987.10062043567</v>
      </c>
      <c r="J324" s="4">
        <f>[2]Blad1!$AE$41*1000</f>
        <v>750000</v>
      </c>
      <c r="K324" s="4">
        <f t="shared" si="80"/>
        <v>83478.208333333328</v>
      </c>
      <c r="L324" s="4">
        <f t="shared" si="81"/>
        <v>19284770</v>
      </c>
      <c r="M324" s="4">
        <f>IF(C324&lt;&gt;"",SUM($K$13:$K324),"")</f>
        <v>30507701.000000015</v>
      </c>
      <c r="N324" s="4">
        <f t="shared" si="78"/>
        <v>7718350.5</v>
      </c>
      <c r="O324">
        <f t="shared" si="76"/>
        <v>2051</v>
      </c>
      <c r="P324" s="8">
        <f t="shared" si="70"/>
        <v>1001738.5000000001</v>
      </c>
      <c r="Q324" s="8">
        <f t="shared" si="71"/>
        <v>750000</v>
      </c>
    </row>
    <row r="325" spans="1:17" x14ac:dyDescent="0.25">
      <c r="A325">
        <f t="shared" si="68"/>
        <v>1</v>
      </c>
      <c r="B325">
        <f t="shared" si="72"/>
        <v>0</v>
      </c>
      <c r="C325" s="5">
        <f t="shared" si="77"/>
        <v>313</v>
      </c>
      <c r="D325" s="3">
        <f t="shared" si="73"/>
        <v>55549</v>
      </c>
      <c r="E325" s="7">
        <f t="shared" si="79"/>
        <v>19284770</v>
      </c>
      <c r="F325" s="4">
        <f t="shared" si="74"/>
        <v>109151.2086334404</v>
      </c>
      <c r="G325" s="19">
        <f t="shared" si="69"/>
        <v>76193.432428281696</v>
      </c>
      <c r="H325" s="18">
        <f t="shared" si="75"/>
        <v>32957.776205158712</v>
      </c>
      <c r="I325" s="19"/>
      <c r="J325" s="4"/>
      <c r="K325" s="4">
        <f t="shared" si="80"/>
        <v>80353.208333333328</v>
      </c>
      <c r="L325" s="4">
        <f t="shared" si="81"/>
        <v>19284770</v>
      </c>
      <c r="M325" s="4">
        <f>IF(C325&lt;&gt;"",SUM($K$13:$K325),"")</f>
        <v>30588054.208333347</v>
      </c>
      <c r="N325" s="4">
        <f t="shared" si="78"/>
        <v>7637997.29</v>
      </c>
      <c r="O325">
        <f t="shared" si="76"/>
        <v>2052</v>
      </c>
      <c r="P325" s="8" t="str">
        <f t="shared" si="70"/>
        <v/>
      </c>
      <c r="Q325" s="8" t="str">
        <f t="shared" si="71"/>
        <v/>
      </c>
    </row>
    <row r="326" spans="1:17" x14ac:dyDescent="0.25">
      <c r="A326">
        <f t="shared" si="68"/>
        <v>2</v>
      </c>
      <c r="B326">
        <f t="shared" si="72"/>
        <v>0</v>
      </c>
      <c r="C326" s="5">
        <f t="shared" si="77"/>
        <v>314</v>
      </c>
      <c r="D326" s="3">
        <f t="shared" si="73"/>
        <v>55578</v>
      </c>
      <c r="E326" s="7">
        <f t="shared" si="79"/>
        <v>19284770</v>
      </c>
      <c r="F326" s="4">
        <f t="shared" si="74"/>
        <v>109151.2086334404</v>
      </c>
      <c r="G326" s="19">
        <f t="shared" si="69"/>
        <v>76056.108360760205</v>
      </c>
      <c r="H326" s="18">
        <f t="shared" si="75"/>
        <v>33095.100272680203</v>
      </c>
      <c r="I326" s="19"/>
      <c r="J326" s="4"/>
      <c r="K326" s="4">
        <f t="shared" si="80"/>
        <v>80353.208333333328</v>
      </c>
      <c r="L326" s="4">
        <f t="shared" si="81"/>
        <v>19284770</v>
      </c>
      <c r="M326" s="4">
        <f>IF(C326&lt;&gt;"",SUM($K$13:$K326),"")</f>
        <v>30668407.416666679</v>
      </c>
      <c r="N326" s="4">
        <f t="shared" si="78"/>
        <v>7557644.0800000001</v>
      </c>
      <c r="O326">
        <f t="shared" si="76"/>
        <v>2052</v>
      </c>
      <c r="P326" s="8" t="str">
        <f t="shared" si="70"/>
        <v/>
      </c>
      <c r="Q326" s="8" t="str">
        <f t="shared" si="71"/>
        <v/>
      </c>
    </row>
    <row r="327" spans="1:17" x14ac:dyDescent="0.25">
      <c r="A327">
        <f t="shared" si="68"/>
        <v>3</v>
      </c>
      <c r="B327">
        <f t="shared" si="72"/>
        <v>0</v>
      </c>
      <c r="C327" s="5">
        <f t="shared" si="77"/>
        <v>315</v>
      </c>
      <c r="D327" s="3">
        <f t="shared" si="73"/>
        <v>55609</v>
      </c>
      <c r="E327" s="7">
        <f t="shared" si="79"/>
        <v>19284770</v>
      </c>
      <c r="F327" s="4">
        <f t="shared" si="74"/>
        <v>109151.2086334404</v>
      </c>
      <c r="G327" s="19">
        <f t="shared" si="69"/>
        <v>75918.212109624015</v>
      </c>
      <c r="H327" s="18">
        <f t="shared" si="75"/>
        <v>33232.996523816371</v>
      </c>
      <c r="I327" s="19"/>
      <c r="J327" s="4"/>
      <c r="K327" s="4">
        <f t="shared" si="80"/>
        <v>80353.208333333328</v>
      </c>
      <c r="L327" s="4">
        <f t="shared" si="81"/>
        <v>19284770</v>
      </c>
      <c r="M327" s="4">
        <f>IF(C327&lt;&gt;"",SUM($K$13:$K327),"")</f>
        <v>30748760.625000011</v>
      </c>
      <c r="N327" s="4">
        <f t="shared" si="78"/>
        <v>7477290.8799999999</v>
      </c>
      <c r="O327">
        <f t="shared" si="76"/>
        <v>2052</v>
      </c>
      <c r="P327" s="8" t="str">
        <f t="shared" si="70"/>
        <v/>
      </c>
      <c r="Q327" s="8" t="str">
        <f t="shared" si="71"/>
        <v/>
      </c>
    </row>
    <row r="328" spans="1:17" x14ac:dyDescent="0.25">
      <c r="A328">
        <f t="shared" si="68"/>
        <v>4</v>
      </c>
      <c r="B328">
        <f t="shared" si="72"/>
        <v>0</v>
      </c>
      <c r="C328" s="5">
        <f t="shared" si="77"/>
        <v>316</v>
      </c>
      <c r="D328" s="3">
        <f t="shared" si="73"/>
        <v>55639</v>
      </c>
      <c r="E328" s="7">
        <f t="shared" si="79"/>
        <v>19284770</v>
      </c>
      <c r="F328" s="4">
        <f t="shared" si="74"/>
        <v>109151.2086334404</v>
      </c>
      <c r="G328" s="19">
        <f t="shared" si="69"/>
        <v>75779.741290774808</v>
      </c>
      <c r="H328" s="18">
        <f t="shared" si="75"/>
        <v>33371.467342665608</v>
      </c>
      <c r="I328" s="19"/>
      <c r="J328" s="4"/>
      <c r="K328" s="4">
        <f t="shared" si="80"/>
        <v>80353.208333333328</v>
      </c>
      <c r="L328" s="4">
        <f t="shared" si="81"/>
        <v>19284770</v>
      </c>
      <c r="M328" s="4">
        <f>IF(C328&lt;&gt;"",SUM($K$13:$K328),"")</f>
        <v>30829113.833333343</v>
      </c>
      <c r="N328" s="4">
        <f t="shared" si="78"/>
        <v>7396937.6699999999</v>
      </c>
      <c r="O328">
        <f t="shared" si="76"/>
        <v>2052</v>
      </c>
      <c r="P328" s="8" t="str">
        <f t="shared" si="70"/>
        <v/>
      </c>
      <c r="Q328" s="8" t="str">
        <f t="shared" si="71"/>
        <v/>
      </c>
    </row>
    <row r="329" spans="1:17" x14ac:dyDescent="0.25">
      <c r="A329">
        <f t="shared" si="68"/>
        <v>5</v>
      </c>
      <c r="B329">
        <f t="shared" si="72"/>
        <v>0</v>
      </c>
      <c r="C329" s="5">
        <f t="shared" si="77"/>
        <v>317</v>
      </c>
      <c r="D329" s="3">
        <f t="shared" si="73"/>
        <v>55670</v>
      </c>
      <c r="E329" s="7">
        <f t="shared" si="79"/>
        <v>19284770</v>
      </c>
      <c r="F329" s="4">
        <f t="shared" si="74"/>
        <v>109151.2086334404</v>
      </c>
      <c r="G329" s="19">
        <f t="shared" si="69"/>
        <v>75640.693510180354</v>
      </c>
      <c r="H329" s="18">
        <f t="shared" si="75"/>
        <v>33510.515123260047</v>
      </c>
      <c r="I329" s="19"/>
      <c r="J329" s="4"/>
      <c r="K329" s="4">
        <f t="shared" si="80"/>
        <v>80353.208333333328</v>
      </c>
      <c r="L329" s="4">
        <f t="shared" si="81"/>
        <v>19284770</v>
      </c>
      <c r="M329" s="4">
        <f>IF(C329&lt;&gt;"",SUM($K$13:$K329),"")</f>
        <v>30909467.041666675</v>
      </c>
      <c r="N329" s="4">
        <f t="shared" si="78"/>
        <v>7316584.46</v>
      </c>
      <c r="O329">
        <f t="shared" si="76"/>
        <v>2052</v>
      </c>
      <c r="P329" s="8" t="str">
        <f t="shared" si="70"/>
        <v/>
      </c>
      <c r="Q329" s="8" t="str">
        <f t="shared" si="71"/>
        <v/>
      </c>
    </row>
    <row r="330" spans="1:17" x14ac:dyDescent="0.25">
      <c r="A330">
        <f t="shared" ref="A330:A361" si="82">IF(E$7&lt;=12,MONTH(D330),WEEKNUM(D330))</f>
        <v>6</v>
      </c>
      <c r="B330">
        <f t="shared" si="72"/>
        <v>0</v>
      </c>
      <c r="C330" s="5">
        <f t="shared" si="77"/>
        <v>318</v>
      </c>
      <c r="D330" s="3">
        <f t="shared" si="73"/>
        <v>55700</v>
      </c>
      <c r="E330" s="7">
        <f t="shared" si="79"/>
        <v>19284770</v>
      </c>
      <c r="F330" s="4">
        <f t="shared" si="74"/>
        <v>109151.2086334404</v>
      </c>
      <c r="G330" s="19">
        <f t="shared" si="69"/>
        <v>75501.066363833452</v>
      </c>
      <c r="H330" s="18">
        <f t="shared" si="75"/>
        <v>33650.142269606964</v>
      </c>
      <c r="I330" s="19"/>
      <c r="J330" s="4"/>
      <c r="K330" s="4">
        <f t="shared" si="80"/>
        <v>80353.208333333328</v>
      </c>
      <c r="L330" s="4">
        <f t="shared" si="81"/>
        <v>19284770</v>
      </c>
      <c r="M330" s="4">
        <f>IF(C330&lt;&gt;"",SUM($K$13:$K330),"")</f>
        <v>30989820.250000007</v>
      </c>
      <c r="N330" s="4">
        <f t="shared" si="78"/>
        <v>7236231.25</v>
      </c>
      <c r="O330">
        <f t="shared" si="76"/>
        <v>2052</v>
      </c>
      <c r="P330" s="8" t="str">
        <f t="shared" si="70"/>
        <v/>
      </c>
      <c r="Q330" s="8" t="str">
        <f t="shared" si="71"/>
        <v/>
      </c>
    </row>
    <row r="331" spans="1:17" x14ac:dyDescent="0.25">
      <c r="A331">
        <f t="shared" si="82"/>
        <v>7</v>
      </c>
      <c r="B331">
        <f t="shared" si="72"/>
        <v>0</v>
      </c>
      <c r="C331" s="5">
        <f t="shared" si="77"/>
        <v>319</v>
      </c>
      <c r="D331" s="3">
        <f t="shared" si="73"/>
        <v>55731</v>
      </c>
      <c r="E331" s="7">
        <f t="shared" si="79"/>
        <v>19284770</v>
      </c>
      <c r="F331" s="4">
        <f t="shared" si="74"/>
        <v>109151.2086334404</v>
      </c>
      <c r="G331" s="19">
        <f t="shared" si="69"/>
        <v>75360.857437710074</v>
      </c>
      <c r="H331" s="18">
        <f t="shared" si="75"/>
        <v>33790.35119573032</v>
      </c>
      <c r="I331" s="19"/>
      <c r="J331" s="4"/>
      <c r="K331" s="4">
        <f t="shared" si="80"/>
        <v>80353.208333333328</v>
      </c>
      <c r="L331" s="4">
        <f t="shared" si="81"/>
        <v>19284770</v>
      </c>
      <c r="M331" s="4">
        <f>IF(C331&lt;&gt;"",SUM($K$13:$K331),"")</f>
        <v>31070173.45833334</v>
      </c>
      <c r="N331" s="4">
        <f t="shared" si="78"/>
        <v>7155878.04</v>
      </c>
      <c r="O331">
        <f t="shared" si="76"/>
        <v>2052</v>
      </c>
      <c r="P331" s="8" t="str">
        <f t="shared" si="70"/>
        <v/>
      </c>
      <c r="Q331" s="8" t="str">
        <f t="shared" si="71"/>
        <v/>
      </c>
    </row>
    <row r="332" spans="1:17" x14ac:dyDescent="0.25">
      <c r="A332">
        <f t="shared" si="82"/>
        <v>8</v>
      </c>
      <c r="B332">
        <f t="shared" si="72"/>
        <v>0</v>
      </c>
      <c r="C332" s="5">
        <f t="shared" si="77"/>
        <v>320</v>
      </c>
      <c r="D332" s="3">
        <f t="shared" si="73"/>
        <v>55762</v>
      </c>
      <c r="E332" s="7">
        <f t="shared" si="79"/>
        <v>19284770</v>
      </c>
      <c r="F332" s="4">
        <f t="shared" si="74"/>
        <v>109151.2086334404</v>
      </c>
      <c r="G332" s="19">
        <f t="shared" si="69"/>
        <v>75220.064307727866</v>
      </c>
      <c r="H332" s="18">
        <f t="shared" si="75"/>
        <v>33931.144325712543</v>
      </c>
      <c r="I332" s="19"/>
      <c r="J332" s="4"/>
      <c r="K332" s="4">
        <f t="shared" si="80"/>
        <v>80353.208333333328</v>
      </c>
      <c r="L332" s="4">
        <f t="shared" si="81"/>
        <v>19284770</v>
      </c>
      <c r="M332" s="4">
        <f>IF(C332&lt;&gt;"",SUM($K$13:$K332),"")</f>
        <v>31150526.666666672</v>
      </c>
      <c r="N332" s="4">
        <f t="shared" si="78"/>
        <v>7075524.8300000001</v>
      </c>
      <c r="O332">
        <f t="shared" si="76"/>
        <v>2052</v>
      </c>
      <c r="P332" s="8" t="str">
        <f t="shared" si="70"/>
        <v/>
      </c>
      <c r="Q332" s="8" t="str">
        <f t="shared" si="71"/>
        <v/>
      </c>
    </row>
    <row r="333" spans="1:17" x14ac:dyDescent="0.25">
      <c r="A333">
        <f t="shared" si="82"/>
        <v>9</v>
      </c>
      <c r="B333">
        <f t="shared" si="72"/>
        <v>0</v>
      </c>
      <c r="C333" s="5">
        <f t="shared" si="77"/>
        <v>321</v>
      </c>
      <c r="D333" s="3">
        <f t="shared" si="73"/>
        <v>55792</v>
      </c>
      <c r="E333" s="7">
        <f t="shared" si="79"/>
        <v>19284770</v>
      </c>
      <c r="F333" s="4">
        <f t="shared" si="74"/>
        <v>109151.2086334404</v>
      </c>
      <c r="G333" s="19">
        <f t="shared" ref="G333:G396" si="83">IFERROR(IPMT($E$5/12,C333,$L$5,-$E$4),"")</f>
        <v>75078.684539704074</v>
      </c>
      <c r="H333" s="18">
        <f t="shared" si="75"/>
        <v>34072.524093736334</v>
      </c>
      <c r="I333" s="19"/>
      <c r="J333" s="4"/>
      <c r="K333" s="4">
        <f t="shared" si="80"/>
        <v>80353.208333333328</v>
      </c>
      <c r="L333" s="4">
        <f t="shared" si="81"/>
        <v>19284770</v>
      </c>
      <c r="M333" s="4">
        <f>IF(C333&lt;&gt;"",SUM($K$13:$K333),"")</f>
        <v>31230879.875000004</v>
      </c>
      <c r="N333" s="4">
        <f t="shared" si="78"/>
        <v>6995171.6299999999</v>
      </c>
      <c r="O333">
        <f t="shared" si="76"/>
        <v>2052</v>
      </c>
      <c r="P333" s="8" t="str">
        <f t="shared" ref="P333:P371" si="84">IF(O333&lt;&gt;O334,SUMIFS(K:K,O:O,O333),"")</f>
        <v/>
      </c>
      <c r="Q333" s="8" t="str">
        <f t="shared" ref="Q333:Q371" si="85">IF(O333&lt;&gt;O334,SUMIFS(J:J,O:O,O333),"")</f>
        <v/>
      </c>
    </row>
    <row r="334" spans="1:17" x14ac:dyDescent="0.25">
      <c r="A334">
        <f t="shared" si="82"/>
        <v>10</v>
      </c>
      <c r="B334">
        <f t="shared" ref="B334:B371" si="86">IF(AND(E$7&lt;=12,A334=12),1,IF(AND(E$7&gt;12,A335&lt;A334),1,0))</f>
        <v>0</v>
      </c>
      <c r="C334" s="5">
        <f t="shared" si="77"/>
        <v>322</v>
      </c>
      <c r="D334" s="3">
        <f t="shared" ref="D334:D453" si="87">IF(C334&lt;&gt;"",EDATE(E$8,C334),"")</f>
        <v>55823</v>
      </c>
      <c r="E334" s="7">
        <f t="shared" si="79"/>
        <v>19284770</v>
      </c>
      <c r="F334" s="4">
        <f t="shared" ref="F334:F453" si="88">IF(C334=$L$5,$L$4+$L$6,IF(C334&lt;$L$5,$L$4,""))</f>
        <v>109151.2086334404</v>
      </c>
      <c r="G334" s="19">
        <f t="shared" si="83"/>
        <v>74936.715689313511</v>
      </c>
      <c r="H334" s="18">
        <f t="shared" ref="H334:H397" si="89">IFERROR(PPMT($E$5/12,C334,$L$5,-$E$4),"")</f>
        <v>34214.492944126912</v>
      </c>
      <c r="I334" s="19"/>
      <c r="J334" s="4"/>
      <c r="K334" s="4">
        <f t="shared" si="80"/>
        <v>80353.208333333328</v>
      </c>
      <c r="L334" s="4">
        <f t="shared" si="81"/>
        <v>19284770</v>
      </c>
      <c r="M334" s="4">
        <f>IF(C334&lt;&gt;"",SUM($K$13:$K334),"")</f>
        <v>31311233.083333336</v>
      </c>
      <c r="N334" s="4">
        <f t="shared" si="78"/>
        <v>6914818.4199999999</v>
      </c>
      <c r="O334">
        <f t="shared" ref="O334:O453" si="90">IF(D334&lt;&gt;"",YEAR(D334),"")</f>
        <v>2052</v>
      </c>
      <c r="P334" s="8" t="str">
        <f t="shared" si="84"/>
        <v/>
      </c>
      <c r="Q334" s="8" t="str">
        <f t="shared" si="85"/>
        <v/>
      </c>
    </row>
    <row r="335" spans="1:17" x14ac:dyDescent="0.25">
      <c r="A335">
        <f t="shared" si="82"/>
        <v>11</v>
      </c>
      <c r="B335">
        <f t="shared" si="86"/>
        <v>0</v>
      </c>
      <c r="C335" s="5">
        <f t="shared" ref="C335:C398" si="91">IF(AND($E$5&lt;&gt;0,$E$6&lt;&gt;0,$E$7&lt;&gt;0,$E$8&lt;&gt;0,$L$5&gt;C334),C334+1,"")</f>
        <v>323</v>
      </c>
      <c r="D335" s="3">
        <f t="shared" si="87"/>
        <v>55853</v>
      </c>
      <c r="E335" s="7">
        <f t="shared" si="79"/>
        <v>19284770</v>
      </c>
      <c r="F335" s="4">
        <f t="shared" si="88"/>
        <v>109151.2086334404</v>
      </c>
      <c r="G335" s="19">
        <f t="shared" si="83"/>
        <v>74794.155302046318</v>
      </c>
      <c r="H335" s="18">
        <f t="shared" si="89"/>
        <v>34357.053331394098</v>
      </c>
      <c r="I335" s="19"/>
      <c r="J335" s="4"/>
      <c r="K335" s="4">
        <f t="shared" si="80"/>
        <v>80353.208333333328</v>
      </c>
      <c r="L335" s="4">
        <f t="shared" si="81"/>
        <v>19284770</v>
      </c>
      <c r="M335" s="4">
        <f>IF(C335&lt;&gt;"",SUM($K$13:$K335),"")</f>
        <v>31391586.291666668</v>
      </c>
      <c r="N335" s="4">
        <f t="shared" si="78"/>
        <v>6834465.21</v>
      </c>
      <c r="O335">
        <f t="shared" si="90"/>
        <v>2052</v>
      </c>
      <c r="P335" s="8" t="str">
        <f t="shared" si="84"/>
        <v/>
      </c>
      <c r="Q335" s="8" t="str">
        <f t="shared" si="85"/>
        <v/>
      </c>
    </row>
    <row r="336" spans="1:17" x14ac:dyDescent="0.25">
      <c r="A336">
        <f t="shared" si="82"/>
        <v>12</v>
      </c>
      <c r="B336">
        <f t="shared" si="86"/>
        <v>1</v>
      </c>
      <c r="C336" s="5">
        <f t="shared" si="91"/>
        <v>324</v>
      </c>
      <c r="D336" s="3">
        <f t="shared" si="87"/>
        <v>55884</v>
      </c>
      <c r="E336" s="7">
        <f t="shared" si="79"/>
        <v>19284770</v>
      </c>
      <c r="F336" s="4">
        <f t="shared" si="88"/>
        <v>109151.2086334404</v>
      </c>
      <c r="G336" s="19">
        <f t="shared" si="83"/>
        <v>74651.000913165495</v>
      </c>
      <c r="H336" s="18">
        <f t="shared" si="89"/>
        <v>34500.207720274913</v>
      </c>
      <c r="I336" s="19">
        <f>SUM(H325:H336)</f>
        <v>404683.77134816302</v>
      </c>
      <c r="J336" s="4">
        <f>[2]Blad1!$AF$41*1000</f>
        <v>750000</v>
      </c>
      <c r="K336" s="4">
        <f t="shared" si="80"/>
        <v>80353.208333333328</v>
      </c>
      <c r="L336" s="4">
        <f t="shared" si="81"/>
        <v>18534770</v>
      </c>
      <c r="M336" s="4">
        <f>IF(C336&lt;&gt;"",SUM($K$13:$K336),"")</f>
        <v>31471939.5</v>
      </c>
      <c r="N336" s="4">
        <f t="shared" si="78"/>
        <v>6754112</v>
      </c>
      <c r="O336">
        <f t="shared" si="90"/>
        <v>2052</v>
      </c>
      <c r="P336" s="8">
        <f t="shared" si="84"/>
        <v>964238.50000000012</v>
      </c>
      <c r="Q336" s="8">
        <f t="shared" si="85"/>
        <v>750000</v>
      </c>
    </row>
    <row r="337" spans="1:17" x14ac:dyDescent="0.25">
      <c r="A337">
        <f t="shared" si="82"/>
        <v>1</v>
      </c>
      <c r="B337">
        <f t="shared" si="86"/>
        <v>0</v>
      </c>
      <c r="C337" s="5">
        <f t="shared" si="91"/>
        <v>325</v>
      </c>
      <c r="D337" s="3">
        <f t="shared" si="87"/>
        <v>55915</v>
      </c>
      <c r="E337" s="7">
        <f t="shared" si="79"/>
        <v>18534770</v>
      </c>
      <c r="F337" s="4">
        <f t="shared" si="88"/>
        <v>109151.2086334404</v>
      </c>
      <c r="G337" s="19">
        <f t="shared" si="83"/>
        <v>74507.250047664362</v>
      </c>
      <c r="H337" s="18">
        <f t="shared" si="89"/>
        <v>34643.958585776054</v>
      </c>
      <c r="I337" s="19"/>
      <c r="J337" s="4"/>
      <c r="K337" s="4">
        <f t="shared" si="80"/>
        <v>77228.208333333328</v>
      </c>
      <c r="L337" s="4">
        <f t="shared" si="81"/>
        <v>18534770</v>
      </c>
      <c r="M337" s="4">
        <f>IF(C337&lt;&gt;"",SUM($K$13:$K337),"")</f>
        <v>31549167.708333332</v>
      </c>
      <c r="N337" s="4">
        <f t="shared" si="78"/>
        <v>6676883.79</v>
      </c>
      <c r="O337">
        <f t="shared" si="90"/>
        <v>2053</v>
      </c>
      <c r="P337" s="8" t="str">
        <f t="shared" si="84"/>
        <v/>
      </c>
      <c r="Q337" s="8" t="str">
        <f t="shared" si="85"/>
        <v/>
      </c>
    </row>
    <row r="338" spans="1:17" x14ac:dyDescent="0.25">
      <c r="A338">
        <f t="shared" si="82"/>
        <v>2</v>
      </c>
      <c r="B338">
        <f t="shared" si="86"/>
        <v>0</v>
      </c>
      <c r="C338" s="5">
        <f t="shared" si="91"/>
        <v>326</v>
      </c>
      <c r="D338" s="3">
        <f t="shared" si="87"/>
        <v>55943</v>
      </c>
      <c r="E338" s="7">
        <f t="shared" si="79"/>
        <v>18534770</v>
      </c>
      <c r="F338" s="4">
        <f t="shared" si="88"/>
        <v>109151.2086334404</v>
      </c>
      <c r="G338" s="19">
        <f t="shared" si="83"/>
        <v>74362.90022022363</v>
      </c>
      <c r="H338" s="18">
        <f t="shared" si="89"/>
        <v>34788.308413216786</v>
      </c>
      <c r="I338" s="19"/>
      <c r="J338" s="4"/>
      <c r="K338" s="4">
        <f t="shared" si="80"/>
        <v>77228.208333333328</v>
      </c>
      <c r="L338" s="4">
        <f t="shared" si="81"/>
        <v>18534770</v>
      </c>
      <c r="M338" s="4">
        <f>IF(C338&lt;&gt;"",SUM($K$13:$K338),"")</f>
        <v>31626395.916666664</v>
      </c>
      <c r="N338" s="4">
        <f t="shared" si="78"/>
        <v>6599655.5800000001</v>
      </c>
      <c r="O338">
        <f t="shared" si="90"/>
        <v>2053</v>
      </c>
      <c r="P338" s="8" t="str">
        <f t="shared" si="84"/>
        <v/>
      </c>
      <c r="Q338" s="8" t="str">
        <f t="shared" si="85"/>
        <v/>
      </c>
    </row>
    <row r="339" spans="1:17" x14ac:dyDescent="0.25">
      <c r="A339">
        <f t="shared" si="82"/>
        <v>3</v>
      </c>
      <c r="B339">
        <f t="shared" si="86"/>
        <v>0</v>
      </c>
      <c r="C339" s="5">
        <f t="shared" si="91"/>
        <v>327</v>
      </c>
      <c r="D339" s="3">
        <f t="shared" si="87"/>
        <v>55974</v>
      </c>
      <c r="E339" s="7">
        <f t="shared" si="79"/>
        <v>18534770</v>
      </c>
      <c r="F339" s="4">
        <f t="shared" si="88"/>
        <v>109151.2086334404</v>
      </c>
      <c r="G339" s="19">
        <f t="shared" si="83"/>
        <v>74217.948935168548</v>
      </c>
      <c r="H339" s="18">
        <f t="shared" si="89"/>
        <v>34933.259698271853</v>
      </c>
      <c r="I339" s="19"/>
      <c r="J339" s="4"/>
      <c r="K339" s="4">
        <f t="shared" si="80"/>
        <v>77228.208333333328</v>
      </c>
      <c r="L339" s="4">
        <f t="shared" si="81"/>
        <v>18534770</v>
      </c>
      <c r="M339" s="4">
        <f>IF(C339&lt;&gt;"",SUM($K$13:$K339),"")</f>
        <v>31703624.124999996</v>
      </c>
      <c r="N339" s="4">
        <f t="shared" si="78"/>
        <v>6522427.3799999999</v>
      </c>
      <c r="O339">
        <f t="shared" si="90"/>
        <v>2053</v>
      </c>
      <c r="P339" s="8" t="str">
        <f t="shared" si="84"/>
        <v/>
      </c>
      <c r="Q339" s="8" t="str">
        <f t="shared" si="85"/>
        <v/>
      </c>
    </row>
    <row r="340" spans="1:17" x14ac:dyDescent="0.25">
      <c r="A340">
        <f t="shared" si="82"/>
        <v>4</v>
      </c>
      <c r="B340">
        <f t="shared" si="86"/>
        <v>0</v>
      </c>
      <c r="C340" s="5">
        <f t="shared" si="91"/>
        <v>328</v>
      </c>
      <c r="D340" s="3">
        <f t="shared" si="87"/>
        <v>56004</v>
      </c>
      <c r="E340" s="7">
        <f t="shared" si="79"/>
        <v>18534770</v>
      </c>
      <c r="F340" s="4">
        <f t="shared" si="88"/>
        <v>109151.2086334404</v>
      </c>
      <c r="G340" s="19">
        <f t="shared" si="83"/>
        <v>74072.393686425741</v>
      </c>
      <c r="H340" s="18">
        <f t="shared" si="89"/>
        <v>35078.81494701466</v>
      </c>
      <c r="I340" s="19"/>
      <c r="J340" s="4"/>
      <c r="K340" s="4">
        <f t="shared" si="80"/>
        <v>77228.208333333328</v>
      </c>
      <c r="L340" s="4">
        <f t="shared" si="81"/>
        <v>18534770</v>
      </c>
      <c r="M340" s="4">
        <f>IF(C340&lt;&gt;"",SUM($K$13:$K340),"")</f>
        <v>31780852.333333328</v>
      </c>
      <c r="N340" s="4">
        <f t="shared" si="78"/>
        <v>6445199.1699999999</v>
      </c>
      <c r="O340">
        <f t="shared" si="90"/>
        <v>2053</v>
      </c>
      <c r="P340" s="8" t="str">
        <f t="shared" si="84"/>
        <v/>
      </c>
      <c r="Q340" s="8" t="str">
        <f t="shared" si="85"/>
        <v/>
      </c>
    </row>
    <row r="341" spans="1:17" x14ac:dyDescent="0.25">
      <c r="A341">
        <f t="shared" si="82"/>
        <v>5</v>
      </c>
      <c r="B341">
        <f t="shared" si="86"/>
        <v>0</v>
      </c>
      <c r="C341" s="5">
        <f t="shared" si="91"/>
        <v>329</v>
      </c>
      <c r="D341" s="3">
        <f t="shared" si="87"/>
        <v>56035</v>
      </c>
      <c r="E341" s="7">
        <f t="shared" si="79"/>
        <v>18534770</v>
      </c>
      <c r="F341" s="4">
        <f t="shared" si="88"/>
        <v>109151.2086334404</v>
      </c>
      <c r="G341" s="19">
        <f t="shared" si="83"/>
        <v>73926.23195747986</v>
      </c>
      <c r="H341" s="18">
        <f t="shared" si="89"/>
        <v>35224.976675960548</v>
      </c>
      <c r="I341" s="19"/>
      <c r="J341" s="4"/>
      <c r="K341" s="4">
        <f t="shared" si="80"/>
        <v>77228.208333333328</v>
      </c>
      <c r="L341" s="4">
        <f t="shared" si="81"/>
        <v>18534770</v>
      </c>
      <c r="M341" s="4">
        <f>IF(C341&lt;&gt;"",SUM($K$13:$K341),"")</f>
        <v>31858080.54166666</v>
      </c>
      <c r="N341" s="4">
        <f t="shared" si="78"/>
        <v>6367970.96</v>
      </c>
      <c r="O341">
        <f t="shared" si="90"/>
        <v>2053</v>
      </c>
      <c r="P341" s="8" t="str">
        <f t="shared" si="84"/>
        <v/>
      </c>
      <c r="Q341" s="8" t="str">
        <f t="shared" si="85"/>
        <v/>
      </c>
    </row>
    <row r="342" spans="1:17" x14ac:dyDescent="0.25">
      <c r="A342">
        <f t="shared" si="82"/>
        <v>6</v>
      </c>
      <c r="B342">
        <f t="shared" si="86"/>
        <v>0</v>
      </c>
      <c r="C342" s="5">
        <f t="shared" si="91"/>
        <v>330</v>
      </c>
      <c r="D342" s="3">
        <f t="shared" si="87"/>
        <v>56065</v>
      </c>
      <c r="E342" s="7">
        <f t="shared" si="79"/>
        <v>18534770</v>
      </c>
      <c r="F342" s="4">
        <f t="shared" si="88"/>
        <v>109151.2086334404</v>
      </c>
      <c r="G342" s="19">
        <f t="shared" si="83"/>
        <v>73779.461221330028</v>
      </c>
      <c r="H342" s="18">
        <f t="shared" si="89"/>
        <v>35371.747412110388</v>
      </c>
      <c r="I342" s="19"/>
      <c r="J342" s="4"/>
      <c r="K342" s="4">
        <f t="shared" si="80"/>
        <v>77228.208333333328</v>
      </c>
      <c r="L342" s="4">
        <f t="shared" si="81"/>
        <v>18534770</v>
      </c>
      <c r="M342" s="4">
        <f>IF(C342&lt;&gt;"",SUM($K$13:$K342),"")</f>
        <v>31935308.749999993</v>
      </c>
      <c r="N342" s="4">
        <f t="shared" si="78"/>
        <v>6290742.75</v>
      </c>
      <c r="O342">
        <f t="shared" si="90"/>
        <v>2053</v>
      </c>
      <c r="P342" s="8" t="str">
        <f t="shared" si="84"/>
        <v/>
      </c>
      <c r="Q342" s="8" t="str">
        <f t="shared" si="85"/>
        <v/>
      </c>
    </row>
    <row r="343" spans="1:17" x14ac:dyDescent="0.25">
      <c r="A343">
        <f t="shared" si="82"/>
        <v>7</v>
      </c>
      <c r="B343">
        <f t="shared" si="86"/>
        <v>0</v>
      </c>
      <c r="C343" s="5">
        <f t="shared" si="91"/>
        <v>331</v>
      </c>
      <c r="D343" s="3">
        <f t="shared" si="87"/>
        <v>56096</v>
      </c>
      <c r="E343" s="7">
        <f t="shared" si="79"/>
        <v>18534770</v>
      </c>
      <c r="F343" s="4">
        <f t="shared" si="88"/>
        <v>109151.2086334404</v>
      </c>
      <c r="G343" s="19">
        <f t="shared" si="83"/>
        <v>73632.078940446241</v>
      </c>
      <c r="H343" s="18">
        <f t="shared" si="89"/>
        <v>35519.129692994175</v>
      </c>
      <c r="I343" s="19"/>
      <c r="J343" s="4"/>
      <c r="K343" s="4">
        <f t="shared" si="80"/>
        <v>77228.208333333328</v>
      </c>
      <c r="L343" s="4">
        <f t="shared" si="81"/>
        <v>18534770</v>
      </c>
      <c r="M343" s="4">
        <f>IF(C343&lt;&gt;"",SUM($K$13:$K343),"")</f>
        <v>32012536.958333325</v>
      </c>
      <c r="N343" s="4">
        <f t="shared" si="78"/>
        <v>6213514.54</v>
      </c>
      <c r="O343">
        <f t="shared" si="90"/>
        <v>2053</v>
      </c>
      <c r="P343" s="8" t="str">
        <f t="shared" si="84"/>
        <v/>
      </c>
      <c r="Q343" s="8" t="str">
        <f t="shared" si="85"/>
        <v/>
      </c>
    </row>
    <row r="344" spans="1:17" x14ac:dyDescent="0.25">
      <c r="A344">
        <f t="shared" si="82"/>
        <v>8</v>
      </c>
      <c r="B344">
        <f t="shared" si="86"/>
        <v>0</v>
      </c>
      <c r="C344" s="5">
        <f t="shared" si="91"/>
        <v>332</v>
      </c>
      <c r="D344" s="3">
        <f t="shared" si="87"/>
        <v>56127</v>
      </c>
      <c r="E344" s="7">
        <f t="shared" si="79"/>
        <v>18534770</v>
      </c>
      <c r="F344" s="4">
        <f t="shared" si="88"/>
        <v>109151.2086334404</v>
      </c>
      <c r="G344" s="19">
        <f t="shared" si="83"/>
        <v>73484.08256672541</v>
      </c>
      <c r="H344" s="18">
        <f t="shared" si="89"/>
        <v>35667.126066714991</v>
      </c>
      <c r="I344" s="19"/>
      <c r="J344" s="4"/>
      <c r="K344" s="4">
        <f t="shared" si="80"/>
        <v>77228.208333333328</v>
      </c>
      <c r="L344" s="4">
        <f t="shared" si="81"/>
        <v>18534770</v>
      </c>
      <c r="M344" s="4">
        <f>IF(C344&lt;&gt;"",SUM($K$13:$K344),"")</f>
        <v>32089765.166666657</v>
      </c>
      <c r="N344" s="4">
        <f t="shared" si="78"/>
        <v>6136286.3300000001</v>
      </c>
      <c r="O344">
        <f t="shared" si="90"/>
        <v>2053</v>
      </c>
      <c r="P344" s="8" t="str">
        <f t="shared" si="84"/>
        <v/>
      </c>
      <c r="Q344" s="8" t="str">
        <f t="shared" si="85"/>
        <v/>
      </c>
    </row>
    <row r="345" spans="1:17" x14ac:dyDescent="0.25">
      <c r="A345">
        <f t="shared" si="82"/>
        <v>9</v>
      </c>
      <c r="B345">
        <f t="shared" si="86"/>
        <v>0</v>
      </c>
      <c r="C345" s="5">
        <f t="shared" si="91"/>
        <v>333</v>
      </c>
      <c r="D345" s="3">
        <f t="shared" si="87"/>
        <v>56157</v>
      </c>
      <c r="E345" s="7">
        <f t="shared" si="79"/>
        <v>18534770</v>
      </c>
      <c r="F345" s="4">
        <f t="shared" si="88"/>
        <v>109151.2086334404</v>
      </c>
      <c r="G345" s="19">
        <f t="shared" si="83"/>
        <v>73335.469541447441</v>
      </c>
      <c r="H345" s="18">
        <f t="shared" si="89"/>
        <v>35815.739091992975</v>
      </c>
      <c r="I345" s="19"/>
      <c r="J345" s="4"/>
      <c r="K345" s="4">
        <f t="shared" si="80"/>
        <v>77228.208333333328</v>
      </c>
      <c r="L345" s="4">
        <f t="shared" si="81"/>
        <v>18534770</v>
      </c>
      <c r="M345" s="4">
        <f>IF(C345&lt;&gt;"",SUM($K$13:$K345),"")</f>
        <v>32166993.374999989</v>
      </c>
      <c r="N345" s="4">
        <f t="shared" si="78"/>
        <v>6059058.1299999999</v>
      </c>
      <c r="O345">
        <f t="shared" si="90"/>
        <v>2053</v>
      </c>
      <c r="P345" s="8" t="str">
        <f t="shared" si="84"/>
        <v/>
      </c>
      <c r="Q345" s="8" t="str">
        <f t="shared" si="85"/>
        <v/>
      </c>
    </row>
    <row r="346" spans="1:17" x14ac:dyDescent="0.25">
      <c r="A346">
        <f t="shared" si="82"/>
        <v>10</v>
      </c>
      <c r="B346">
        <f t="shared" si="86"/>
        <v>0</v>
      </c>
      <c r="C346" s="5">
        <f t="shared" si="91"/>
        <v>334</v>
      </c>
      <c r="D346" s="3">
        <f t="shared" si="87"/>
        <v>56188</v>
      </c>
      <c r="E346" s="7">
        <f t="shared" si="79"/>
        <v>18534770</v>
      </c>
      <c r="F346" s="4">
        <f t="shared" si="88"/>
        <v>109151.2086334404</v>
      </c>
      <c r="G346" s="19">
        <f t="shared" si="83"/>
        <v>73186.237295230792</v>
      </c>
      <c r="H346" s="18">
        <f t="shared" si="89"/>
        <v>35964.971338209609</v>
      </c>
      <c r="I346" s="19"/>
      <c r="J346" s="4"/>
      <c r="K346" s="4">
        <f t="shared" si="80"/>
        <v>77228.208333333328</v>
      </c>
      <c r="L346" s="4">
        <f t="shared" si="81"/>
        <v>18534770</v>
      </c>
      <c r="M346" s="4">
        <f>IF(C346&lt;&gt;"",SUM($K$13:$K346),"")</f>
        <v>32244221.583333321</v>
      </c>
      <c r="N346" s="4">
        <f t="shared" si="78"/>
        <v>5981829.9199999999</v>
      </c>
      <c r="O346">
        <f t="shared" si="90"/>
        <v>2053</v>
      </c>
      <c r="P346" s="8" t="str">
        <f t="shared" si="84"/>
        <v/>
      </c>
      <c r="Q346" s="8" t="str">
        <f t="shared" si="85"/>
        <v/>
      </c>
    </row>
    <row r="347" spans="1:17" x14ac:dyDescent="0.25">
      <c r="A347">
        <f t="shared" si="82"/>
        <v>11</v>
      </c>
      <c r="B347">
        <f t="shared" si="86"/>
        <v>0</v>
      </c>
      <c r="C347" s="5">
        <f t="shared" si="91"/>
        <v>335</v>
      </c>
      <c r="D347" s="3">
        <f t="shared" si="87"/>
        <v>56218</v>
      </c>
      <c r="E347" s="7">
        <f t="shared" si="79"/>
        <v>18534770</v>
      </c>
      <c r="F347" s="4">
        <f t="shared" si="88"/>
        <v>109151.2086334404</v>
      </c>
      <c r="G347" s="19">
        <f t="shared" si="83"/>
        <v>73036.383247988255</v>
      </c>
      <c r="H347" s="18">
        <f t="shared" si="89"/>
        <v>36114.825385452146</v>
      </c>
      <c r="I347" s="19"/>
      <c r="J347" s="4"/>
      <c r="K347" s="4">
        <f t="shared" si="80"/>
        <v>77228.208333333328</v>
      </c>
      <c r="L347" s="4">
        <f t="shared" si="81"/>
        <v>18534770</v>
      </c>
      <c r="M347" s="4">
        <f>IF(C347&lt;&gt;"",SUM($K$13:$K347),"")</f>
        <v>32321449.791666653</v>
      </c>
      <c r="N347" s="4">
        <f t="shared" si="78"/>
        <v>5904601.71</v>
      </c>
      <c r="O347">
        <f t="shared" si="90"/>
        <v>2053</v>
      </c>
      <c r="P347" s="8" t="str">
        <f t="shared" si="84"/>
        <v/>
      </c>
      <c r="Q347" s="8" t="str">
        <f t="shared" si="85"/>
        <v/>
      </c>
    </row>
    <row r="348" spans="1:17" x14ac:dyDescent="0.25">
      <c r="A348">
        <f t="shared" si="82"/>
        <v>12</v>
      </c>
      <c r="B348">
        <f t="shared" si="86"/>
        <v>1</v>
      </c>
      <c r="C348" s="5">
        <f t="shared" si="91"/>
        <v>336</v>
      </c>
      <c r="D348" s="3">
        <f t="shared" si="87"/>
        <v>56249</v>
      </c>
      <c r="E348" s="7">
        <f t="shared" si="79"/>
        <v>18534770</v>
      </c>
      <c r="F348" s="4">
        <f t="shared" si="88"/>
        <v>109151.2086334404</v>
      </c>
      <c r="G348" s="19">
        <f t="shared" si="83"/>
        <v>72885.904808882216</v>
      </c>
      <c r="H348" s="18">
        <f t="shared" si="89"/>
        <v>36265.303824558192</v>
      </c>
      <c r="I348" s="19">
        <f>SUM(H337:H348)</f>
        <v>425388.16113227239</v>
      </c>
      <c r="J348" s="4">
        <f>[2]Blad1!$AG$41*1000</f>
        <v>750000</v>
      </c>
      <c r="K348" s="4">
        <f t="shared" si="80"/>
        <v>77228.208333333328</v>
      </c>
      <c r="L348" s="4">
        <f t="shared" si="81"/>
        <v>17784770</v>
      </c>
      <c r="M348" s="4">
        <f>IF(C348&lt;&gt;"",SUM($K$13:$K348),"")</f>
        <v>32398677.999999985</v>
      </c>
      <c r="N348" s="4">
        <f t="shared" si="78"/>
        <v>5827373.5</v>
      </c>
      <c r="O348">
        <f t="shared" si="90"/>
        <v>2053</v>
      </c>
      <c r="P348" s="8">
        <f t="shared" si="84"/>
        <v>926738.50000000012</v>
      </c>
      <c r="Q348" s="8">
        <f t="shared" si="85"/>
        <v>750000</v>
      </c>
    </row>
    <row r="349" spans="1:17" x14ac:dyDescent="0.25">
      <c r="A349">
        <f t="shared" si="82"/>
        <v>1</v>
      </c>
      <c r="B349">
        <f t="shared" si="86"/>
        <v>0</v>
      </c>
      <c r="C349" s="5">
        <f t="shared" si="91"/>
        <v>337</v>
      </c>
      <c r="D349" s="3">
        <f t="shared" si="87"/>
        <v>56280</v>
      </c>
      <c r="E349" s="7">
        <f t="shared" si="79"/>
        <v>17784770</v>
      </c>
      <c r="F349" s="4">
        <f t="shared" si="88"/>
        <v>109151.2086334404</v>
      </c>
      <c r="G349" s="19">
        <f t="shared" si="83"/>
        <v>72734.799376279887</v>
      </c>
      <c r="H349" s="18">
        <f t="shared" si="89"/>
        <v>36416.409257160522</v>
      </c>
      <c r="I349" s="19"/>
      <c r="J349" s="4"/>
      <c r="K349" s="4">
        <f t="shared" si="80"/>
        <v>74103.208333333328</v>
      </c>
      <c r="L349" s="4">
        <f t="shared" si="81"/>
        <v>17784770</v>
      </c>
      <c r="M349" s="4">
        <f>IF(C349&lt;&gt;"",SUM($K$13:$K349),"")</f>
        <v>32472781.208333317</v>
      </c>
      <c r="N349" s="4">
        <f t="shared" si="78"/>
        <v>5753270.29</v>
      </c>
      <c r="O349">
        <f t="shared" si="90"/>
        <v>2054</v>
      </c>
      <c r="P349" s="8" t="str">
        <f t="shared" si="84"/>
        <v/>
      </c>
      <c r="Q349" s="8" t="str">
        <f t="shared" si="85"/>
        <v/>
      </c>
    </row>
    <row r="350" spans="1:17" x14ac:dyDescent="0.25">
      <c r="A350">
        <f t="shared" si="82"/>
        <v>2</v>
      </c>
      <c r="B350">
        <f t="shared" si="86"/>
        <v>0</v>
      </c>
      <c r="C350" s="5">
        <f t="shared" si="91"/>
        <v>338</v>
      </c>
      <c r="D350" s="3">
        <f t="shared" si="87"/>
        <v>56308</v>
      </c>
      <c r="E350" s="7">
        <f t="shared" si="79"/>
        <v>17784770</v>
      </c>
      <c r="F350" s="4">
        <f t="shared" si="88"/>
        <v>109151.2086334404</v>
      </c>
      <c r="G350" s="19">
        <f t="shared" si="83"/>
        <v>72583.064337708391</v>
      </c>
      <c r="H350" s="18">
        <f t="shared" si="89"/>
        <v>36568.144295732025</v>
      </c>
      <c r="I350" s="19"/>
      <c r="J350" s="4"/>
      <c r="K350" s="4">
        <f t="shared" si="80"/>
        <v>74103.208333333328</v>
      </c>
      <c r="L350" s="4">
        <f t="shared" si="81"/>
        <v>17784770</v>
      </c>
      <c r="M350" s="4">
        <f>IF(C350&lt;&gt;"",SUM($K$13:$K350),"")</f>
        <v>32546884.416666649</v>
      </c>
      <c r="N350" s="4">
        <f t="shared" si="78"/>
        <v>5679167.0800000001</v>
      </c>
      <c r="O350">
        <f t="shared" si="90"/>
        <v>2054</v>
      </c>
      <c r="P350" s="8" t="str">
        <f t="shared" si="84"/>
        <v/>
      </c>
      <c r="Q350" s="8" t="str">
        <f t="shared" si="85"/>
        <v/>
      </c>
    </row>
    <row r="351" spans="1:17" x14ac:dyDescent="0.25">
      <c r="A351">
        <f t="shared" si="82"/>
        <v>3</v>
      </c>
      <c r="B351">
        <f t="shared" si="86"/>
        <v>0</v>
      </c>
      <c r="C351" s="5">
        <f t="shared" si="91"/>
        <v>339</v>
      </c>
      <c r="D351" s="3">
        <f t="shared" si="87"/>
        <v>56339</v>
      </c>
      <c r="E351" s="7">
        <f t="shared" si="79"/>
        <v>17784770</v>
      </c>
      <c r="F351" s="4">
        <f t="shared" si="88"/>
        <v>109151.2086334404</v>
      </c>
      <c r="G351" s="19">
        <f t="shared" si="83"/>
        <v>72430.69706980951</v>
      </c>
      <c r="H351" s="18">
        <f t="shared" si="89"/>
        <v>36720.511563630906</v>
      </c>
      <c r="I351" s="19"/>
      <c r="J351" s="4"/>
      <c r="K351" s="4">
        <f t="shared" si="80"/>
        <v>74103.208333333328</v>
      </c>
      <c r="L351" s="4">
        <f t="shared" si="81"/>
        <v>17784770</v>
      </c>
      <c r="M351" s="4">
        <f>IF(C351&lt;&gt;"",SUM($K$13:$K351),"")</f>
        <v>32620987.624999981</v>
      </c>
      <c r="N351" s="4">
        <f t="shared" si="78"/>
        <v>5605063.8799999999</v>
      </c>
      <c r="O351">
        <f t="shared" si="90"/>
        <v>2054</v>
      </c>
      <c r="P351" s="8" t="str">
        <f t="shared" si="84"/>
        <v/>
      </c>
      <c r="Q351" s="8" t="str">
        <f t="shared" si="85"/>
        <v/>
      </c>
    </row>
    <row r="352" spans="1:17" x14ac:dyDescent="0.25">
      <c r="A352">
        <f t="shared" si="82"/>
        <v>4</v>
      </c>
      <c r="B352">
        <f t="shared" si="86"/>
        <v>0</v>
      </c>
      <c r="C352" s="5">
        <f t="shared" si="91"/>
        <v>340</v>
      </c>
      <c r="D352" s="3">
        <f t="shared" si="87"/>
        <v>56369</v>
      </c>
      <c r="E352" s="7">
        <f t="shared" si="79"/>
        <v>17784770</v>
      </c>
      <c r="F352" s="4">
        <f t="shared" si="88"/>
        <v>109151.2086334404</v>
      </c>
      <c r="G352" s="19">
        <f t="shared" si="83"/>
        <v>72277.694938294371</v>
      </c>
      <c r="H352" s="18">
        <f t="shared" si="89"/>
        <v>36873.513695146037</v>
      </c>
      <c r="I352" s="19"/>
      <c r="J352" s="4"/>
      <c r="K352" s="4">
        <f t="shared" si="80"/>
        <v>74103.208333333328</v>
      </c>
      <c r="L352" s="4">
        <f t="shared" si="81"/>
        <v>17784770</v>
      </c>
      <c r="M352" s="4">
        <f>IF(C352&lt;&gt;"",SUM($K$13:$K352),"")</f>
        <v>32695090.833333313</v>
      </c>
      <c r="N352" s="4">
        <f t="shared" si="78"/>
        <v>5530960.6699999999</v>
      </c>
      <c r="O352">
        <f t="shared" si="90"/>
        <v>2054</v>
      </c>
      <c r="P352" s="8" t="str">
        <f t="shared" si="84"/>
        <v/>
      </c>
      <c r="Q352" s="8" t="str">
        <f t="shared" si="85"/>
        <v/>
      </c>
    </row>
    <row r="353" spans="1:17" x14ac:dyDescent="0.25">
      <c r="A353">
        <f t="shared" si="82"/>
        <v>5</v>
      </c>
      <c r="B353">
        <f t="shared" si="86"/>
        <v>0</v>
      </c>
      <c r="C353" s="5">
        <f t="shared" si="91"/>
        <v>341</v>
      </c>
      <c r="D353" s="3">
        <f t="shared" si="87"/>
        <v>56400</v>
      </c>
      <c r="E353" s="7">
        <f t="shared" si="79"/>
        <v>17784770</v>
      </c>
      <c r="F353" s="4">
        <f t="shared" si="88"/>
        <v>109151.2086334404</v>
      </c>
      <c r="G353" s="19">
        <f t="shared" si="83"/>
        <v>72124.055297897925</v>
      </c>
      <c r="H353" s="18">
        <f t="shared" si="89"/>
        <v>37027.153335542476</v>
      </c>
      <c r="I353" s="19"/>
      <c r="J353" s="4"/>
      <c r="K353" s="4">
        <f t="shared" si="80"/>
        <v>74103.208333333328</v>
      </c>
      <c r="L353" s="4">
        <f t="shared" si="81"/>
        <v>17784770</v>
      </c>
      <c r="M353" s="4">
        <f>IF(C353&lt;&gt;"",SUM($K$13:$K353),"")</f>
        <v>32769194.041666646</v>
      </c>
      <c r="N353" s="4">
        <f t="shared" si="78"/>
        <v>5456857.46</v>
      </c>
      <c r="O353">
        <f t="shared" si="90"/>
        <v>2054</v>
      </c>
      <c r="P353" s="8" t="str">
        <f t="shared" si="84"/>
        <v/>
      </c>
      <c r="Q353" s="8" t="str">
        <f t="shared" si="85"/>
        <v/>
      </c>
    </row>
    <row r="354" spans="1:17" x14ac:dyDescent="0.25">
      <c r="A354">
        <f t="shared" si="82"/>
        <v>6</v>
      </c>
      <c r="B354">
        <f t="shared" si="86"/>
        <v>0</v>
      </c>
      <c r="C354" s="5">
        <f t="shared" si="91"/>
        <v>342</v>
      </c>
      <c r="D354" s="3">
        <f t="shared" si="87"/>
        <v>56430</v>
      </c>
      <c r="E354" s="7">
        <f t="shared" si="79"/>
        <v>17784770</v>
      </c>
      <c r="F354" s="4">
        <f t="shared" si="88"/>
        <v>109151.2086334404</v>
      </c>
      <c r="G354" s="19">
        <f t="shared" si="83"/>
        <v>71969.775492333167</v>
      </c>
      <c r="H354" s="18">
        <f t="shared" si="89"/>
        <v>37181.433141107234</v>
      </c>
      <c r="I354" s="19"/>
      <c r="J354" s="4"/>
      <c r="K354" s="4">
        <f t="shared" si="80"/>
        <v>74103.208333333328</v>
      </c>
      <c r="L354" s="4">
        <f t="shared" si="81"/>
        <v>17784770</v>
      </c>
      <c r="M354" s="4">
        <f>IF(C354&lt;&gt;"",SUM($K$13:$K354),"")</f>
        <v>32843297.249999978</v>
      </c>
      <c r="N354" s="4">
        <f t="shared" si="78"/>
        <v>5382754.25</v>
      </c>
      <c r="O354">
        <f t="shared" si="90"/>
        <v>2054</v>
      </c>
      <c r="P354" s="8" t="str">
        <f t="shared" si="84"/>
        <v/>
      </c>
      <c r="Q354" s="8" t="str">
        <f t="shared" si="85"/>
        <v/>
      </c>
    </row>
    <row r="355" spans="1:17" x14ac:dyDescent="0.25">
      <c r="A355">
        <f t="shared" si="82"/>
        <v>7</v>
      </c>
      <c r="B355">
        <f t="shared" si="86"/>
        <v>0</v>
      </c>
      <c r="C355" s="5">
        <f t="shared" si="91"/>
        <v>343</v>
      </c>
      <c r="D355" s="3">
        <f t="shared" si="87"/>
        <v>56461</v>
      </c>
      <c r="E355" s="7">
        <f t="shared" si="79"/>
        <v>17784770</v>
      </c>
      <c r="F355" s="4">
        <f t="shared" si="88"/>
        <v>109151.2086334404</v>
      </c>
      <c r="G355" s="19">
        <f t="shared" si="83"/>
        <v>71814.852854245211</v>
      </c>
      <c r="H355" s="18">
        <f t="shared" si="89"/>
        <v>37336.35577919519</v>
      </c>
      <c r="I355" s="19"/>
      <c r="J355" s="4"/>
      <c r="K355" s="4">
        <f t="shared" si="80"/>
        <v>74103.208333333328</v>
      </c>
      <c r="L355" s="4">
        <f t="shared" si="81"/>
        <v>17784770</v>
      </c>
      <c r="M355" s="4">
        <f>IF(C355&lt;&gt;"",SUM($K$13:$K355),"")</f>
        <v>32917400.45833331</v>
      </c>
      <c r="N355" s="4">
        <f t="shared" si="78"/>
        <v>5308651.04</v>
      </c>
      <c r="O355">
        <f t="shared" si="90"/>
        <v>2054</v>
      </c>
      <c r="P355" s="8" t="str">
        <f t="shared" si="84"/>
        <v/>
      </c>
      <c r="Q355" s="8" t="str">
        <f t="shared" si="85"/>
        <v/>
      </c>
    </row>
    <row r="356" spans="1:17" x14ac:dyDescent="0.25">
      <c r="A356">
        <f t="shared" si="82"/>
        <v>8</v>
      </c>
      <c r="B356">
        <f t="shared" si="86"/>
        <v>0</v>
      </c>
      <c r="C356" s="5">
        <f t="shared" si="91"/>
        <v>344</v>
      </c>
      <c r="D356" s="3">
        <f t="shared" si="87"/>
        <v>56492</v>
      </c>
      <c r="E356" s="7">
        <f t="shared" si="79"/>
        <v>17784770</v>
      </c>
      <c r="F356" s="4">
        <f t="shared" si="88"/>
        <v>109151.2086334404</v>
      </c>
      <c r="G356" s="19">
        <f t="shared" si="83"/>
        <v>71659.28470516525</v>
      </c>
      <c r="H356" s="18">
        <f t="shared" si="89"/>
        <v>37491.923928275159</v>
      </c>
      <c r="I356" s="19"/>
      <c r="J356" s="4"/>
      <c r="K356" s="4">
        <f t="shared" si="80"/>
        <v>74103.208333333328</v>
      </c>
      <c r="L356" s="4">
        <f t="shared" si="81"/>
        <v>17784770</v>
      </c>
      <c r="M356" s="4">
        <f>IF(C356&lt;&gt;"",SUM($K$13:$K356),"")</f>
        <v>32991503.666666642</v>
      </c>
      <c r="N356" s="4">
        <f t="shared" si="78"/>
        <v>5234547.83</v>
      </c>
      <c r="O356">
        <f t="shared" si="90"/>
        <v>2054</v>
      </c>
      <c r="P356" s="8" t="str">
        <f t="shared" si="84"/>
        <v/>
      </c>
      <c r="Q356" s="8" t="str">
        <f t="shared" si="85"/>
        <v/>
      </c>
    </row>
    <row r="357" spans="1:17" x14ac:dyDescent="0.25">
      <c r="A357">
        <f t="shared" si="82"/>
        <v>9</v>
      </c>
      <c r="B357">
        <f t="shared" si="86"/>
        <v>0</v>
      </c>
      <c r="C357" s="5">
        <f t="shared" si="91"/>
        <v>345</v>
      </c>
      <c r="D357" s="3">
        <f t="shared" si="87"/>
        <v>56522</v>
      </c>
      <c r="E357" s="7">
        <f t="shared" si="79"/>
        <v>17784770</v>
      </c>
      <c r="F357" s="4">
        <f t="shared" si="88"/>
        <v>109151.2086334404</v>
      </c>
      <c r="G357" s="19">
        <f t="shared" si="83"/>
        <v>71503.0683554641</v>
      </c>
      <c r="H357" s="18">
        <f t="shared" si="89"/>
        <v>37648.140277976308</v>
      </c>
      <c r="I357" s="19"/>
      <c r="J357" s="4"/>
      <c r="K357" s="4">
        <f t="shared" si="80"/>
        <v>74103.208333333328</v>
      </c>
      <c r="L357" s="4">
        <f t="shared" si="81"/>
        <v>17784770</v>
      </c>
      <c r="M357" s="4">
        <f>IF(C357&lt;&gt;"",SUM($K$13:$K357),"")</f>
        <v>33065606.874999974</v>
      </c>
      <c r="N357" s="4">
        <f t="shared" si="78"/>
        <v>5160444.63</v>
      </c>
      <c r="O357">
        <f t="shared" si="90"/>
        <v>2054</v>
      </c>
      <c r="P357" s="8" t="str">
        <f t="shared" si="84"/>
        <v/>
      </c>
      <c r="Q357" s="8" t="str">
        <f t="shared" si="85"/>
        <v/>
      </c>
    </row>
    <row r="358" spans="1:17" x14ac:dyDescent="0.25">
      <c r="A358">
        <f t="shared" si="82"/>
        <v>10</v>
      </c>
      <c r="B358">
        <f t="shared" si="86"/>
        <v>0</v>
      </c>
      <c r="C358" s="5">
        <f t="shared" si="91"/>
        <v>346</v>
      </c>
      <c r="D358" s="3">
        <f t="shared" si="87"/>
        <v>56553</v>
      </c>
      <c r="E358" s="7">
        <f t="shared" si="79"/>
        <v>17784770</v>
      </c>
      <c r="F358" s="4">
        <f t="shared" si="88"/>
        <v>109151.2086334404</v>
      </c>
      <c r="G358" s="19">
        <f t="shared" si="83"/>
        <v>71346.201104305859</v>
      </c>
      <c r="H358" s="18">
        <f t="shared" si="89"/>
        <v>37805.007529134549</v>
      </c>
      <c r="I358" s="19"/>
      <c r="J358" s="4"/>
      <c r="K358" s="4">
        <f t="shared" si="80"/>
        <v>74103.208333333328</v>
      </c>
      <c r="L358" s="4">
        <f t="shared" si="81"/>
        <v>17784770</v>
      </c>
      <c r="M358" s="4">
        <f>IF(C358&lt;&gt;"",SUM($K$13:$K358),"")</f>
        <v>33139710.083333306</v>
      </c>
      <c r="N358" s="4">
        <f t="shared" si="78"/>
        <v>5086341.42</v>
      </c>
      <c r="O358">
        <f t="shared" si="90"/>
        <v>2054</v>
      </c>
      <c r="P358" s="8" t="str">
        <f t="shared" si="84"/>
        <v/>
      </c>
      <c r="Q358" s="8" t="str">
        <f t="shared" si="85"/>
        <v/>
      </c>
    </row>
    <row r="359" spans="1:17" x14ac:dyDescent="0.25">
      <c r="A359">
        <f t="shared" si="82"/>
        <v>11</v>
      </c>
      <c r="B359">
        <f t="shared" si="86"/>
        <v>0</v>
      </c>
      <c r="C359" s="5">
        <f t="shared" si="91"/>
        <v>347</v>
      </c>
      <c r="D359" s="3">
        <f t="shared" si="87"/>
        <v>56583</v>
      </c>
      <c r="E359" s="7">
        <f t="shared" si="79"/>
        <v>17784770</v>
      </c>
      <c r="F359" s="4">
        <f t="shared" si="88"/>
        <v>109151.2086334404</v>
      </c>
      <c r="G359" s="19">
        <f t="shared" si="83"/>
        <v>71188.680239601134</v>
      </c>
      <c r="H359" s="18">
        <f t="shared" si="89"/>
        <v>37962.528393839268</v>
      </c>
      <c r="I359" s="19"/>
      <c r="J359" s="4"/>
      <c r="K359" s="4">
        <f t="shared" si="80"/>
        <v>74103.208333333328</v>
      </c>
      <c r="L359" s="4">
        <f t="shared" si="81"/>
        <v>17784770</v>
      </c>
      <c r="M359" s="4">
        <f>IF(C359&lt;&gt;"",SUM($K$13:$K359),"")</f>
        <v>33213813.291666638</v>
      </c>
      <c r="N359" s="4">
        <f t="shared" si="78"/>
        <v>5012238.21</v>
      </c>
      <c r="O359">
        <f t="shared" si="90"/>
        <v>2054</v>
      </c>
      <c r="P359" s="8" t="str">
        <f t="shared" si="84"/>
        <v/>
      </c>
      <c r="Q359" s="8" t="str">
        <f t="shared" si="85"/>
        <v/>
      </c>
    </row>
    <row r="360" spans="1:17" x14ac:dyDescent="0.25">
      <c r="A360">
        <f t="shared" si="82"/>
        <v>12</v>
      </c>
      <c r="B360">
        <f t="shared" si="86"/>
        <v>1</v>
      </c>
      <c r="C360" s="5">
        <f t="shared" si="91"/>
        <v>348</v>
      </c>
      <c r="D360" s="3">
        <f t="shared" si="87"/>
        <v>56614</v>
      </c>
      <c r="E360" s="7">
        <f t="shared" si="79"/>
        <v>17784770</v>
      </c>
      <c r="F360" s="4">
        <f t="shared" si="88"/>
        <v>109151.2086334404</v>
      </c>
      <c r="G360" s="19">
        <f t="shared" si="83"/>
        <v>71030.503037960123</v>
      </c>
      <c r="H360" s="18">
        <f t="shared" si="89"/>
        <v>38120.705595480278</v>
      </c>
      <c r="I360" s="19">
        <f>SUM(H349:H360)</f>
        <v>447151.82679221994</v>
      </c>
      <c r="J360" s="4">
        <f>[2]Blad1!$AH$41*1000</f>
        <v>1000000</v>
      </c>
      <c r="K360" s="4">
        <f t="shared" si="80"/>
        <v>74103.208333333328</v>
      </c>
      <c r="L360" s="4">
        <f t="shared" si="81"/>
        <v>16784770</v>
      </c>
      <c r="M360" s="4">
        <f>IF(C360&lt;&gt;"",SUM($K$13:$K360),"")</f>
        <v>33287916.49999997</v>
      </c>
      <c r="N360" s="4">
        <f t="shared" si="78"/>
        <v>4938135</v>
      </c>
      <c r="O360">
        <f t="shared" si="90"/>
        <v>2054</v>
      </c>
      <c r="P360" s="8">
        <f t="shared" si="84"/>
        <v>889238.50000000012</v>
      </c>
      <c r="Q360" s="8">
        <f t="shared" si="85"/>
        <v>1000000</v>
      </c>
    </row>
    <row r="361" spans="1:17" x14ac:dyDescent="0.25">
      <c r="A361">
        <f t="shared" si="82"/>
        <v>1</v>
      </c>
      <c r="B361">
        <f t="shared" si="86"/>
        <v>0</v>
      </c>
      <c r="C361" s="5">
        <f t="shared" si="91"/>
        <v>349</v>
      </c>
      <c r="D361" s="3">
        <f t="shared" si="87"/>
        <v>56645</v>
      </c>
      <c r="E361" s="7">
        <f t="shared" si="79"/>
        <v>16784770</v>
      </c>
      <c r="F361" s="4">
        <f t="shared" si="88"/>
        <v>109151.2086334404</v>
      </c>
      <c r="G361" s="19">
        <f t="shared" si="83"/>
        <v>70871.666764645648</v>
      </c>
      <c r="H361" s="18">
        <f t="shared" si="89"/>
        <v>38279.541868794768</v>
      </c>
      <c r="I361" s="19"/>
      <c r="J361" s="4"/>
      <c r="K361" s="4">
        <f t="shared" si="80"/>
        <v>69936.541666666672</v>
      </c>
      <c r="L361" s="4">
        <f t="shared" si="81"/>
        <v>16784770</v>
      </c>
      <c r="M361" s="4">
        <f>IF(C361&lt;&gt;"",SUM($K$13:$K361),"")</f>
        <v>33357853.041666638</v>
      </c>
      <c r="N361" s="4">
        <f t="shared" si="78"/>
        <v>4868198.46</v>
      </c>
      <c r="O361">
        <f t="shared" si="90"/>
        <v>2055</v>
      </c>
      <c r="P361" s="8" t="str">
        <f t="shared" si="84"/>
        <v/>
      </c>
      <c r="Q361" s="8" t="str">
        <f t="shared" si="85"/>
        <v/>
      </c>
    </row>
    <row r="362" spans="1:17" x14ac:dyDescent="0.25">
      <c r="A362">
        <f t="shared" ref="A362:A393" si="92">IF(E$7&lt;=12,MONTH(D362),WEEKNUM(D362))</f>
        <v>2</v>
      </c>
      <c r="B362">
        <f t="shared" si="86"/>
        <v>0</v>
      </c>
      <c r="C362" s="5">
        <f t="shared" si="91"/>
        <v>350</v>
      </c>
      <c r="D362" s="3">
        <f t="shared" si="87"/>
        <v>56673</v>
      </c>
      <c r="E362" s="7">
        <f t="shared" si="79"/>
        <v>16784770</v>
      </c>
      <c r="F362" s="4">
        <f t="shared" si="88"/>
        <v>109151.2086334404</v>
      </c>
      <c r="G362" s="19">
        <f t="shared" si="83"/>
        <v>70712.168673525652</v>
      </c>
      <c r="H362" s="18">
        <f t="shared" si="89"/>
        <v>38439.039959914757</v>
      </c>
      <c r="I362" s="19"/>
      <c r="J362" s="4"/>
      <c r="K362" s="4">
        <f t="shared" si="80"/>
        <v>69936.541666666672</v>
      </c>
      <c r="L362" s="4">
        <f t="shared" si="81"/>
        <v>16784770</v>
      </c>
      <c r="M362" s="4">
        <f>IF(C362&lt;&gt;"",SUM($K$13:$K362),"")</f>
        <v>33427789.583333306</v>
      </c>
      <c r="N362" s="4">
        <f t="shared" ref="N362:N425" si="93">IFERROR(ROUND(IF(C362&lt;&gt;"",SUM(K363:K805),""),2),"")</f>
        <v>4798261.92</v>
      </c>
      <c r="O362">
        <f t="shared" si="90"/>
        <v>2055</v>
      </c>
      <c r="P362" s="8" t="str">
        <f t="shared" si="84"/>
        <v/>
      </c>
      <c r="Q362" s="8" t="str">
        <f t="shared" si="85"/>
        <v/>
      </c>
    </row>
    <row r="363" spans="1:17" x14ac:dyDescent="0.25">
      <c r="A363">
        <f t="shared" si="92"/>
        <v>3</v>
      </c>
      <c r="B363">
        <f t="shared" si="86"/>
        <v>0</v>
      </c>
      <c r="C363" s="5">
        <f t="shared" si="91"/>
        <v>351</v>
      </c>
      <c r="D363" s="3">
        <f t="shared" si="87"/>
        <v>56704</v>
      </c>
      <c r="E363" s="7">
        <f t="shared" si="79"/>
        <v>16784770</v>
      </c>
      <c r="F363" s="4">
        <f t="shared" si="88"/>
        <v>109151.2086334404</v>
      </c>
      <c r="G363" s="19">
        <f t="shared" si="83"/>
        <v>70552.006007026008</v>
      </c>
      <c r="H363" s="18">
        <f t="shared" si="89"/>
        <v>38599.202626414393</v>
      </c>
      <c r="I363" s="19"/>
      <c r="J363" s="4"/>
      <c r="K363" s="4">
        <f t="shared" si="80"/>
        <v>69936.541666666672</v>
      </c>
      <c r="L363" s="4">
        <f t="shared" si="81"/>
        <v>16784770</v>
      </c>
      <c r="M363" s="4">
        <f>IF(C363&lt;&gt;"",SUM($K$13:$K363),"")</f>
        <v>33497726.124999974</v>
      </c>
      <c r="N363" s="4">
        <f t="shared" si="93"/>
        <v>4728325.38</v>
      </c>
      <c r="O363">
        <f t="shared" si="90"/>
        <v>2055</v>
      </c>
      <c r="P363" s="8" t="str">
        <f t="shared" si="84"/>
        <v/>
      </c>
      <c r="Q363" s="8" t="str">
        <f t="shared" si="85"/>
        <v/>
      </c>
    </row>
    <row r="364" spans="1:17" x14ac:dyDescent="0.25">
      <c r="A364">
        <f t="shared" si="92"/>
        <v>4</v>
      </c>
      <c r="B364">
        <f t="shared" si="86"/>
        <v>0</v>
      </c>
      <c r="C364" s="5">
        <f t="shared" si="91"/>
        <v>352</v>
      </c>
      <c r="D364" s="3">
        <f t="shared" si="87"/>
        <v>56734</v>
      </c>
      <c r="E364" s="7">
        <f t="shared" si="79"/>
        <v>16784770</v>
      </c>
      <c r="F364" s="4">
        <f t="shared" si="88"/>
        <v>109151.2086334404</v>
      </c>
      <c r="G364" s="19">
        <f t="shared" si="83"/>
        <v>70391.175996082617</v>
      </c>
      <c r="H364" s="18">
        <f t="shared" si="89"/>
        <v>38760.032637357792</v>
      </c>
      <c r="I364" s="19"/>
      <c r="J364" s="4"/>
      <c r="K364" s="4">
        <f t="shared" si="80"/>
        <v>69936.541666666672</v>
      </c>
      <c r="L364" s="4">
        <f t="shared" si="81"/>
        <v>16784770</v>
      </c>
      <c r="M364" s="4">
        <f>IF(C364&lt;&gt;"",SUM($K$13:$K364),"")</f>
        <v>33567662.666666642</v>
      </c>
      <c r="N364" s="4">
        <f t="shared" si="93"/>
        <v>4658388.83</v>
      </c>
      <c r="O364">
        <f t="shared" si="90"/>
        <v>2055</v>
      </c>
      <c r="P364" s="8" t="str">
        <f t="shared" si="84"/>
        <v/>
      </c>
      <c r="Q364" s="8" t="str">
        <f t="shared" si="85"/>
        <v/>
      </c>
    </row>
    <row r="365" spans="1:17" x14ac:dyDescent="0.25">
      <c r="A365">
        <f t="shared" si="92"/>
        <v>5</v>
      </c>
      <c r="B365">
        <f t="shared" si="86"/>
        <v>0</v>
      </c>
      <c r="C365" s="5">
        <f t="shared" si="91"/>
        <v>353</v>
      </c>
      <c r="D365" s="3">
        <f t="shared" si="87"/>
        <v>56765</v>
      </c>
      <c r="E365" s="7">
        <f t="shared" si="79"/>
        <v>16784770</v>
      </c>
      <c r="F365" s="4">
        <f t="shared" si="88"/>
        <v>109151.2086334404</v>
      </c>
      <c r="G365" s="19">
        <f t="shared" si="83"/>
        <v>70229.67586009363</v>
      </c>
      <c r="H365" s="18">
        <f t="shared" si="89"/>
        <v>38921.532773346771</v>
      </c>
      <c r="I365" s="19"/>
      <c r="J365" s="4"/>
      <c r="K365" s="4">
        <f t="shared" si="80"/>
        <v>69936.541666666672</v>
      </c>
      <c r="L365" s="4">
        <f t="shared" si="81"/>
        <v>16784770</v>
      </c>
      <c r="M365" s="4">
        <f>IF(C365&lt;&gt;"",SUM($K$13:$K365),"")</f>
        <v>33637599.208333306</v>
      </c>
      <c r="N365" s="4">
        <f t="shared" si="93"/>
        <v>4588452.29</v>
      </c>
      <c r="O365">
        <f t="shared" si="90"/>
        <v>2055</v>
      </c>
      <c r="P365" s="8" t="str">
        <f t="shared" si="84"/>
        <v/>
      </c>
      <c r="Q365" s="8" t="str">
        <f t="shared" si="85"/>
        <v/>
      </c>
    </row>
    <row r="366" spans="1:17" x14ac:dyDescent="0.25">
      <c r="A366">
        <f t="shared" si="92"/>
        <v>6</v>
      </c>
      <c r="B366">
        <f t="shared" si="86"/>
        <v>0</v>
      </c>
      <c r="C366" s="5">
        <f t="shared" si="91"/>
        <v>354</v>
      </c>
      <c r="D366" s="3">
        <f t="shared" si="87"/>
        <v>56795</v>
      </c>
      <c r="E366" s="7">
        <f t="shared" si="79"/>
        <v>16784770</v>
      </c>
      <c r="F366" s="4">
        <f t="shared" si="88"/>
        <v>109151.2086334404</v>
      </c>
      <c r="G366" s="19">
        <f t="shared" si="83"/>
        <v>70067.502806871358</v>
      </c>
      <c r="H366" s="18">
        <f t="shared" si="89"/>
        <v>39083.705826569058</v>
      </c>
      <c r="I366" s="19"/>
      <c r="J366" s="4"/>
      <c r="K366" s="4">
        <f t="shared" si="80"/>
        <v>69936.541666666672</v>
      </c>
      <c r="L366" s="4">
        <f t="shared" si="81"/>
        <v>16784770</v>
      </c>
      <c r="M366" s="4">
        <f>IF(C366&lt;&gt;"",SUM($K$13:$K366),"")</f>
        <v>33707535.74999997</v>
      </c>
      <c r="N366" s="4">
        <f t="shared" si="93"/>
        <v>4518515.75</v>
      </c>
      <c r="O366">
        <f t="shared" si="90"/>
        <v>2055</v>
      </c>
      <c r="P366" s="8" t="str">
        <f t="shared" si="84"/>
        <v/>
      </c>
      <c r="Q366" s="8" t="str">
        <f t="shared" si="85"/>
        <v/>
      </c>
    </row>
    <row r="367" spans="1:17" x14ac:dyDescent="0.25">
      <c r="A367">
        <f t="shared" si="92"/>
        <v>7</v>
      </c>
      <c r="B367">
        <f t="shared" si="86"/>
        <v>0</v>
      </c>
      <c r="C367" s="5">
        <f t="shared" si="91"/>
        <v>355</v>
      </c>
      <c r="D367" s="3">
        <f t="shared" si="87"/>
        <v>56826</v>
      </c>
      <c r="E367" s="7">
        <f t="shared" si="79"/>
        <v>16784770</v>
      </c>
      <c r="F367" s="4">
        <f t="shared" si="88"/>
        <v>109151.2086334404</v>
      </c>
      <c r="G367" s="19">
        <f t="shared" si="83"/>
        <v>69904.654032593986</v>
      </c>
      <c r="H367" s="18">
        <f t="shared" si="89"/>
        <v>39246.554600846423</v>
      </c>
      <c r="I367" s="19"/>
      <c r="J367" s="4"/>
      <c r="K367" s="4">
        <f t="shared" si="80"/>
        <v>69936.541666666672</v>
      </c>
      <c r="L367" s="4">
        <f t="shared" si="81"/>
        <v>16784770</v>
      </c>
      <c r="M367" s="4">
        <f>IF(C367&lt;&gt;"",SUM($K$13:$K367),"")</f>
        <v>33777472.291666634</v>
      </c>
      <c r="N367" s="4">
        <f t="shared" si="93"/>
        <v>4448579.21</v>
      </c>
      <c r="O367">
        <f t="shared" si="90"/>
        <v>2055</v>
      </c>
      <c r="P367" s="8" t="str">
        <f t="shared" si="84"/>
        <v/>
      </c>
      <c r="Q367" s="8" t="str">
        <f t="shared" si="85"/>
        <v/>
      </c>
    </row>
    <row r="368" spans="1:17" x14ac:dyDescent="0.25">
      <c r="A368">
        <f t="shared" si="92"/>
        <v>8</v>
      </c>
      <c r="B368">
        <f t="shared" si="86"/>
        <v>0</v>
      </c>
      <c r="C368" s="5">
        <f t="shared" si="91"/>
        <v>356</v>
      </c>
      <c r="D368" s="3">
        <f t="shared" si="87"/>
        <v>56857</v>
      </c>
      <c r="E368" s="7">
        <f t="shared" si="79"/>
        <v>16784770</v>
      </c>
      <c r="F368" s="4">
        <f t="shared" si="88"/>
        <v>109151.2086334404</v>
      </c>
      <c r="G368" s="19">
        <f t="shared" si="83"/>
        <v>69741.126721757115</v>
      </c>
      <c r="H368" s="18">
        <f t="shared" si="89"/>
        <v>39410.081911683294</v>
      </c>
      <c r="I368" s="19"/>
      <c r="J368" s="4"/>
      <c r="K368" s="4">
        <f t="shared" si="80"/>
        <v>69936.541666666672</v>
      </c>
      <c r="L368" s="4">
        <f t="shared" si="81"/>
        <v>16784770</v>
      </c>
      <c r="M368" s="4">
        <f>IF(C368&lt;&gt;"",SUM($K$13:$K368),"")</f>
        <v>33847408.833333299</v>
      </c>
      <c r="N368" s="4">
        <f t="shared" si="93"/>
        <v>4378642.67</v>
      </c>
      <c r="O368">
        <f t="shared" si="90"/>
        <v>2055</v>
      </c>
      <c r="P368" s="8" t="str">
        <f t="shared" si="84"/>
        <v/>
      </c>
      <c r="Q368" s="8" t="str">
        <f t="shared" si="85"/>
        <v/>
      </c>
    </row>
    <row r="369" spans="1:17" x14ac:dyDescent="0.25">
      <c r="A369">
        <f t="shared" si="92"/>
        <v>9</v>
      </c>
      <c r="B369">
        <f t="shared" si="86"/>
        <v>0</v>
      </c>
      <c r="C369" s="5">
        <f t="shared" si="91"/>
        <v>357</v>
      </c>
      <c r="D369" s="3">
        <f t="shared" si="87"/>
        <v>56887</v>
      </c>
      <c r="E369" s="7">
        <f t="shared" si="79"/>
        <v>16784770</v>
      </c>
      <c r="F369" s="4">
        <f t="shared" si="88"/>
        <v>109151.2086334404</v>
      </c>
      <c r="G369" s="19">
        <f t="shared" si="83"/>
        <v>69576.918047125102</v>
      </c>
      <c r="H369" s="18">
        <f t="shared" si="89"/>
        <v>39574.290586315299</v>
      </c>
      <c r="I369" s="19"/>
      <c r="J369" s="4"/>
      <c r="K369" s="4">
        <f t="shared" si="80"/>
        <v>69936.541666666672</v>
      </c>
      <c r="L369" s="4">
        <f t="shared" si="81"/>
        <v>16784770</v>
      </c>
      <c r="M369" s="4">
        <f>IF(C369&lt;&gt;"",SUM($K$13:$K369),"")</f>
        <v>33917345.374999963</v>
      </c>
      <c r="N369" s="4">
        <f t="shared" si="93"/>
        <v>4308706.13</v>
      </c>
      <c r="O369">
        <f t="shared" si="90"/>
        <v>2055</v>
      </c>
      <c r="P369" s="8" t="str">
        <f t="shared" si="84"/>
        <v/>
      </c>
      <c r="Q369" s="8" t="str">
        <f t="shared" si="85"/>
        <v/>
      </c>
    </row>
    <row r="370" spans="1:17" x14ac:dyDescent="0.25">
      <c r="A370">
        <f t="shared" si="92"/>
        <v>10</v>
      </c>
      <c r="B370">
        <f t="shared" si="86"/>
        <v>0</v>
      </c>
      <c r="C370" s="5">
        <f t="shared" si="91"/>
        <v>358</v>
      </c>
      <c r="D370" s="3">
        <f t="shared" si="87"/>
        <v>56918</v>
      </c>
      <c r="E370" s="7">
        <f t="shared" si="79"/>
        <v>16784770</v>
      </c>
      <c r="F370" s="4">
        <f t="shared" si="88"/>
        <v>109151.2086334404</v>
      </c>
      <c r="G370" s="19">
        <f t="shared" si="83"/>
        <v>69412.025169682107</v>
      </c>
      <c r="H370" s="18">
        <f t="shared" si="89"/>
        <v>39739.183463758287</v>
      </c>
      <c r="I370" s="19"/>
      <c r="J370" s="4"/>
      <c r="K370" s="4">
        <f t="shared" si="80"/>
        <v>69936.541666666672</v>
      </c>
      <c r="L370" s="4">
        <f t="shared" si="81"/>
        <v>16784770</v>
      </c>
      <c r="M370" s="4">
        <f>IF(C370&lt;&gt;"",SUM($K$13:$K370),"")</f>
        <v>33987281.916666627</v>
      </c>
      <c r="N370" s="4">
        <f t="shared" si="93"/>
        <v>4238769.58</v>
      </c>
      <c r="O370">
        <f t="shared" si="90"/>
        <v>2055</v>
      </c>
      <c r="P370" s="8" t="str">
        <f t="shared" si="84"/>
        <v/>
      </c>
      <c r="Q370" s="8" t="str">
        <f t="shared" si="85"/>
        <v/>
      </c>
    </row>
    <row r="371" spans="1:17" x14ac:dyDescent="0.25">
      <c r="A371">
        <f t="shared" si="92"/>
        <v>11</v>
      </c>
      <c r="B371">
        <f t="shared" si="86"/>
        <v>0</v>
      </c>
      <c r="C371" s="5">
        <f t="shared" si="91"/>
        <v>359</v>
      </c>
      <c r="D371" s="3">
        <f t="shared" si="87"/>
        <v>56948</v>
      </c>
      <c r="E371" s="7">
        <f t="shared" si="79"/>
        <v>16784770</v>
      </c>
      <c r="F371" s="4">
        <f t="shared" si="88"/>
        <v>109151.2086334404</v>
      </c>
      <c r="G371" s="19">
        <f t="shared" si="83"/>
        <v>69246.445238583125</v>
      </c>
      <c r="H371" s="18">
        <f t="shared" si="89"/>
        <v>39904.763394857284</v>
      </c>
      <c r="I371" s="19"/>
      <c r="J371" s="4"/>
      <c r="K371" s="4">
        <f t="shared" si="80"/>
        <v>69936.541666666672</v>
      </c>
      <c r="L371" s="4">
        <f t="shared" si="81"/>
        <v>16784770</v>
      </c>
      <c r="M371" s="4">
        <f>IF(C371&lt;&gt;"",SUM($K$13:$K371),"")</f>
        <v>34057218.458333291</v>
      </c>
      <c r="N371" s="4">
        <f t="shared" si="93"/>
        <v>4168833.04</v>
      </c>
      <c r="O371">
        <f t="shared" si="90"/>
        <v>2055</v>
      </c>
      <c r="P371" s="8" t="str">
        <f t="shared" si="84"/>
        <v/>
      </c>
      <c r="Q371" s="8" t="str">
        <f t="shared" si="85"/>
        <v/>
      </c>
    </row>
    <row r="372" spans="1:17" x14ac:dyDescent="0.25">
      <c r="A372">
        <f t="shared" si="92"/>
        <v>12</v>
      </c>
      <c r="B372">
        <f>IF(AND(E$7&lt;=12,A372=12),1,IF(AND(E$7&gt;12,A613&lt;A372),1,0))</f>
        <v>1</v>
      </c>
      <c r="C372" s="5">
        <f t="shared" si="91"/>
        <v>360</v>
      </c>
      <c r="D372" s="3">
        <f t="shared" si="87"/>
        <v>56979</v>
      </c>
      <c r="E372" s="7">
        <f t="shared" si="79"/>
        <v>16784770</v>
      </c>
      <c r="F372" s="4">
        <f t="shared" si="88"/>
        <v>109151.2086334404</v>
      </c>
      <c r="G372" s="19">
        <f t="shared" si="83"/>
        <v>69080.175391104567</v>
      </c>
      <c r="H372" s="18">
        <f t="shared" si="89"/>
        <v>40071.033242335849</v>
      </c>
      <c r="I372" s="19">
        <f>SUM(H361:H372)</f>
        <v>470028.96289219393</v>
      </c>
      <c r="J372" s="4">
        <f>[2]Blad1!$AI$41*1000</f>
        <v>1000000</v>
      </c>
      <c r="K372" s="4">
        <f t="shared" si="80"/>
        <v>69936.541666666672</v>
      </c>
      <c r="L372" s="4">
        <f t="shared" si="81"/>
        <v>15784770</v>
      </c>
      <c r="M372" s="4">
        <f>IF(C372&lt;&gt;"",SUM($K$13:$K372),"")</f>
        <v>34127154.999999955</v>
      </c>
      <c r="N372" s="4">
        <f t="shared" si="93"/>
        <v>4098896.5</v>
      </c>
      <c r="O372">
        <f t="shared" si="90"/>
        <v>2055</v>
      </c>
      <c r="P372" s="8">
        <f>IF(O372&lt;&gt;O613,SUMIFS(K:K,O:O,O372),"")</f>
        <v>839238.49999999988</v>
      </c>
      <c r="Q372" s="8">
        <f>IF(O372&lt;&gt;O613,SUMIFS(J:J,O:O,O372),"")</f>
        <v>1000000</v>
      </c>
    </row>
    <row r="373" spans="1:17" x14ac:dyDescent="0.25">
      <c r="A373">
        <f t="shared" si="92"/>
        <v>1</v>
      </c>
      <c r="B373">
        <f t="shared" ref="B373:B436" si="94">IF(AND(E$7&lt;=12,A373=12),1,IF(AND(E$7&gt;12,A374&lt;A373),1,0))</f>
        <v>0</v>
      </c>
      <c r="C373" s="5">
        <f t="shared" si="91"/>
        <v>361</v>
      </c>
      <c r="D373" s="3">
        <f t="shared" si="87"/>
        <v>57010</v>
      </c>
      <c r="E373" s="7">
        <f t="shared" si="79"/>
        <v>15784770</v>
      </c>
      <c r="F373" s="4">
        <f t="shared" si="88"/>
        <v>109151.2086334404</v>
      </c>
      <c r="G373" s="19">
        <f t="shared" si="83"/>
        <v>68913.212752594831</v>
      </c>
      <c r="H373" s="18">
        <f t="shared" si="89"/>
        <v>40237.995880845578</v>
      </c>
      <c r="I373" s="19"/>
      <c r="J373" s="4"/>
      <c r="K373" s="4">
        <f t="shared" si="80"/>
        <v>65769.875</v>
      </c>
      <c r="L373" s="4">
        <f t="shared" si="81"/>
        <v>15784770</v>
      </c>
      <c r="M373" s="4">
        <f>IF(C373&lt;&gt;"",SUM($K$13:$K373),"")</f>
        <v>34192924.874999955</v>
      </c>
      <c r="N373" s="4">
        <f t="shared" si="93"/>
        <v>4033126.63</v>
      </c>
      <c r="O373">
        <f t="shared" si="90"/>
        <v>2056</v>
      </c>
      <c r="P373" s="8" t="str">
        <f t="shared" ref="P373:P404" si="95">IF(O373&lt;&gt;O374,SUMIFS(K:K,O:O,O373),"")</f>
        <v/>
      </c>
      <c r="Q373" s="8" t="str">
        <f t="shared" ref="Q373:Q404" si="96">IF(O373&lt;&gt;O374,SUMIFS(J:J,O:O,O373),"")</f>
        <v/>
      </c>
    </row>
    <row r="374" spans="1:17" x14ac:dyDescent="0.25">
      <c r="A374">
        <f t="shared" si="92"/>
        <v>2</v>
      </c>
      <c r="B374">
        <f t="shared" si="94"/>
        <v>0</v>
      </c>
      <c r="C374" s="5">
        <f t="shared" si="91"/>
        <v>362</v>
      </c>
      <c r="D374" s="3">
        <f t="shared" si="87"/>
        <v>57039</v>
      </c>
      <c r="E374" s="7">
        <f t="shared" si="79"/>
        <v>15784770</v>
      </c>
      <c r="F374" s="4">
        <f t="shared" si="88"/>
        <v>109151.2086334404</v>
      </c>
      <c r="G374" s="19">
        <f t="shared" si="83"/>
        <v>68745.554436424645</v>
      </c>
      <c r="H374" s="18">
        <f t="shared" si="89"/>
        <v>40405.65419701577</v>
      </c>
      <c r="I374" s="19"/>
      <c r="J374" s="4"/>
      <c r="K374" s="4">
        <f t="shared" si="80"/>
        <v>65769.875</v>
      </c>
      <c r="L374" s="4">
        <f t="shared" si="81"/>
        <v>15784770</v>
      </c>
      <c r="M374" s="4">
        <f>IF(C374&lt;&gt;"",SUM($K$13:$K374),"")</f>
        <v>34258694.749999955</v>
      </c>
      <c r="N374" s="4">
        <f t="shared" si="93"/>
        <v>3967356.75</v>
      </c>
      <c r="O374">
        <f t="shared" si="90"/>
        <v>2056</v>
      </c>
      <c r="P374" s="8" t="str">
        <f t="shared" si="95"/>
        <v/>
      </c>
      <c r="Q374" s="8" t="str">
        <f t="shared" si="96"/>
        <v/>
      </c>
    </row>
    <row r="375" spans="1:17" x14ac:dyDescent="0.25">
      <c r="A375">
        <f t="shared" si="92"/>
        <v>3</v>
      </c>
      <c r="B375">
        <f t="shared" si="94"/>
        <v>0</v>
      </c>
      <c r="C375" s="5">
        <f t="shared" si="91"/>
        <v>363</v>
      </c>
      <c r="D375" s="3">
        <f t="shared" si="87"/>
        <v>57070</v>
      </c>
      <c r="E375" s="7">
        <f t="shared" si="79"/>
        <v>15784770</v>
      </c>
      <c r="F375" s="4">
        <f t="shared" si="88"/>
        <v>109151.2086334404</v>
      </c>
      <c r="G375" s="19">
        <f t="shared" si="83"/>
        <v>68577.197543937073</v>
      </c>
      <c r="H375" s="18">
        <f t="shared" si="89"/>
        <v>40574.011089503329</v>
      </c>
      <c r="I375" s="19"/>
      <c r="J375" s="4"/>
      <c r="K375" s="4">
        <f t="shared" si="80"/>
        <v>65769.875</v>
      </c>
      <c r="L375" s="4">
        <f t="shared" si="81"/>
        <v>15784770</v>
      </c>
      <c r="M375" s="4">
        <f>IF(C375&lt;&gt;"",SUM($K$13:$K375),"")</f>
        <v>34324464.624999955</v>
      </c>
      <c r="N375" s="4">
        <f t="shared" si="93"/>
        <v>3901586.88</v>
      </c>
      <c r="O375">
        <f t="shared" si="90"/>
        <v>2056</v>
      </c>
      <c r="P375" s="8" t="str">
        <f t="shared" si="95"/>
        <v/>
      </c>
      <c r="Q375" s="8" t="str">
        <f t="shared" si="96"/>
        <v/>
      </c>
    </row>
    <row r="376" spans="1:17" x14ac:dyDescent="0.25">
      <c r="A376">
        <f t="shared" si="92"/>
        <v>4</v>
      </c>
      <c r="B376">
        <f t="shared" si="94"/>
        <v>0</v>
      </c>
      <c r="C376" s="5">
        <f t="shared" si="91"/>
        <v>364</v>
      </c>
      <c r="D376" s="3">
        <f t="shared" si="87"/>
        <v>57100</v>
      </c>
      <c r="E376" s="7">
        <f t="shared" si="79"/>
        <v>15784770</v>
      </c>
      <c r="F376" s="4">
        <f t="shared" si="88"/>
        <v>109151.2086334404</v>
      </c>
      <c r="G376" s="19">
        <f t="shared" si="83"/>
        <v>68408.139164397478</v>
      </c>
      <c r="H376" s="18">
        <f t="shared" si="89"/>
        <v>40743.06946904293</v>
      </c>
      <c r="I376" s="19"/>
      <c r="J376" s="4"/>
      <c r="K376" s="4">
        <f t="shared" si="80"/>
        <v>65769.875</v>
      </c>
      <c r="L376" s="4">
        <f t="shared" si="81"/>
        <v>15784770</v>
      </c>
      <c r="M376" s="4">
        <f>IF(C376&lt;&gt;"",SUM($K$13:$K376),"")</f>
        <v>34390234.499999955</v>
      </c>
      <c r="N376" s="4">
        <f t="shared" si="93"/>
        <v>3835817</v>
      </c>
      <c r="O376">
        <f t="shared" si="90"/>
        <v>2056</v>
      </c>
      <c r="P376" s="8" t="str">
        <f t="shared" si="95"/>
        <v/>
      </c>
      <c r="Q376" s="8" t="str">
        <f t="shared" si="96"/>
        <v/>
      </c>
    </row>
    <row r="377" spans="1:17" x14ac:dyDescent="0.25">
      <c r="A377">
        <f t="shared" si="92"/>
        <v>5</v>
      </c>
      <c r="B377">
        <f t="shared" si="94"/>
        <v>0</v>
      </c>
      <c r="C377" s="5">
        <f t="shared" si="91"/>
        <v>365</v>
      </c>
      <c r="D377" s="3">
        <f t="shared" si="87"/>
        <v>57131</v>
      </c>
      <c r="E377" s="7">
        <f t="shared" si="79"/>
        <v>15784770</v>
      </c>
      <c r="F377" s="4">
        <f t="shared" si="88"/>
        <v>109151.2086334404</v>
      </c>
      <c r="G377" s="19">
        <f t="shared" si="83"/>
        <v>68238.376374943124</v>
      </c>
      <c r="H377" s="18">
        <f t="shared" si="89"/>
        <v>40912.832258497278</v>
      </c>
      <c r="I377" s="19"/>
      <c r="J377" s="4"/>
      <c r="K377" s="4">
        <f t="shared" si="80"/>
        <v>65769.875</v>
      </c>
      <c r="L377" s="4">
        <f t="shared" si="81"/>
        <v>15784770</v>
      </c>
      <c r="M377" s="4">
        <f>IF(C377&lt;&gt;"",SUM($K$13:$K377),"")</f>
        <v>34456004.374999955</v>
      </c>
      <c r="N377" s="4">
        <f t="shared" si="93"/>
        <v>3770047.13</v>
      </c>
      <c r="O377">
        <f t="shared" si="90"/>
        <v>2056</v>
      </c>
      <c r="P377" s="8" t="str">
        <f t="shared" si="95"/>
        <v/>
      </c>
      <c r="Q377" s="8" t="str">
        <f t="shared" si="96"/>
        <v/>
      </c>
    </row>
    <row r="378" spans="1:17" x14ac:dyDescent="0.25">
      <c r="A378">
        <f t="shared" si="92"/>
        <v>6</v>
      </c>
      <c r="B378">
        <f t="shared" si="94"/>
        <v>0</v>
      </c>
      <c r="C378" s="5">
        <f t="shared" si="91"/>
        <v>366</v>
      </c>
      <c r="D378" s="3">
        <f t="shared" si="87"/>
        <v>57161</v>
      </c>
      <c r="E378" s="7">
        <f t="shared" si="79"/>
        <v>15784770</v>
      </c>
      <c r="F378" s="4">
        <f t="shared" si="88"/>
        <v>109151.2086334404</v>
      </c>
      <c r="G378" s="19">
        <f t="shared" si="83"/>
        <v>68067.906240532742</v>
      </c>
      <c r="H378" s="18">
        <f t="shared" si="89"/>
        <v>41083.302392907688</v>
      </c>
      <c r="I378" s="19"/>
      <c r="J378" s="4"/>
      <c r="K378" s="4">
        <f t="shared" si="80"/>
        <v>65769.875</v>
      </c>
      <c r="L378" s="4">
        <f t="shared" si="81"/>
        <v>15784770</v>
      </c>
      <c r="M378" s="4">
        <f>IF(C378&lt;&gt;"",SUM($K$13:$K378),"")</f>
        <v>34521774.249999955</v>
      </c>
      <c r="N378" s="4">
        <f t="shared" si="93"/>
        <v>3704277.25</v>
      </c>
      <c r="O378">
        <f t="shared" si="90"/>
        <v>2056</v>
      </c>
      <c r="P378" s="8" t="str">
        <f t="shared" si="95"/>
        <v/>
      </c>
      <c r="Q378" s="8" t="str">
        <f t="shared" si="96"/>
        <v/>
      </c>
    </row>
    <row r="379" spans="1:17" x14ac:dyDescent="0.25">
      <c r="A379">
        <f t="shared" si="92"/>
        <v>7</v>
      </c>
      <c r="B379">
        <f t="shared" si="94"/>
        <v>0</v>
      </c>
      <c r="C379" s="5">
        <f t="shared" si="91"/>
        <v>367</v>
      </c>
      <c r="D379" s="3">
        <f t="shared" si="87"/>
        <v>57192</v>
      </c>
      <c r="E379" s="7">
        <f t="shared" si="79"/>
        <v>15784770</v>
      </c>
      <c r="F379" s="4">
        <f t="shared" si="88"/>
        <v>109151.2086334404</v>
      </c>
      <c r="G379" s="19">
        <f t="shared" si="83"/>
        <v>67896.725813895609</v>
      </c>
      <c r="H379" s="18">
        <f t="shared" si="89"/>
        <v>41254.482819544806</v>
      </c>
      <c r="I379" s="19"/>
      <c r="J379" s="4"/>
      <c r="K379" s="4">
        <f t="shared" si="80"/>
        <v>65769.875</v>
      </c>
      <c r="L379" s="4">
        <f t="shared" si="81"/>
        <v>15784770</v>
      </c>
      <c r="M379" s="4">
        <f>IF(C379&lt;&gt;"",SUM($K$13:$K379),"")</f>
        <v>34587544.124999955</v>
      </c>
      <c r="N379" s="4">
        <f t="shared" si="93"/>
        <v>3638507.38</v>
      </c>
      <c r="O379">
        <f t="shared" si="90"/>
        <v>2056</v>
      </c>
      <c r="P379" s="8" t="str">
        <f t="shared" si="95"/>
        <v/>
      </c>
      <c r="Q379" s="8" t="str">
        <f t="shared" si="96"/>
        <v/>
      </c>
    </row>
    <row r="380" spans="1:17" x14ac:dyDescent="0.25">
      <c r="A380">
        <f t="shared" si="92"/>
        <v>8</v>
      </c>
      <c r="B380">
        <f t="shared" si="94"/>
        <v>0</v>
      </c>
      <c r="C380" s="5">
        <f t="shared" si="91"/>
        <v>368</v>
      </c>
      <c r="D380" s="3">
        <f t="shared" si="87"/>
        <v>57223</v>
      </c>
      <c r="E380" s="7">
        <f t="shared" si="79"/>
        <v>15784770</v>
      </c>
      <c r="F380" s="4">
        <f t="shared" si="88"/>
        <v>109151.2086334404</v>
      </c>
      <c r="G380" s="19">
        <f t="shared" si="83"/>
        <v>67724.832135480843</v>
      </c>
      <c r="H380" s="18">
        <f t="shared" si="89"/>
        <v>41426.376497959573</v>
      </c>
      <c r="I380" s="19"/>
      <c r="J380" s="4"/>
      <c r="K380" s="4">
        <f t="shared" si="80"/>
        <v>65769.875</v>
      </c>
      <c r="L380" s="4">
        <f t="shared" si="81"/>
        <v>15784770</v>
      </c>
      <c r="M380" s="4">
        <f>IF(C380&lt;&gt;"",SUM($K$13:$K380),"")</f>
        <v>34653313.999999955</v>
      </c>
      <c r="N380" s="4">
        <f t="shared" si="93"/>
        <v>3572737.5</v>
      </c>
      <c r="O380">
        <f t="shared" si="90"/>
        <v>2056</v>
      </c>
      <c r="P380" s="8" t="str">
        <f t="shared" si="95"/>
        <v/>
      </c>
      <c r="Q380" s="8" t="str">
        <f t="shared" si="96"/>
        <v/>
      </c>
    </row>
    <row r="381" spans="1:17" x14ac:dyDescent="0.25">
      <c r="A381">
        <f t="shared" si="92"/>
        <v>9</v>
      </c>
      <c r="B381">
        <f t="shared" si="94"/>
        <v>0</v>
      </c>
      <c r="C381" s="5">
        <f t="shared" si="91"/>
        <v>369</v>
      </c>
      <c r="D381" s="3">
        <f t="shared" si="87"/>
        <v>57253</v>
      </c>
      <c r="E381" s="7">
        <f t="shared" si="79"/>
        <v>15784770</v>
      </c>
      <c r="F381" s="4">
        <f t="shared" si="88"/>
        <v>109151.2086334404</v>
      </c>
      <c r="G381" s="19">
        <f t="shared" si="83"/>
        <v>67552.222233406006</v>
      </c>
      <c r="H381" s="18">
        <f t="shared" si="89"/>
        <v>41598.986400034402</v>
      </c>
      <c r="I381" s="19"/>
      <c r="J381" s="4"/>
      <c r="K381" s="4">
        <f t="shared" si="80"/>
        <v>65769.875</v>
      </c>
      <c r="L381" s="4">
        <f t="shared" si="81"/>
        <v>15784770</v>
      </c>
      <c r="M381" s="4">
        <f>IF(C381&lt;&gt;"",SUM($K$13:$K381),"")</f>
        <v>34719083.874999955</v>
      </c>
      <c r="N381" s="4">
        <f t="shared" si="93"/>
        <v>3506967.63</v>
      </c>
      <c r="O381">
        <f t="shared" si="90"/>
        <v>2056</v>
      </c>
      <c r="P381" s="8" t="str">
        <f t="shared" si="95"/>
        <v/>
      </c>
      <c r="Q381" s="8" t="str">
        <f t="shared" si="96"/>
        <v/>
      </c>
    </row>
    <row r="382" spans="1:17" x14ac:dyDescent="0.25">
      <c r="A382">
        <f t="shared" si="92"/>
        <v>10</v>
      </c>
      <c r="B382">
        <f t="shared" si="94"/>
        <v>0</v>
      </c>
      <c r="C382" s="5">
        <f t="shared" si="91"/>
        <v>370</v>
      </c>
      <c r="D382" s="3">
        <f t="shared" si="87"/>
        <v>57284</v>
      </c>
      <c r="E382" s="7">
        <f t="shared" ref="E382:E445" si="97">IF(C382&lt;&gt;"",L381,"")</f>
        <v>15784770</v>
      </c>
      <c r="F382" s="4">
        <f t="shared" si="88"/>
        <v>109151.2086334404</v>
      </c>
      <c r="G382" s="19">
        <f t="shared" si="83"/>
        <v>67378.893123405869</v>
      </c>
      <c r="H382" s="18">
        <f t="shared" si="89"/>
        <v>41772.315510034539</v>
      </c>
      <c r="I382" s="19"/>
      <c r="J382" s="4"/>
      <c r="K382" s="4">
        <f t="shared" si="80"/>
        <v>65769.875</v>
      </c>
      <c r="L382" s="4">
        <f t="shared" si="81"/>
        <v>15784770</v>
      </c>
      <c r="M382" s="4">
        <f>IF(C382&lt;&gt;"",SUM($K$13:$K382),"")</f>
        <v>34784853.749999955</v>
      </c>
      <c r="N382" s="4">
        <f t="shared" si="93"/>
        <v>3441197.75</v>
      </c>
      <c r="O382">
        <f t="shared" si="90"/>
        <v>2056</v>
      </c>
      <c r="P382" s="8" t="str">
        <f t="shared" si="95"/>
        <v/>
      </c>
      <c r="Q382" s="8" t="str">
        <f t="shared" si="96"/>
        <v/>
      </c>
    </row>
    <row r="383" spans="1:17" x14ac:dyDescent="0.25">
      <c r="A383">
        <f t="shared" si="92"/>
        <v>11</v>
      </c>
      <c r="B383">
        <f t="shared" si="94"/>
        <v>0</v>
      </c>
      <c r="C383" s="5">
        <f t="shared" si="91"/>
        <v>371</v>
      </c>
      <c r="D383" s="3">
        <f t="shared" si="87"/>
        <v>57314</v>
      </c>
      <c r="E383" s="7">
        <f t="shared" si="97"/>
        <v>15784770</v>
      </c>
      <c r="F383" s="4">
        <f t="shared" si="88"/>
        <v>109151.2086334404</v>
      </c>
      <c r="G383" s="19">
        <f t="shared" si="83"/>
        <v>67204.841808780722</v>
      </c>
      <c r="H383" s="18">
        <f t="shared" si="89"/>
        <v>41946.366824659686</v>
      </c>
      <c r="I383" s="19"/>
      <c r="J383" s="4"/>
      <c r="K383" s="4">
        <f t="shared" si="80"/>
        <v>65769.875</v>
      </c>
      <c r="L383" s="4">
        <f t="shared" si="81"/>
        <v>15784770</v>
      </c>
      <c r="M383" s="4">
        <f>IF(C383&lt;&gt;"",SUM($K$13:$K383),"")</f>
        <v>34850623.624999955</v>
      </c>
      <c r="N383" s="4">
        <f t="shared" si="93"/>
        <v>3375427.88</v>
      </c>
      <c r="O383">
        <f t="shared" si="90"/>
        <v>2056</v>
      </c>
      <c r="P383" s="8" t="str">
        <f t="shared" si="95"/>
        <v/>
      </c>
      <c r="Q383" s="8" t="str">
        <f t="shared" si="96"/>
        <v/>
      </c>
    </row>
    <row r="384" spans="1:17" x14ac:dyDescent="0.25">
      <c r="A384">
        <f t="shared" si="92"/>
        <v>12</v>
      </c>
      <c r="B384">
        <f t="shared" si="94"/>
        <v>1</v>
      </c>
      <c r="C384" s="5">
        <f t="shared" si="91"/>
        <v>372</v>
      </c>
      <c r="D384" s="3">
        <f t="shared" si="87"/>
        <v>57345</v>
      </c>
      <c r="E384" s="7">
        <f t="shared" si="97"/>
        <v>15784770</v>
      </c>
      <c r="F384" s="4">
        <f t="shared" si="88"/>
        <v>109151.2086334404</v>
      </c>
      <c r="G384" s="19">
        <f t="shared" si="83"/>
        <v>67030.065280344628</v>
      </c>
      <c r="H384" s="18">
        <f t="shared" si="89"/>
        <v>42121.143353095766</v>
      </c>
      <c r="I384" s="19">
        <f>SUM(H373:H384)</f>
        <v>494076.53669314139</v>
      </c>
      <c r="J384" s="4">
        <f>[2]Blad1!$AM$41*1000</f>
        <v>1750000</v>
      </c>
      <c r="K384" s="4">
        <f t="shared" si="80"/>
        <v>65769.875</v>
      </c>
      <c r="L384" s="4">
        <f t="shared" si="81"/>
        <v>14034770</v>
      </c>
      <c r="M384" s="4">
        <f>IF(C384&lt;&gt;"",SUM($K$13:$K384),"")</f>
        <v>34916393.499999955</v>
      </c>
      <c r="N384" s="4">
        <f t="shared" si="93"/>
        <v>3309658</v>
      </c>
      <c r="O384">
        <f t="shared" si="90"/>
        <v>2056</v>
      </c>
      <c r="P384" s="8">
        <f t="shared" si="95"/>
        <v>789238.5</v>
      </c>
      <c r="Q384" s="8">
        <f t="shared" si="96"/>
        <v>1750000</v>
      </c>
    </row>
    <row r="385" spans="1:17" x14ac:dyDescent="0.25">
      <c r="A385">
        <f t="shared" si="92"/>
        <v>1</v>
      </c>
      <c r="B385">
        <f t="shared" si="94"/>
        <v>0</v>
      </c>
      <c r="C385" s="5">
        <f t="shared" si="91"/>
        <v>373</v>
      </c>
      <c r="D385" s="3">
        <f t="shared" si="87"/>
        <v>57376</v>
      </c>
      <c r="E385" s="7">
        <f t="shared" si="97"/>
        <v>14034770</v>
      </c>
      <c r="F385" s="4">
        <f t="shared" si="88"/>
        <v>109151.2086334404</v>
      </c>
      <c r="G385" s="19">
        <f t="shared" si="83"/>
        <v>66854.560516373414</v>
      </c>
      <c r="H385" s="18">
        <f t="shared" si="89"/>
        <v>42296.648117066994</v>
      </c>
      <c r="I385" s="19"/>
      <c r="J385" s="4"/>
      <c r="K385" s="4">
        <f t="shared" si="80"/>
        <v>58478.208333333336</v>
      </c>
      <c r="L385" s="4">
        <f t="shared" si="81"/>
        <v>14034770</v>
      </c>
      <c r="M385" s="4">
        <f>IF(C385&lt;&gt;"",SUM($K$13:$K385),"")</f>
        <v>34974871.708333291</v>
      </c>
      <c r="N385" s="4">
        <f t="shared" si="93"/>
        <v>3251179.79</v>
      </c>
      <c r="O385">
        <f t="shared" si="90"/>
        <v>2057</v>
      </c>
      <c r="P385" s="8" t="str">
        <f t="shared" si="95"/>
        <v/>
      </c>
      <c r="Q385" s="8" t="str">
        <f t="shared" si="96"/>
        <v/>
      </c>
    </row>
    <row r="386" spans="1:17" x14ac:dyDescent="0.25">
      <c r="A386">
        <f t="shared" si="92"/>
        <v>2</v>
      </c>
      <c r="B386">
        <f t="shared" si="94"/>
        <v>0</v>
      </c>
      <c r="C386" s="5">
        <f t="shared" si="91"/>
        <v>374</v>
      </c>
      <c r="D386" s="3">
        <f t="shared" si="87"/>
        <v>57404</v>
      </c>
      <c r="E386" s="7">
        <f t="shared" si="97"/>
        <v>14034770</v>
      </c>
      <c r="F386" s="4">
        <f t="shared" si="88"/>
        <v>109151.2086334404</v>
      </c>
      <c r="G386" s="19">
        <f t="shared" si="83"/>
        <v>66678.3244825523</v>
      </c>
      <c r="H386" s="18">
        <f t="shared" si="89"/>
        <v>42472.884150888109</v>
      </c>
      <c r="I386" s="19"/>
      <c r="J386" s="4"/>
      <c r="K386" s="4">
        <f t="shared" si="80"/>
        <v>58478.208333333336</v>
      </c>
      <c r="L386" s="4">
        <f t="shared" si="81"/>
        <v>14034770</v>
      </c>
      <c r="M386" s="4">
        <f>IF(C386&lt;&gt;"",SUM($K$13:$K386),"")</f>
        <v>35033349.916666627</v>
      </c>
      <c r="N386" s="4">
        <f t="shared" si="93"/>
        <v>3192701.58</v>
      </c>
      <c r="O386">
        <f t="shared" si="90"/>
        <v>2057</v>
      </c>
      <c r="P386" s="8" t="str">
        <f t="shared" si="95"/>
        <v/>
      </c>
      <c r="Q386" s="8" t="str">
        <f t="shared" si="96"/>
        <v/>
      </c>
    </row>
    <row r="387" spans="1:17" x14ac:dyDescent="0.25">
      <c r="A387">
        <f t="shared" si="92"/>
        <v>3</v>
      </c>
      <c r="B387">
        <f t="shared" si="94"/>
        <v>0</v>
      </c>
      <c r="C387" s="5">
        <f t="shared" si="91"/>
        <v>375</v>
      </c>
      <c r="D387" s="3">
        <f t="shared" si="87"/>
        <v>57435</v>
      </c>
      <c r="E387" s="7">
        <f t="shared" si="97"/>
        <v>14034770</v>
      </c>
      <c r="F387" s="4">
        <f t="shared" si="88"/>
        <v>109151.2086334404</v>
      </c>
      <c r="G387" s="19">
        <f t="shared" si="83"/>
        <v>66501.354131923581</v>
      </c>
      <c r="H387" s="18">
        <f t="shared" si="89"/>
        <v>42649.854501516806</v>
      </c>
      <c r="I387" s="19"/>
      <c r="J387" s="4"/>
      <c r="K387" s="4">
        <f t="shared" si="80"/>
        <v>58478.208333333336</v>
      </c>
      <c r="L387" s="4">
        <f t="shared" si="81"/>
        <v>14034770</v>
      </c>
      <c r="M387" s="4">
        <f>IF(C387&lt;&gt;"",SUM($K$13:$K387),"")</f>
        <v>35091828.124999963</v>
      </c>
      <c r="N387" s="4">
        <f t="shared" si="93"/>
        <v>3134223.38</v>
      </c>
      <c r="O387">
        <f t="shared" si="90"/>
        <v>2057</v>
      </c>
      <c r="P387" s="8" t="str">
        <f t="shared" si="95"/>
        <v/>
      </c>
      <c r="Q387" s="8" t="str">
        <f t="shared" si="96"/>
        <v/>
      </c>
    </row>
    <row r="388" spans="1:17" x14ac:dyDescent="0.25">
      <c r="A388">
        <f t="shared" si="92"/>
        <v>4</v>
      </c>
      <c r="B388">
        <f t="shared" si="94"/>
        <v>0</v>
      </c>
      <c r="C388" s="5">
        <f t="shared" si="91"/>
        <v>376</v>
      </c>
      <c r="D388" s="3">
        <f t="shared" si="87"/>
        <v>57465</v>
      </c>
      <c r="E388" s="7">
        <f t="shared" si="97"/>
        <v>14034770</v>
      </c>
      <c r="F388" s="4">
        <f t="shared" si="88"/>
        <v>109151.2086334404</v>
      </c>
      <c r="G388" s="19">
        <f t="shared" si="83"/>
        <v>66323.64640483394</v>
      </c>
      <c r="H388" s="18">
        <f t="shared" si="89"/>
        <v>42827.562228606468</v>
      </c>
      <c r="I388" s="19"/>
      <c r="J388" s="4"/>
      <c r="K388" s="4">
        <f t="shared" si="80"/>
        <v>58478.208333333336</v>
      </c>
      <c r="L388" s="4">
        <f t="shared" si="81"/>
        <v>14034770</v>
      </c>
      <c r="M388" s="4">
        <f>IF(C388&lt;&gt;"",SUM($K$13:$K388),"")</f>
        <v>35150306.333333299</v>
      </c>
      <c r="N388" s="4">
        <f t="shared" si="93"/>
        <v>3075745.17</v>
      </c>
      <c r="O388">
        <f t="shared" si="90"/>
        <v>2057</v>
      </c>
      <c r="P388" s="8" t="str">
        <f t="shared" si="95"/>
        <v/>
      </c>
      <c r="Q388" s="8" t="str">
        <f t="shared" si="96"/>
        <v/>
      </c>
    </row>
    <row r="389" spans="1:17" x14ac:dyDescent="0.25">
      <c r="A389">
        <f t="shared" si="92"/>
        <v>5</v>
      </c>
      <c r="B389">
        <f t="shared" si="94"/>
        <v>0</v>
      </c>
      <c r="C389" s="5">
        <f t="shared" si="91"/>
        <v>377</v>
      </c>
      <c r="D389" s="3">
        <f t="shared" si="87"/>
        <v>57496</v>
      </c>
      <c r="E389" s="7">
        <f t="shared" si="97"/>
        <v>14034770</v>
      </c>
      <c r="F389" s="4">
        <f t="shared" si="88"/>
        <v>109151.2086334404</v>
      </c>
      <c r="G389" s="19">
        <f t="shared" si="83"/>
        <v>66145.198228881418</v>
      </c>
      <c r="H389" s="18">
        <f t="shared" si="89"/>
        <v>43006.010404558991</v>
      </c>
      <c r="I389" s="19"/>
      <c r="J389" s="4"/>
      <c r="K389" s="4">
        <f t="shared" si="80"/>
        <v>58478.208333333336</v>
      </c>
      <c r="L389" s="4">
        <f t="shared" si="81"/>
        <v>14034770</v>
      </c>
      <c r="M389" s="4">
        <f>IF(C389&lt;&gt;"",SUM($K$13:$K389),"")</f>
        <v>35208784.541666634</v>
      </c>
      <c r="N389" s="4">
        <f t="shared" si="93"/>
        <v>3017266.96</v>
      </c>
      <c r="O389">
        <f t="shared" si="90"/>
        <v>2057</v>
      </c>
      <c r="P389" s="8" t="str">
        <f t="shared" si="95"/>
        <v/>
      </c>
      <c r="Q389" s="8" t="str">
        <f t="shared" si="96"/>
        <v/>
      </c>
    </row>
    <row r="390" spans="1:17" x14ac:dyDescent="0.25">
      <c r="A390">
        <f t="shared" si="92"/>
        <v>6</v>
      </c>
      <c r="B390">
        <f t="shared" si="94"/>
        <v>0</v>
      </c>
      <c r="C390" s="5">
        <f t="shared" si="91"/>
        <v>378</v>
      </c>
      <c r="D390" s="3">
        <f t="shared" si="87"/>
        <v>57526</v>
      </c>
      <c r="E390" s="7">
        <f t="shared" si="97"/>
        <v>14034770</v>
      </c>
      <c r="F390" s="4">
        <f t="shared" si="88"/>
        <v>109151.2086334404</v>
      </c>
      <c r="G390" s="19">
        <f t="shared" si="83"/>
        <v>65966.006518862399</v>
      </c>
      <c r="H390" s="18">
        <f t="shared" si="89"/>
        <v>43185.202114577995</v>
      </c>
      <c r="I390" s="19"/>
      <c r="J390" s="4"/>
      <c r="K390" s="4">
        <f t="shared" si="80"/>
        <v>58478.208333333336</v>
      </c>
      <c r="L390" s="4">
        <f t="shared" si="81"/>
        <v>14034770</v>
      </c>
      <c r="M390" s="4">
        <f>IF(C390&lt;&gt;"",SUM($K$13:$K390),"")</f>
        <v>35267262.74999997</v>
      </c>
      <c r="N390" s="4">
        <f t="shared" si="93"/>
        <v>2958788.75</v>
      </c>
      <c r="O390">
        <f t="shared" si="90"/>
        <v>2057</v>
      </c>
      <c r="P390" s="8" t="str">
        <f t="shared" si="95"/>
        <v/>
      </c>
      <c r="Q390" s="8" t="str">
        <f t="shared" si="96"/>
        <v/>
      </c>
    </row>
    <row r="391" spans="1:17" x14ac:dyDescent="0.25">
      <c r="A391">
        <f t="shared" si="92"/>
        <v>7</v>
      </c>
      <c r="B391">
        <f t="shared" si="94"/>
        <v>0</v>
      </c>
      <c r="C391" s="5">
        <f t="shared" si="91"/>
        <v>379</v>
      </c>
      <c r="D391" s="3">
        <f t="shared" si="87"/>
        <v>57557</v>
      </c>
      <c r="E391" s="7">
        <f t="shared" si="97"/>
        <v>14034770</v>
      </c>
      <c r="F391" s="4">
        <f t="shared" si="88"/>
        <v>109151.2086334404</v>
      </c>
      <c r="G391" s="19">
        <f t="shared" si="83"/>
        <v>65786.068176718341</v>
      </c>
      <c r="H391" s="18">
        <f t="shared" si="89"/>
        <v>43365.14045672206</v>
      </c>
      <c r="I391" s="19"/>
      <c r="J391" s="4"/>
      <c r="K391" s="4">
        <f t="shared" si="80"/>
        <v>58478.208333333336</v>
      </c>
      <c r="L391" s="4">
        <f t="shared" si="81"/>
        <v>14034770</v>
      </c>
      <c r="M391" s="4">
        <f>IF(C391&lt;&gt;"",SUM($K$13:$K391),"")</f>
        <v>35325740.958333306</v>
      </c>
      <c r="N391" s="4">
        <f t="shared" si="93"/>
        <v>2900310.54</v>
      </c>
      <c r="O391">
        <f t="shared" si="90"/>
        <v>2057</v>
      </c>
      <c r="P391" s="8" t="str">
        <f t="shared" si="95"/>
        <v/>
      </c>
      <c r="Q391" s="8" t="str">
        <f t="shared" si="96"/>
        <v/>
      </c>
    </row>
    <row r="392" spans="1:17" x14ac:dyDescent="0.25">
      <c r="A392">
        <f t="shared" si="92"/>
        <v>8</v>
      </c>
      <c r="B392">
        <f t="shared" si="94"/>
        <v>0</v>
      </c>
      <c r="C392" s="5">
        <f t="shared" si="91"/>
        <v>380</v>
      </c>
      <c r="D392" s="3">
        <f t="shared" si="87"/>
        <v>57588</v>
      </c>
      <c r="E392" s="7">
        <f t="shared" si="97"/>
        <v>14034770</v>
      </c>
      <c r="F392" s="4">
        <f t="shared" si="88"/>
        <v>109151.2086334404</v>
      </c>
      <c r="G392" s="19">
        <f t="shared" si="83"/>
        <v>65605.380091481988</v>
      </c>
      <c r="H392" s="18">
        <f t="shared" si="89"/>
        <v>43545.828541958406</v>
      </c>
      <c r="I392" s="19"/>
      <c r="J392" s="4"/>
      <c r="K392" s="4">
        <f t="shared" si="80"/>
        <v>58478.208333333336</v>
      </c>
      <c r="L392" s="4">
        <f t="shared" si="81"/>
        <v>14034770</v>
      </c>
      <c r="M392" s="4">
        <f>IF(C392&lt;&gt;"",SUM($K$13:$K392),"")</f>
        <v>35384219.166666642</v>
      </c>
      <c r="N392" s="4">
        <f t="shared" si="93"/>
        <v>2841832.33</v>
      </c>
      <c r="O392">
        <f t="shared" si="90"/>
        <v>2057</v>
      </c>
      <c r="P392" s="8" t="str">
        <f t="shared" si="95"/>
        <v/>
      </c>
      <c r="Q392" s="8" t="str">
        <f t="shared" si="96"/>
        <v/>
      </c>
    </row>
    <row r="393" spans="1:17" x14ac:dyDescent="0.25">
      <c r="A393">
        <f t="shared" si="92"/>
        <v>9</v>
      </c>
      <c r="B393">
        <f t="shared" si="94"/>
        <v>0</v>
      </c>
      <c r="C393" s="5">
        <f t="shared" si="91"/>
        <v>381</v>
      </c>
      <c r="D393" s="3">
        <f t="shared" si="87"/>
        <v>57618</v>
      </c>
      <c r="E393" s="7">
        <f t="shared" si="97"/>
        <v>14034770</v>
      </c>
      <c r="F393" s="4">
        <f t="shared" si="88"/>
        <v>109151.2086334404</v>
      </c>
      <c r="G393" s="19">
        <f t="shared" si="83"/>
        <v>65423.939139223832</v>
      </c>
      <c r="H393" s="18">
        <f t="shared" si="89"/>
        <v>43727.269494216569</v>
      </c>
      <c r="I393" s="19"/>
      <c r="J393" s="4"/>
      <c r="K393" s="4">
        <f t="shared" si="80"/>
        <v>58478.208333333336</v>
      </c>
      <c r="L393" s="4">
        <f t="shared" si="81"/>
        <v>14034770</v>
      </c>
      <c r="M393" s="4">
        <f>IF(C393&lt;&gt;"",SUM($K$13:$K393),"")</f>
        <v>35442697.374999978</v>
      </c>
      <c r="N393" s="4">
        <f t="shared" si="93"/>
        <v>2783354.13</v>
      </c>
      <c r="O393">
        <f t="shared" si="90"/>
        <v>2057</v>
      </c>
      <c r="P393" s="8" t="str">
        <f t="shared" si="95"/>
        <v/>
      </c>
      <c r="Q393" s="8" t="str">
        <f t="shared" si="96"/>
        <v/>
      </c>
    </row>
    <row r="394" spans="1:17" x14ac:dyDescent="0.25">
      <c r="A394">
        <f t="shared" ref="A394:A425" si="98">IF(E$7&lt;=12,MONTH(D394),WEEKNUM(D394))</f>
        <v>10</v>
      </c>
      <c r="B394">
        <f t="shared" si="94"/>
        <v>0</v>
      </c>
      <c r="C394" s="5">
        <f t="shared" si="91"/>
        <v>382</v>
      </c>
      <c r="D394" s="3">
        <f t="shared" si="87"/>
        <v>57649</v>
      </c>
      <c r="E394" s="7">
        <f t="shared" si="97"/>
        <v>14034770</v>
      </c>
      <c r="F394" s="4">
        <f t="shared" si="88"/>
        <v>109151.2086334404</v>
      </c>
      <c r="G394" s="19">
        <f t="shared" si="83"/>
        <v>65241.742182997936</v>
      </c>
      <c r="H394" s="18">
        <f t="shared" si="89"/>
        <v>43909.466450442465</v>
      </c>
      <c r="I394" s="19"/>
      <c r="J394" s="4"/>
      <c r="K394" s="4">
        <f t="shared" si="80"/>
        <v>58478.208333333336</v>
      </c>
      <c r="L394" s="4">
        <f t="shared" si="81"/>
        <v>14034770</v>
      </c>
      <c r="M394" s="4">
        <f>IF(C394&lt;&gt;"",SUM($K$13:$K394),"")</f>
        <v>35501175.583333313</v>
      </c>
      <c r="N394" s="4">
        <f t="shared" si="93"/>
        <v>2724875.92</v>
      </c>
      <c r="O394">
        <f t="shared" si="90"/>
        <v>2057</v>
      </c>
      <c r="P394" s="8" t="str">
        <f t="shared" si="95"/>
        <v/>
      </c>
      <c r="Q394" s="8" t="str">
        <f t="shared" si="96"/>
        <v/>
      </c>
    </row>
    <row r="395" spans="1:17" x14ac:dyDescent="0.25">
      <c r="A395">
        <f t="shared" si="98"/>
        <v>11</v>
      </c>
      <c r="B395">
        <f t="shared" si="94"/>
        <v>0</v>
      </c>
      <c r="C395" s="5">
        <f t="shared" si="91"/>
        <v>383</v>
      </c>
      <c r="D395" s="3">
        <f t="shared" si="87"/>
        <v>57679</v>
      </c>
      <c r="E395" s="7">
        <f t="shared" si="97"/>
        <v>14034770</v>
      </c>
      <c r="F395" s="4">
        <f t="shared" si="88"/>
        <v>109151.2086334404</v>
      </c>
      <c r="G395" s="19">
        <f t="shared" si="83"/>
        <v>65058.786072787756</v>
      </c>
      <c r="H395" s="18">
        <f t="shared" si="89"/>
        <v>44092.422560652645</v>
      </c>
      <c r="I395" s="19"/>
      <c r="J395" s="4"/>
      <c r="K395" s="4">
        <f t="shared" si="80"/>
        <v>58478.208333333336</v>
      </c>
      <c r="L395" s="4">
        <f t="shared" si="81"/>
        <v>14034770</v>
      </c>
      <c r="M395" s="4">
        <f>IF(C395&lt;&gt;"",SUM($K$13:$K395),"")</f>
        <v>35559653.791666649</v>
      </c>
      <c r="N395" s="4">
        <f t="shared" si="93"/>
        <v>2666397.71</v>
      </c>
      <c r="O395">
        <f t="shared" si="90"/>
        <v>2057</v>
      </c>
      <c r="P395" s="8" t="str">
        <f t="shared" si="95"/>
        <v/>
      </c>
      <c r="Q395" s="8" t="str">
        <f t="shared" si="96"/>
        <v/>
      </c>
    </row>
    <row r="396" spans="1:17" x14ac:dyDescent="0.25">
      <c r="A396">
        <f t="shared" si="98"/>
        <v>12</v>
      </c>
      <c r="B396">
        <f t="shared" si="94"/>
        <v>1</v>
      </c>
      <c r="C396" s="5">
        <f t="shared" si="91"/>
        <v>384</v>
      </c>
      <c r="D396" s="3">
        <f t="shared" si="87"/>
        <v>57710</v>
      </c>
      <c r="E396" s="7">
        <f t="shared" si="97"/>
        <v>14034770</v>
      </c>
      <c r="F396" s="4">
        <f t="shared" si="88"/>
        <v>109151.2086334404</v>
      </c>
      <c r="G396" s="19">
        <f t="shared" si="83"/>
        <v>64875.067645451716</v>
      </c>
      <c r="H396" s="18">
        <f t="shared" si="89"/>
        <v>44276.1409879887</v>
      </c>
      <c r="I396" s="19">
        <f>SUM(H385:H396)</f>
        <v>519354.43000919622</v>
      </c>
      <c r="J396" s="4">
        <f>[2]Blad1!$AN$41*1000</f>
        <v>1000000</v>
      </c>
      <c r="K396" s="4">
        <f t="shared" si="80"/>
        <v>58478.208333333336</v>
      </c>
      <c r="L396" s="4">
        <f t="shared" si="81"/>
        <v>13034770</v>
      </c>
      <c r="M396" s="4">
        <f>IF(C396&lt;&gt;"",SUM($K$13:$K396),"")</f>
        <v>35618131.999999985</v>
      </c>
      <c r="N396" s="4">
        <f t="shared" si="93"/>
        <v>2607919.5</v>
      </c>
      <c r="O396">
        <f t="shared" si="90"/>
        <v>2057</v>
      </c>
      <c r="P396" s="8">
        <f t="shared" si="95"/>
        <v>701738.50000000012</v>
      </c>
      <c r="Q396" s="8">
        <f t="shared" si="96"/>
        <v>1000000</v>
      </c>
    </row>
    <row r="397" spans="1:17" x14ac:dyDescent="0.25">
      <c r="A397">
        <f t="shared" si="98"/>
        <v>1</v>
      </c>
      <c r="B397">
        <f t="shared" si="94"/>
        <v>0</v>
      </c>
      <c r="C397" s="5">
        <f t="shared" si="91"/>
        <v>385</v>
      </c>
      <c r="D397" s="3">
        <f t="shared" si="87"/>
        <v>57741</v>
      </c>
      <c r="E397" s="7">
        <f t="shared" si="97"/>
        <v>13034770</v>
      </c>
      <c r="F397" s="4">
        <f t="shared" si="88"/>
        <v>109151.2086334404</v>
      </c>
      <c r="G397" s="19">
        <f t="shared" ref="G397:G460" si="99">IFERROR(IPMT($E$5/12,C397,$L$5,-$E$4),"")</f>
        <v>64690.583724668417</v>
      </c>
      <c r="H397" s="18">
        <f t="shared" si="89"/>
        <v>44460.624908771977</v>
      </c>
      <c r="I397" s="19"/>
      <c r="J397" s="4"/>
      <c r="K397" s="4">
        <f t="shared" si="80"/>
        <v>54311.541666666664</v>
      </c>
      <c r="L397" s="4">
        <f t="shared" si="81"/>
        <v>13034770</v>
      </c>
      <c r="M397" s="4">
        <f>IF(C397&lt;&gt;"",SUM($K$13:$K397),"")</f>
        <v>35672443.541666649</v>
      </c>
      <c r="N397" s="4">
        <f t="shared" si="93"/>
        <v>2553607.96</v>
      </c>
      <c r="O397">
        <f t="shared" si="90"/>
        <v>2058</v>
      </c>
      <c r="P397" s="8" t="str">
        <f t="shared" si="95"/>
        <v/>
      </c>
      <c r="Q397" s="8" t="str">
        <f t="shared" si="96"/>
        <v/>
      </c>
    </row>
    <row r="398" spans="1:17" x14ac:dyDescent="0.25">
      <c r="A398">
        <f t="shared" si="98"/>
        <v>2</v>
      </c>
      <c r="B398">
        <f t="shared" si="94"/>
        <v>0</v>
      </c>
      <c r="C398" s="5">
        <f t="shared" si="91"/>
        <v>386</v>
      </c>
      <c r="D398" s="3">
        <f t="shared" si="87"/>
        <v>57769</v>
      </c>
      <c r="E398" s="7">
        <f t="shared" si="97"/>
        <v>13034770</v>
      </c>
      <c r="F398" s="4">
        <f t="shared" si="88"/>
        <v>109151.2086334404</v>
      </c>
      <c r="G398" s="19">
        <f t="shared" si="99"/>
        <v>64505.331120881878</v>
      </c>
      <c r="H398" s="18">
        <f t="shared" ref="H398:H461" si="100">IFERROR(PPMT($E$5/12,C398,$L$5,-$E$4),"")</f>
        <v>44645.877512558531</v>
      </c>
      <c r="I398" s="19"/>
      <c r="J398" s="4"/>
      <c r="K398" s="4">
        <f t="shared" si="80"/>
        <v>54311.541666666664</v>
      </c>
      <c r="L398" s="4">
        <f t="shared" si="81"/>
        <v>13034770</v>
      </c>
      <c r="M398" s="4">
        <f>IF(C398&lt;&gt;"",SUM($K$13:$K398),"")</f>
        <v>35726755.083333313</v>
      </c>
      <c r="N398" s="4">
        <f t="shared" si="93"/>
        <v>2499296.42</v>
      </c>
      <c r="O398">
        <f t="shared" si="90"/>
        <v>2058</v>
      </c>
      <c r="P398" s="8" t="str">
        <f t="shared" si="95"/>
        <v/>
      </c>
      <c r="Q398" s="8" t="str">
        <f t="shared" si="96"/>
        <v/>
      </c>
    </row>
    <row r="399" spans="1:17" x14ac:dyDescent="0.25">
      <c r="A399">
        <f t="shared" si="98"/>
        <v>3</v>
      </c>
      <c r="B399">
        <f t="shared" si="94"/>
        <v>0</v>
      </c>
      <c r="C399" s="5">
        <f t="shared" ref="C399:C462" si="101">IF(AND($E$5&lt;&gt;0,$E$6&lt;&gt;0,$E$7&lt;&gt;0,$E$8&lt;&gt;0,$L$5&gt;C398),C398+1,"")</f>
        <v>387</v>
      </c>
      <c r="D399" s="3">
        <f t="shared" si="87"/>
        <v>57800</v>
      </c>
      <c r="E399" s="7">
        <f t="shared" si="97"/>
        <v>13034770</v>
      </c>
      <c r="F399" s="4">
        <f t="shared" si="88"/>
        <v>109151.2086334404</v>
      </c>
      <c r="G399" s="19">
        <f t="shared" si="99"/>
        <v>64319.306631246218</v>
      </c>
      <c r="H399" s="18">
        <f t="shared" si="100"/>
        <v>44831.902002194191</v>
      </c>
      <c r="I399" s="19"/>
      <c r="J399" s="4"/>
      <c r="K399" s="4">
        <f t="shared" si="80"/>
        <v>54311.541666666664</v>
      </c>
      <c r="L399" s="4">
        <f t="shared" si="81"/>
        <v>13034770</v>
      </c>
      <c r="M399" s="4">
        <f>IF(C399&lt;&gt;"",SUM($K$13:$K399),"")</f>
        <v>35781066.624999978</v>
      </c>
      <c r="N399" s="4">
        <f t="shared" si="93"/>
        <v>2444984.88</v>
      </c>
      <c r="O399">
        <f t="shared" si="90"/>
        <v>2058</v>
      </c>
      <c r="P399" s="8" t="str">
        <f t="shared" si="95"/>
        <v/>
      </c>
      <c r="Q399" s="8" t="str">
        <f t="shared" si="96"/>
        <v/>
      </c>
    </row>
    <row r="400" spans="1:17" x14ac:dyDescent="0.25">
      <c r="A400">
        <f t="shared" si="98"/>
        <v>4</v>
      </c>
      <c r="B400">
        <f t="shared" si="94"/>
        <v>0</v>
      </c>
      <c r="C400" s="5">
        <f t="shared" si="101"/>
        <v>388</v>
      </c>
      <c r="D400" s="3">
        <f t="shared" si="87"/>
        <v>57830</v>
      </c>
      <c r="E400" s="7">
        <f t="shared" si="97"/>
        <v>13034770</v>
      </c>
      <c r="F400" s="4">
        <f t="shared" si="88"/>
        <v>109151.2086334404</v>
      </c>
      <c r="G400" s="19">
        <f t="shared" si="99"/>
        <v>64132.507039570395</v>
      </c>
      <c r="H400" s="18">
        <f t="shared" si="100"/>
        <v>45018.701593869999</v>
      </c>
      <c r="I400" s="19"/>
      <c r="J400" s="4"/>
      <c r="K400" s="4">
        <f t="shared" si="80"/>
        <v>54311.541666666664</v>
      </c>
      <c r="L400" s="4">
        <f t="shared" si="81"/>
        <v>13034770</v>
      </c>
      <c r="M400" s="4">
        <f>IF(C400&lt;&gt;"",SUM($K$13:$K400),"")</f>
        <v>35835378.166666642</v>
      </c>
      <c r="N400" s="4">
        <f t="shared" si="93"/>
        <v>2390673.33</v>
      </c>
      <c r="O400">
        <f t="shared" si="90"/>
        <v>2058</v>
      </c>
      <c r="P400" s="8" t="str">
        <f t="shared" si="95"/>
        <v/>
      </c>
      <c r="Q400" s="8" t="str">
        <f t="shared" si="96"/>
        <v/>
      </c>
    </row>
    <row r="401" spans="1:17" x14ac:dyDescent="0.25">
      <c r="A401">
        <f t="shared" si="98"/>
        <v>5</v>
      </c>
      <c r="B401">
        <f t="shared" si="94"/>
        <v>0</v>
      </c>
      <c r="C401" s="5">
        <f t="shared" si="101"/>
        <v>389</v>
      </c>
      <c r="D401" s="3">
        <f t="shared" si="87"/>
        <v>57861</v>
      </c>
      <c r="E401" s="7">
        <f t="shared" si="97"/>
        <v>13034770</v>
      </c>
      <c r="F401" s="4">
        <f t="shared" si="88"/>
        <v>109151.2086334404</v>
      </c>
      <c r="G401" s="19">
        <f t="shared" si="99"/>
        <v>63944.92911626261</v>
      </c>
      <c r="H401" s="18">
        <f t="shared" si="100"/>
        <v>45206.279517177798</v>
      </c>
      <c r="I401" s="19"/>
      <c r="J401" s="4"/>
      <c r="K401" s="4">
        <f t="shared" si="80"/>
        <v>54311.541666666664</v>
      </c>
      <c r="L401" s="4">
        <f t="shared" si="81"/>
        <v>13034770</v>
      </c>
      <c r="M401" s="4">
        <f>IF(C401&lt;&gt;"",SUM($K$13:$K401),"")</f>
        <v>35889689.708333306</v>
      </c>
      <c r="N401" s="4">
        <f t="shared" si="93"/>
        <v>2336361.79</v>
      </c>
      <c r="O401">
        <f t="shared" si="90"/>
        <v>2058</v>
      </c>
      <c r="P401" s="8" t="str">
        <f t="shared" si="95"/>
        <v/>
      </c>
      <c r="Q401" s="8" t="str">
        <f t="shared" si="96"/>
        <v/>
      </c>
    </row>
    <row r="402" spans="1:17" x14ac:dyDescent="0.25">
      <c r="A402">
        <f t="shared" si="98"/>
        <v>6</v>
      </c>
      <c r="B402">
        <f t="shared" si="94"/>
        <v>0</v>
      </c>
      <c r="C402" s="5">
        <f t="shared" si="101"/>
        <v>390</v>
      </c>
      <c r="D402" s="3">
        <f t="shared" si="87"/>
        <v>57891</v>
      </c>
      <c r="E402" s="7">
        <f t="shared" si="97"/>
        <v>13034770</v>
      </c>
      <c r="F402" s="4">
        <f t="shared" si="88"/>
        <v>109151.2086334404</v>
      </c>
      <c r="G402" s="19">
        <f t="shared" si="99"/>
        <v>63756.56961827437</v>
      </c>
      <c r="H402" s="18">
        <f t="shared" si="100"/>
        <v>45394.639015166045</v>
      </c>
      <c r="I402" s="19"/>
      <c r="J402" s="4"/>
      <c r="K402" s="4">
        <f t="shared" si="80"/>
        <v>54311.541666666664</v>
      </c>
      <c r="L402" s="4">
        <f t="shared" si="81"/>
        <v>13034770</v>
      </c>
      <c r="M402" s="4">
        <f>IF(C402&lt;&gt;"",SUM($K$13:$K402),"")</f>
        <v>35944001.24999997</v>
      </c>
      <c r="N402" s="4">
        <f t="shared" si="93"/>
        <v>2282050.25</v>
      </c>
      <c r="O402">
        <f t="shared" si="90"/>
        <v>2058</v>
      </c>
      <c r="P402" s="8" t="str">
        <f t="shared" si="95"/>
        <v/>
      </c>
      <c r="Q402" s="8" t="str">
        <f t="shared" si="96"/>
        <v/>
      </c>
    </row>
    <row r="403" spans="1:17" x14ac:dyDescent="0.25">
      <c r="A403">
        <f t="shared" si="98"/>
        <v>7</v>
      </c>
      <c r="B403">
        <f t="shared" si="94"/>
        <v>0</v>
      </c>
      <c r="C403" s="5">
        <f t="shared" si="101"/>
        <v>391</v>
      </c>
      <c r="D403" s="3">
        <f t="shared" si="87"/>
        <v>57922</v>
      </c>
      <c r="E403" s="7">
        <f t="shared" si="97"/>
        <v>13034770</v>
      </c>
      <c r="F403" s="4">
        <f t="shared" si="88"/>
        <v>109151.2086334404</v>
      </c>
      <c r="G403" s="19">
        <f t="shared" si="99"/>
        <v>63567.425289044499</v>
      </c>
      <c r="H403" s="18">
        <f t="shared" si="100"/>
        <v>45583.783344395903</v>
      </c>
      <c r="I403" s="19"/>
      <c r="J403" s="4"/>
      <c r="K403" s="4">
        <f t="shared" si="80"/>
        <v>54311.541666666664</v>
      </c>
      <c r="L403" s="4">
        <f t="shared" si="81"/>
        <v>13034770</v>
      </c>
      <c r="M403" s="4">
        <f>IF(C403&lt;&gt;"",SUM($K$13:$K403),"")</f>
        <v>35998312.791666634</v>
      </c>
      <c r="N403" s="4">
        <f t="shared" si="93"/>
        <v>2227738.71</v>
      </c>
      <c r="O403">
        <f t="shared" si="90"/>
        <v>2058</v>
      </c>
      <c r="P403" s="8" t="str">
        <f t="shared" si="95"/>
        <v/>
      </c>
      <c r="Q403" s="8" t="str">
        <f t="shared" si="96"/>
        <v/>
      </c>
    </row>
    <row r="404" spans="1:17" x14ac:dyDescent="0.25">
      <c r="A404">
        <f t="shared" si="98"/>
        <v>8</v>
      </c>
      <c r="B404">
        <f t="shared" si="94"/>
        <v>0</v>
      </c>
      <c r="C404" s="5">
        <f t="shared" si="101"/>
        <v>392</v>
      </c>
      <c r="D404" s="3">
        <f t="shared" si="87"/>
        <v>57953</v>
      </c>
      <c r="E404" s="7">
        <f t="shared" si="97"/>
        <v>13034770</v>
      </c>
      <c r="F404" s="4">
        <f t="shared" si="88"/>
        <v>109151.2086334404</v>
      </c>
      <c r="G404" s="19">
        <f t="shared" si="99"/>
        <v>63377.492858442856</v>
      </c>
      <c r="H404" s="18">
        <f t="shared" si="100"/>
        <v>45773.715774997545</v>
      </c>
      <c r="I404" s="19"/>
      <c r="J404" s="4"/>
      <c r="K404" s="4">
        <f t="shared" si="80"/>
        <v>54311.541666666664</v>
      </c>
      <c r="L404" s="4">
        <f t="shared" si="81"/>
        <v>13034770</v>
      </c>
      <c r="M404" s="4">
        <f>IF(C404&lt;&gt;"",SUM($K$13:$K404),"")</f>
        <v>36052624.333333299</v>
      </c>
      <c r="N404" s="4">
        <f t="shared" si="93"/>
        <v>2173427.17</v>
      </c>
      <c r="O404">
        <f t="shared" si="90"/>
        <v>2058</v>
      </c>
      <c r="P404" s="8" t="str">
        <f t="shared" si="95"/>
        <v/>
      </c>
      <c r="Q404" s="8" t="str">
        <f t="shared" si="96"/>
        <v/>
      </c>
    </row>
    <row r="405" spans="1:17" x14ac:dyDescent="0.25">
      <c r="A405">
        <f t="shared" si="98"/>
        <v>9</v>
      </c>
      <c r="B405">
        <f t="shared" si="94"/>
        <v>0</v>
      </c>
      <c r="C405" s="5">
        <f t="shared" si="101"/>
        <v>393</v>
      </c>
      <c r="D405" s="3">
        <f t="shared" si="87"/>
        <v>57983</v>
      </c>
      <c r="E405" s="7">
        <f t="shared" si="97"/>
        <v>13034770</v>
      </c>
      <c r="F405" s="4">
        <f t="shared" si="88"/>
        <v>109151.2086334404</v>
      </c>
      <c r="G405" s="19">
        <f t="shared" si="99"/>
        <v>63186.769042713713</v>
      </c>
      <c r="H405" s="18">
        <f t="shared" si="100"/>
        <v>45964.43959072671</v>
      </c>
      <c r="I405" s="19"/>
      <c r="J405" s="4"/>
      <c r="K405" s="4">
        <f t="shared" si="80"/>
        <v>54311.541666666664</v>
      </c>
      <c r="L405" s="4">
        <f t="shared" si="81"/>
        <v>13034770</v>
      </c>
      <c r="M405" s="4">
        <f>IF(C405&lt;&gt;"",SUM($K$13:$K405),"")</f>
        <v>36106935.874999963</v>
      </c>
      <c r="N405" s="4">
        <f t="shared" si="93"/>
        <v>2119115.63</v>
      </c>
      <c r="O405">
        <f t="shared" si="90"/>
        <v>2058</v>
      </c>
      <c r="P405" s="8" t="str">
        <f t="shared" ref="P405:P436" si="102">IF(O405&lt;&gt;O406,SUMIFS(K:K,O:O,O405),"")</f>
        <v/>
      </c>
      <c r="Q405" s="8" t="str">
        <f t="shared" ref="Q405:Q436" si="103">IF(O405&lt;&gt;O406,SUMIFS(J:J,O:O,O405),"")</f>
        <v/>
      </c>
    </row>
    <row r="406" spans="1:17" x14ac:dyDescent="0.25">
      <c r="A406">
        <f t="shared" si="98"/>
        <v>10</v>
      </c>
      <c r="B406">
        <f t="shared" si="94"/>
        <v>0</v>
      </c>
      <c r="C406" s="5">
        <f t="shared" si="101"/>
        <v>394</v>
      </c>
      <c r="D406" s="3">
        <f t="shared" si="87"/>
        <v>58014</v>
      </c>
      <c r="E406" s="7">
        <f t="shared" si="97"/>
        <v>13034770</v>
      </c>
      <c r="F406" s="4">
        <f t="shared" si="88"/>
        <v>109151.2086334404</v>
      </c>
      <c r="G406" s="19">
        <f t="shared" si="99"/>
        <v>62995.25054441901</v>
      </c>
      <c r="H406" s="18">
        <f t="shared" si="100"/>
        <v>46155.958089021398</v>
      </c>
      <c r="I406" s="19"/>
      <c r="J406" s="4"/>
      <c r="K406" s="4">
        <f t="shared" si="80"/>
        <v>54311.541666666664</v>
      </c>
      <c r="L406" s="4">
        <f t="shared" si="81"/>
        <v>13034770</v>
      </c>
      <c r="M406" s="4">
        <f>IF(C406&lt;&gt;"",SUM($K$13:$K406),"")</f>
        <v>36161247.416666627</v>
      </c>
      <c r="N406" s="4">
        <f t="shared" si="93"/>
        <v>2064804.08</v>
      </c>
      <c r="O406">
        <f t="shared" si="90"/>
        <v>2058</v>
      </c>
      <c r="P406" s="8" t="str">
        <f t="shared" si="102"/>
        <v/>
      </c>
      <c r="Q406" s="8" t="str">
        <f t="shared" si="103"/>
        <v/>
      </c>
    </row>
    <row r="407" spans="1:17" x14ac:dyDescent="0.25">
      <c r="A407">
        <f t="shared" si="98"/>
        <v>11</v>
      </c>
      <c r="B407">
        <f t="shared" si="94"/>
        <v>0</v>
      </c>
      <c r="C407" s="5">
        <f t="shared" si="101"/>
        <v>395</v>
      </c>
      <c r="D407" s="3">
        <f t="shared" si="87"/>
        <v>58044</v>
      </c>
      <c r="E407" s="7">
        <f t="shared" si="97"/>
        <v>13034770</v>
      </c>
      <c r="F407" s="4">
        <f t="shared" si="88"/>
        <v>109151.2086334404</v>
      </c>
      <c r="G407" s="19">
        <f t="shared" si="99"/>
        <v>62802.934052381417</v>
      </c>
      <c r="H407" s="18">
        <f t="shared" si="100"/>
        <v>46348.274581058991</v>
      </c>
      <c r="I407" s="19"/>
      <c r="J407" s="4"/>
      <c r="K407" s="4">
        <f t="shared" si="80"/>
        <v>54311.541666666664</v>
      </c>
      <c r="L407" s="4">
        <f t="shared" si="81"/>
        <v>13034770</v>
      </c>
      <c r="M407" s="4">
        <f>IF(C407&lt;&gt;"",SUM($K$13:$K407),"")</f>
        <v>36215558.958333291</v>
      </c>
      <c r="N407" s="4">
        <f t="shared" si="93"/>
        <v>2010492.54</v>
      </c>
      <c r="O407">
        <f t="shared" si="90"/>
        <v>2058</v>
      </c>
      <c r="P407" s="8" t="str">
        <f t="shared" si="102"/>
        <v/>
      </c>
      <c r="Q407" s="8" t="str">
        <f t="shared" si="103"/>
        <v/>
      </c>
    </row>
    <row r="408" spans="1:17" x14ac:dyDescent="0.25">
      <c r="A408">
        <f t="shared" si="98"/>
        <v>12</v>
      </c>
      <c r="B408">
        <f t="shared" si="94"/>
        <v>1</v>
      </c>
      <c r="C408" s="5">
        <f t="shared" si="101"/>
        <v>396</v>
      </c>
      <c r="D408" s="3">
        <f t="shared" si="87"/>
        <v>58075</v>
      </c>
      <c r="E408" s="7">
        <f t="shared" si="97"/>
        <v>13034770</v>
      </c>
      <c r="F408" s="4">
        <f t="shared" si="88"/>
        <v>109151.2086334404</v>
      </c>
      <c r="G408" s="19">
        <f t="shared" si="99"/>
        <v>62609.816241627006</v>
      </c>
      <c r="H408" s="18">
        <f t="shared" si="100"/>
        <v>46541.392391813395</v>
      </c>
      <c r="I408" s="19">
        <f>SUM(H397:H408)</f>
        <v>545925.5883217525</v>
      </c>
      <c r="J408" s="4">
        <f>[2]Blad1!$AO$41*1000</f>
        <v>1750000</v>
      </c>
      <c r="K408" s="4">
        <f t="shared" si="80"/>
        <v>54311.541666666664</v>
      </c>
      <c r="L408" s="4">
        <f t="shared" si="81"/>
        <v>11284770</v>
      </c>
      <c r="M408" s="4">
        <f>IF(C408&lt;&gt;"",SUM($K$13:$K408),"")</f>
        <v>36269870.499999955</v>
      </c>
      <c r="N408" s="4">
        <f t="shared" si="93"/>
        <v>1956181</v>
      </c>
      <c r="O408">
        <f t="shared" si="90"/>
        <v>2058</v>
      </c>
      <c r="P408" s="8">
        <f t="shared" si="102"/>
        <v>651738.5</v>
      </c>
      <c r="Q408" s="8">
        <f t="shared" si="103"/>
        <v>1750000</v>
      </c>
    </row>
    <row r="409" spans="1:17" x14ac:dyDescent="0.25">
      <c r="A409">
        <f t="shared" si="98"/>
        <v>1</v>
      </c>
      <c r="B409">
        <f t="shared" si="94"/>
        <v>0</v>
      </c>
      <c r="C409" s="5">
        <f t="shared" si="101"/>
        <v>397</v>
      </c>
      <c r="D409" s="3">
        <f t="shared" si="87"/>
        <v>58106</v>
      </c>
      <c r="E409" s="7">
        <f t="shared" si="97"/>
        <v>11284770</v>
      </c>
      <c r="F409" s="4">
        <f t="shared" si="88"/>
        <v>109151.2086334404</v>
      </c>
      <c r="G409" s="19">
        <f t="shared" si="99"/>
        <v>62415.893773327785</v>
      </c>
      <c r="H409" s="18">
        <f t="shared" si="100"/>
        <v>46735.314860112623</v>
      </c>
      <c r="I409" s="19"/>
      <c r="J409" s="4"/>
      <c r="K409" s="4">
        <f t="shared" si="80"/>
        <v>47019.875</v>
      </c>
      <c r="L409" s="4">
        <f t="shared" si="81"/>
        <v>11284770</v>
      </c>
      <c r="M409" s="4">
        <f>IF(C409&lt;&gt;"",SUM($K$13:$K409),"")</f>
        <v>36316890.374999955</v>
      </c>
      <c r="N409" s="4">
        <f t="shared" si="93"/>
        <v>1909161.13</v>
      </c>
      <c r="O409">
        <f t="shared" si="90"/>
        <v>2059</v>
      </c>
      <c r="P409" s="8" t="str">
        <f t="shared" si="102"/>
        <v/>
      </c>
      <c r="Q409" s="8" t="str">
        <f t="shared" si="103"/>
        <v/>
      </c>
    </row>
    <row r="410" spans="1:17" x14ac:dyDescent="0.25">
      <c r="A410">
        <f t="shared" si="98"/>
        <v>2</v>
      </c>
      <c r="B410">
        <f t="shared" si="94"/>
        <v>0</v>
      </c>
      <c r="C410" s="5">
        <f t="shared" si="101"/>
        <v>398</v>
      </c>
      <c r="D410" s="3">
        <f t="shared" si="87"/>
        <v>58134</v>
      </c>
      <c r="E410" s="7">
        <f t="shared" si="97"/>
        <v>11284770</v>
      </c>
      <c r="F410" s="4">
        <f t="shared" si="88"/>
        <v>109151.2086334404</v>
      </c>
      <c r="G410" s="19">
        <f t="shared" si="99"/>
        <v>62221.163294743979</v>
      </c>
      <c r="H410" s="18">
        <f t="shared" si="100"/>
        <v>46930.045338696422</v>
      </c>
      <c r="I410" s="19"/>
      <c r="J410" s="4"/>
      <c r="K410" s="4">
        <f t="shared" si="80"/>
        <v>47019.875</v>
      </c>
      <c r="L410" s="4">
        <f t="shared" si="81"/>
        <v>11284770</v>
      </c>
      <c r="M410" s="4">
        <f>IF(C410&lt;&gt;"",SUM($K$13:$K410),"")</f>
        <v>36363910.249999955</v>
      </c>
      <c r="N410" s="4">
        <f t="shared" si="93"/>
        <v>1862141.25</v>
      </c>
      <c r="O410">
        <f t="shared" si="90"/>
        <v>2059</v>
      </c>
      <c r="P410" s="8" t="str">
        <f t="shared" si="102"/>
        <v/>
      </c>
      <c r="Q410" s="8" t="str">
        <f t="shared" si="103"/>
        <v/>
      </c>
    </row>
    <row r="411" spans="1:17" x14ac:dyDescent="0.25">
      <c r="A411">
        <f t="shared" si="98"/>
        <v>3</v>
      </c>
      <c r="B411">
        <f t="shared" si="94"/>
        <v>0</v>
      </c>
      <c r="C411" s="5">
        <f t="shared" si="101"/>
        <v>399</v>
      </c>
      <c r="D411" s="3">
        <f t="shared" si="87"/>
        <v>58165</v>
      </c>
      <c r="E411" s="7">
        <f t="shared" si="97"/>
        <v>11284770</v>
      </c>
      <c r="F411" s="4">
        <f t="shared" si="88"/>
        <v>109151.2086334404</v>
      </c>
      <c r="G411" s="19">
        <f t="shared" si="99"/>
        <v>62025.621439166069</v>
      </c>
      <c r="H411" s="18">
        <f t="shared" si="100"/>
        <v>47125.587194274325</v>
      </c>
      <c r="I411" s="19"/>
      <c r="J411" s="4"/>
      <c r="K411" s="4">
        <f t="shared" si="80"/>
        <v>47019.875</v>
      </c>
      <c r="L411" s="4">
        <f t="shared" si="81"/>
        <v>11284770</v>
      </c>
      <c r="M411" s="4">
        <f>IF(C411&lt;&gt;"",SUM($K$13:$K411),"")</f>
        <v>36410930.124999955</v>
      </c>
      <c r="N411" s="4">
        <f t="shared" si="93"/>
        <v>1815121.38</v>
      </c>
      <c r="O411">
        <f t="shared" si="90"/>
        <v>2059</v>
      </c>
      <c r="P411" s="8" t="str">
        <f t="shared" si="102"/>
        <v/>
      </c>
      <c r="Q411" s="8" t="str">
        <f t="shared" si="103"/>
        <v/>
      </c>
    </row>
    <row r="412" spans="1:17" x14ac:dyDescent="0.25">
      <c r="A412">
        <f t="shared" si="98"/>
        <v>4</v>
      </c>
      <c r="B412">
        <f t="shared" si="94"/>
        <v>0</v>
      </c>
      <c r="C412" s="5">
        <f t="shared" si="101"/>
        <v>400</v>
      </c>
      <c r="D412" s="3">
        <f t="shared" si="87"/>
        <v>58195</v>
      </c>
      <c r="E412" s="7">
        <f t="shared" si="97"/>
        <v>11284770</v>
      </c>
      <c r="F412" s="4">
        <f t="shared" si="88"/>
        <v>109151.2086334404</v>
      </c>
      <c r="G412" s="19">
        <f t="shared" si="99"/>
        <v>61829.264825856597</v>
      </c>
      <c r="H412" s="18">
        <f t="shared" si="100"/>
        <v>47321.943807583797</v>
      </c>
      <c r="I412" s="19"/>
      <c r="J412" s="4"/>
      <c r="K412" s="4">
        <f t="shared" si="80"/>
        <v>47019.875</v>
      </c>
      <c r="L412" s="4">
        <f t="shared" si="81"/>
        <v>11284770</v>
      </c>
      <c r="M412" s="4">
        <f>IF(C412&lt;&gt;"",SUM($K$13:$K412),"")</f>
        <v>36457949.999999955</v>
      </c>
      <c r="N412" s="4">
        <f t="shared" si="93"/>
        <v>1768101.5</v>
      </c>
      <c r="O412">
        <f t="shared" si="90"/>
        <v>2059</v>
      </c>
      <c r="P412" s="8" t="str">
        <f t="shared" si="102"/>
        <v/>
      </c>
      <c r="Q412" s="8" t="str">
        <f t="shared" si="103"/>
        <v/>
      </c>
    </row>
    <row r="413" spans="1:17" x14ac:dyDescent="0.25">
      <c r="A413">
        <f t="shared" si="98"/>
        <v>5</v>
      </c>
      <c r="B413">
        <f t="shared" si="94"/>
        <v>0</v>
      </c>
      <c r="C413" s="5">
        <f t="shared" si="101"/>
        <v>401</v>
      </c>
      <c r="D413" s="3">
        <f t="shared" si="87"/>
        <v>58226</v>
      </c>
      <c r="E413" s="7">
        <f t="shared" si="97"/>
        <v>11284770</v>
      </c>
      <c r="F413" s="4">
        <f t="shared" si="88"/>
        <v>109151.2086334404</v>
      </c>
      <c r="G413" s="19">
        <f t="shared" si="99"/>
        <v>61632.090059991679</v>
      </c>
      <c r="H413" s="18">
        <f t="shared" si="100"/>
        <v>47519.11857344873</v>
      </c>
      <c r="I413" s="19"/>
      <c r="J413" s="4"/>
      <c r="K413" s="4">
        <f t="shared" si="80"/>
        <v>47019.875</v>
      </c>
      <c r="L413" s="4">
        <f t="shared" si="81"/>
        <v>11284770</v>
      </c>
      <c r="M413" s="4">
        <f>IF(C413&lt;&gt;"",SUM($K$13:$K413),"")</f>
        <v>36504969.874999955</v>
      </c>
      <c r="N413" s="4">
        <f t="shared" si="93"/>
        <v>1721081.63</v>
      </c>
      <c r="O413">
        <f t="shared" si="90"/>
        <v>2059</v>
      </c>
      <c r="P413" s="8" t="str">
        <f t="shared" si="102"/>
        <v/>
      </c>
      <c r="Q413" s="8" t="str">
        <f t="shared" si="103"/>
        <v/>
      </c>
    </row>
    <row r="414" spans="1:17" x14ac:dyDescent="0.25">
      <c r="A414">
        <f t="shared" si="98"/>
        <v>6</v>
      </c>
      <c r="B414">
        <f t="shared" si="94"/>
        <v>0</v>
      </c>
      <c r="C414" s="5">
        <f t="shared" si="101"/>
        <v>402</v>
      </c>
      <c r="D414" s="3">
        <f t="shared" si="87"/>
        <v>58256</v>
      </c>
      <c r="E414" s="7">
        <f t="shared" si="97"/>
        <v>11284770</v>
      </c>
      <c r="F414" s="4">
        <f t="shared" si="88"/>
        <v>109151.2086334404</v>
      </c>
      <c r="G414" s="19">
        <f t="shared" si="99"/>
        <v>61434.093732602305</v>
      </c>
      <c r="H414" s="18">
        <f t="shared" si="100"/>
        <v>47717.114900838103</v>
      </c>
      <c r="I414" s="19"/>
      <c r="J414" s="4"/>
      <c r="K414" s="4">
        <f t="shared" si="80"/>
        <v>47019.875</v>
      </c>
      <c r="L414" s="4">
        <f t="shared" si="81"/>
        <v>11284770</v>
      </c>
      <c r="M414" s="4">
        <f>IF(C414&lt;&gt;"",SUM($K$13:$K414),"")</f>
        <v>36551989.749999955</v>
      </c>
      <c r="N414" s="4">
        <f t="shared" si="93"/>
        <v>1674061.75</v>
      </c>
      <c r="O414">
        <f t="shared" si="90"/>
        <v>2059</v>
      </c>
      <c r="P414" s="8" t="str">
        <f t="shared" si="102"/>
        <v/>
      </c>
      <c r="Q414" s="8" t="str">
        <f t="shared" si="103"/>
        <v/>
      </c>
    </row>
    <row r="415" spans="1:17" x14ac:dyDescent="0.25">
      <c r="A415">
        <f t="shared" si="98"/>
        <v>7</v>
      </c>
      <c r="B415">
        <f t="shared" si="94"/>
        <v>0</v>
      </c>
      <c r="C415" s="5">
        <f t="shared" si="101"/>
        <v>403</v>
      </c>
      <c r="D415" s="3">
        <f t="shared" si="87"/>
        <v>58287</v>
      </c>
      <c r="E415" s="7">
        <f t="shared" si="97"/>
        <v>11284770</v>
      </c>
      <c r="F415" s="4">
        <f t="shared" si="88"/>
        <v>109151.2086334404</v>
      </c>
      <c r="G415" s="19">
        <f t="shared" si="99"/>
        <v>61235.272420515466</v>
      </c>
      <c r="H415" s="18">
        <f t="shared" si="100"/>
        <v>47915.936212924928</v>
      </c>
      <c r="I415" s="19"/>
      <c r="J415" s="4"/>
      <c r="K415" s="4">
        <f t="shared" si="80"/>
        <v>47019.875</v>
      </c>
      <c r="L415" s="4">
        <f t="shared" si="81"/>
        <v>11284770</v>
      </c>
      <c r="M415" s="4">
        <f>IF(C415&lt;&gt;"",SUM($K$13:$K415),"")</f>
        <v>36599009.624999955</v>
      </c>
      <c r="N415" s="4">
        <f t="shared" si="93"/>
        <v>1627041.88</v>
      </c>
      <c r="O415">
        <f t="shared" si="90"/>
        <v>2059</v>
      </c>
      <c r="P415" s="8" t="str">
        <f t="shared" si="102"/>
        <v/>
      </c>
      <c r="Q415" s="8" t="str">
        <f t="shared" si="103"/>
        <v/>
      </c>
    </row>
    <row r="416" spans="1:17" x14ac:dyDescent="0.25">
      <c r="A416">
        <f t="shared" si="98"/>
        <v>8</v>
      </c>
      <c r="B416">
        <f t="shared" si="94"/>
        <v>0</v>
      </c>
      <c r="C416" s="5">
        <f t="shared" si="101"/>
        <v>404</v>
      </c>
      <c r="D416" s="3">
        <f t="shared" si="87"/>
        <v>58318</v>
      </c>
      <c r="E416" s="7">
        <f t="shared" si="97"/>
        <v>11284770</v>
      </c>
      <c r="F416" s="4">
        <f t="shared" si="88"/>
        <v>109151.2086334404</v>
      </c>
      <c r="G416" s="19">
        <f t="shared" si="99"/>
        <v>61035.622686294962</v>
      </c>
      <c r="H416" s="18">
        <f t="shared" si="100"/>
        <v>48115.585947145453</v>
      </c>
      <c r="I416" s="19"/>
      <c r="J416" s="4"/>
      <c r="K416" s="4">
        <f t="shared" si="80"/>
        <v>47019.875</v>
      </c>
      <c r="L416" s="4">
        <f t="shared" si="81"/>
        <v>11284770</v>
      </c>
      <c r="M416" s="4">
        <f>IF(C416&lt;&gt;"",SUM($K$13:$K416),"")</f>
        <v>36646029.499999955</v>
      </c>
      <c r="N416" s="4">
        <f t="shared" si="93"/>
        <v>1580022</v>
      </c>
      <c r="O416">
        <f t="shared" si="90"/>
        <v>2059</v>
      </c>
      <c r="P416" s="8" t="str">
        <f t="shared" si="102"/>
        <v/>
      </c>
      <c r="Q416" s="8" t="str">
        <f t="shared" si="103"/>
        <v/>
      </c>
    </row>
    <row r="417" spans="1:17" x14ac:dyDescent="0.25">
      <c r="A417">
        <f t="shared" si="98"/>
        <v>9</v>
      </c>
      <c r="B417">
        <f t="shared" si="94"/>
        <v>0</v>
      </c>
      <c r="C417" s="5">
        <f t="shared" si="101"/>
        <v>405</v>
      </c>
      <c r="D417" s="3">
        <f t="shared" si="87"/>
        <v>58348</v>
      </c>
      <c r="E417" s="7">
        <f t="shared" si="97"/>
        <v>11284770</v>
      </c>
      <c r="F417" s="4">
        <f t="shared" si="88"/>
        <v>109151.2086334404</v>
      </c>
      <c r="G417" s="19">
        <f t="shared" si="99"/>
        <v>60835.141078181841</v>
      </c>
      <c r="H417" s="18">
        <f t="shared" si="100"/>
        <v>48316.067555258553</v>
      </c>
      <c r="I417" s="19"/>
      <c r="J417" s="4"/>
      <c r="K417" s="4">
        <f t="shared" si="80"/>
        <v>47019.875</v>
      </c>
      <c r="L417" s="4">
        <f t="shared" si="81"/>
        <v>11284770</v>
      </c>
      <c r="M417" s="4">
        <f>IF(C417&lt;&gt;"",SUM($K$13:$K417),"")</f>
        <v>36693049.374999955</v>
      </c>
      <c r="N417" s="4">
        <f t="shared" si="93"/>
        <v>1533002.13</v>
      </c>
      <c r="O417">
        <f t="shared" si="90"/>
        <v>2059</v>
      </c>
      <c r="P417" s="8" t="str">
        <f t="shared" si="102"/>
        <v/>
      </c>
      <c r="Q417" s="8" t="str">
        <f t="shared" si="103"/>
        <v/>
      </c>
    </row>
    <row r="418" spans="1:17" x14ac:dyDescent="0.25">
      <c r="A418">
        <f t="shared" si="98"/>
        <v>10</v>
      </c>
      <c r="B418">
        <f t="shared" si="94"/>
        <v>0</v>
      </c>
      <c r="C418" s="5">
        <f t="shared" si="101"/>
        <v>406</v>
      </c>
      <c r="D418" s="3">
        <f t="shared" si="87"/>
        <v>58379</v>
      </c>
      <c r="E418" s="7">
        <f t="shared" si="97"/>
        <v>11284770</v>
      </c>
      <c r="F418" s="4">
        <f t="shared" si="88"/>
        <v>109151.2086334404</v>
      </c>
      <c r="G418" s="19">
        <f t="shared" si="99"/>
        <v>60633.824130034933</v>
      </c>
      <c r="H418" s="18">
        <f t="shared" si="100"/>
        <v>48517.384503405461</v>
      </c>
      <c r="I418" s="19"/>
      <c r="J418" s="4"/>
      <c r="K418" s="4">
        <f t="shared" si="80"/>
        <v>47019.875</v>
      </c>
      <c r="L418" s="4">
        <f t="shared" si="81"/>
        <v>11284770</v>
      </c>
      <c r="M418" s="4">
        <f>IF(C418&lt;&gt;"",SUM($K$13:$K418),"")</f>
        <v>36740069.249999955</v>
      </c>
      <c r="N418" s="4">
        <f t="shared" si="93"/>
        <v>1485982.25</v>
      </c>
      <c r="O418">
        <f t="shared" si="90"/>
        <v>2059</v>
      </c>
      <c r="P418" s="8" t="str">
        <f t="shared" si="102"/>
        <v/>
      </c>
      <c r="Q418" s="8" t="str">
        <f t="shared" si="103"/>
        <v/>
      </c>
    </row>
    <row r="419" spans="1:17" x14ac:dyDescent="0.25">
      <c r="A419">
        <f t="shared" si="98"/>
        <v>11</v>
      </c>
      <c r="B419">
        <f t="shared" si="94"/>
        <v>0</v>
      </c>
      <c r="C419" s="5">
        <f t="shared" si="101"/>
        <v>407</v>
      </c>
      <c r="D419" s="3">
        <f t="shared" si="87"/>
        <v>58409</v>
      </c>
      <c r="E419" s="7">
        <f t="shared" si="97"/>
        <v>11284770</v>
      </c>
      <c r="F419" s="4">
        <f t="shared" si="88"/>
        <v>109151.2086334404</v>
      </c>
      <c r="G419" s="19">
        <f t="shared" si="99"/>
        <v>60431.668361270749</v>
      </c>
      <c r="H419" s="18">
        <f t="shared" si="100"/>
        <v>48719.540272169652</v>
      </c>
      <c r="I419" s="19"/>
      <c r="J419" s="4"/>
      <c r="K419" s="4">
        <f t="shared" si="80"/>
        <v>47019.875</v>
      </c>
      <c r="L419" s="4">
        <f t="shared" si="81"/>
        <v>11284770</v>
      </c>
      <c r="M419" s="4">
        <f>IF(C419&lt;&gt;"",SUM($K$13:$K419),"")</f>
        <v>36787089.124999955</v>
      </c>
      <c r="N419" s="4">
        <f t="shared" si="93"/>
        <v>1438962.38</v>
      </c>
      <c r="O419">
        <f t="shared" si="90"/>
        <v>2059</v>
      </c>
      <c r="P419" s="8" t="str">
        <f t="shared" si="102"/>
        <v/>
      </c>
      <c r="Q419" s="8" t="str">
        <f t="shared" si="103"/>
        <v/>
      </c>
    </row>
    <row r="420" spans="1:17" x14ac:dyDescent="0.25">
      <c r="A420">
        <f t="shared" si="98"/>
        <v>12</v>
      </c>
      <c r="B420">
        <f t="shared" si="94"/>
        <v>1</v>
      </c>
      <c r="C420" s="5">
        <f t="shared" si="101"/>
        <v>408</v>
      </c>
      <c r="D420" s="3">
        <f t="shared" si="87"/>
        <v>58440</v>
      </c>
      <c r="E420" s="7">
        <f t="shared" si="97"/>
        <v>11284770</v>
      </c>
      <c r="F420" s="4">
        <f t="shared" si="88"/>
        <v>109151.2086334404</v>
      </c>
      <c r="G420" s="19">
        <f t="shared" si="99"/>
        <v>60228.670276803379</v>
      </c>
      <c r="H420" s="18">
        <f t="shared" si="100"/>
        <v>48922.538356637029</v>
      </c>
      <c r="I420" s="19">
        <f>SUM(H409:H420)</f>
        <v>573856.17752249516</v>
      </c>
      <c r="J420" s="4">
        <f>[2]Blad1!$AP$41*1000</f>
        <v>1750000</v>
      </c>
      <c r="K420" s="4">
        <f t="shared" si="80"/>
        <v>47019.875</v>
      </c>
      <c r="L420" s="4">
        <f t="shared" si="81"/>
        <v>9534770</v>
      </c>
      <c r="M420" s="4">
        <f>IF(C420&lt;&gt;"",SUM($K$13:$K420),"")</f>
        <v>36834108.999999955</v>
      </c>
      <c r="N420" s="4">
        <f t="shared" si="93"/>
        <v>1391942.5</v>
      </c>
      <c r="O420">
        <f t="shared" si="90"/>
        <v>2059</v>
      </c>
      <c r="P420" s="8">
        <f t="shared" si="102"/>
        <v>564238.5</v>
      </c>
      <c r="Q420" s="8">
        <f t="shared" si="103"/>
        <v>1750000</v>
      </c>
    </row>
    <row r="421" spans="1:17" x14ac:dyDescent="0.25">
      <c r="A421">
        <f t="shared" si="98"/>
        <v>1</v>
      </c>
      <c r="B421">
        <f t="shared" si="94"/>
        <v>0</v>
      </c>
      <c r="C421" s="5">
        <f t="shared" si="101"/>
        <v>409</v>
      </c>
      <c r="D421" s="3">
        <f t="shared" si="87"/>
        <v>58471</v>
      </c>
      <c r="E421" s="7">
        <f t="shared" si="97"/>
        <v>9534770</v>
      </c>
      <c r="F421" s="4">
        <f t="shared" si="88"/>
        <v>109151.2086334404</v>
      </c>
      <c r="G421" s="19">
        <f t="shared" si="99"/>
        <v>60024.826366984053</v>
      </c>
      <c r="H421" s="18">
        <f t="shared" si="100"/>
        <v>49126.382266456356</v>
      </c>
      <c r="I421" s="19"/>
      <c r="J421" s="4"/>
      <c r="K421" s="4">
        <f t="shared" si="80"/>
        <v>39728.208333333336</v>
      </c>
      <c r="L421" s="4">
        <f t="shared" si="81"/>
        <v>9534770</v>
      </c>
      <c r="M421" s="4">
        <f>IF(C421&lt;&gt;"",SUM($K$13:$K421),"")</f>
        <v>36873837.208333291</v>
      </c>
      <c r="N421" s="4">
        <f t="shared" si="93"/>
        <v>1352214.29</v>
      </c>
      <c r="O421">
        <f t="shared" si="90"/>
        <v>2060</v>
      </c>
      <c r="P421" s="8" t="str">
        <f t="shared" si="102"/>
        <v/>
      </c>
      <c r="Q421" s="8" t="str">
        <f t="shared" si="103"/>
        <v/>
      </c>
    </row>
    <row r="422" spans="1:17" x14ac:dyDescent="0.25">
      <c r="A422">
        <f t="shared" si="98"/>
        <v>2</v>
      </c>
      <c r="B422">
        <f t="shared" si="94"/>
        <v>0</v>
      </c>
      <c r="C422" s="5">
        <f t="shared" si="101"/>
        <v>410</v>
      </c>
      <c r="D422" s="3">
        <f t="shared" si="87"/>
        <v>58500</v>
      </c>
      <c r="E422" s="7">
        <f t="shared" si="97"/>
        <v>9534770</v>
      </c>
      <c r="F422" s="4">
        <f t="shared" si="88"/>
        <v>109151.2086334404</v>
      </c>
      <c r="G422" s="19">
        <f t="shared" si="99"/>
        <v>59820.133107540481</v>
      </c>
      <c r="H422" s="18">
        <f t="shared" si="100"/>
        <v>49331.07552589992</v>
      </c>
      <c r="I422" s="19"/>
      <c r="J422" s="4"/>
      <c r="K422" s="4">
        <f t="shared" si="80"/>
        <v>39728.208333333336</v>
      </c>
      <c r="L422" s="4">
        <f t="shared" si="81"/>
        <v>9534770</v>
      </c>
      <c r="M422" s="4">
        <f>IF(C422&lt;&gt;"",SUM($K$13:$K422),"")</f>
        <v>36913565.416666627</v>
      </c>
      <c r="N422" s="4">
        <f t="shared" si="93"/>
        <v>1312486.08</v>
      </c>
      <c r="O422">
        <f t="shared" si="90"/>
        <v>2060</v>
      </c>
      <c r="P422" s="8" t="str">
        <f t="shared" si="102"/>
        <v/>
      </c>
      <c r="Q422" s="8" t="str">
        <f t="shared" si="103"/>
        <v/>
      </c>
    </row>
    <row r="423" spans="1:17" x14ac:dyDescent="0.25">
      <c r="A423">
        <f t="shared" si="98"/>
        <v>3</v>
      </c>
      <c r="B423">
        <f t="shared" si="94"/>
        <v>0</v>
      </c>
      <c r="C423" s="5">
        <f t="shared" si="101"/>
        <v>411</v>
      </c>
      <c r="D423" s="3">
        <f t="shared" si="87"/>
        <v>58531</v>
      </c>
      <c r="E423" s="7">
        <f t="shared" si="97"/>
        <v>9534770</v>
      </c>
      <c r="F423" s="4">
        <f t="shared" si="88"/>
        <v>109151.2086334404</v>
      </c>
      <c r="G423" s="19">
        <f t="shared" si="99"/>
        <v>59614.586959515909</v>
      </c>
      <c r="H423" s="18">
        <f t="shared" si="100"/>
        <v>49536.621673924499</v>
      </c>
      <c r="I423" s="19"/>
      <c r="J423" s="4"/>
      <c r="K423" s="4">
        <f t="shared" si="80"/>
        <v>39728.208333333336</v>
      </c>
      <c r="L423" s="4">
        <f t="shared" si="81"/>
        <v>9534770</v>
      </c>
      <c r="M423" s="4">
        <f>IF(C423&lt;&gt;"",SUM($K$13:$K423),"")</f>
        <v>36953293.624999963</v>
      </c>
      <c r="N423" s="4">
        <f t="shared" si="93"/>
        <v>1272757.8799999999</v>
      </c>
      <c r="O423">
        <f t="shared" si="90"/>
        <v>2060</v>
      </c>
      <c r="P423" s="8" t="str">
        <f t="shared" si="102"/>
        <v/>
      </c>
      <c r="Q423" s="8" t="str">
        <f t="shared" si="103"/>
        <v/>
      </c>
    </row>
    <row r="424" spans="1:17" x14ac:dyDescent="0.25">
      <c r="A424">
        <f t="shared" si="98"/>
        <v>4</v>
      </c>
      <c r="B424">
        <f t="shared" si="94"/>
        <v>0</v>
      </c>
      <c r="C424" s="5">
        <f t="shared" si="101"/>
        <v>412</v>
      </c>
      <c r="D424" s="3">
        <f t="shared" si="87"/>
        <v>58561</v>
      </c>
      <c r="E424" s="7">
        <f t="shared" si="97"/>
        <v>9534770</v>
      </c>
      <c r="F424" s="4">
        <f t="shared" si="88"/>
        <v>109151.2086334404</v>
      </c>
      <c r="G424" s="19">
        <f t="shared" si="99"/>
        <v>59408.184369207884</v>
      </c>
      <c r="H424" s="18">
        <f t="shared" si="100"/>
        <v>49743.024264232517</v>
      </c>
      <c r="I424" s="19"/>
      <c r="J424" s="4"/>
      <c r="K424" s="4">
        <f t="shared" si="80"/>
        <v>39728.208333333336</v>
      </c>
      <c r="L424" s="4">
        <f t="shared" si="81"/>
        <v>9534770</v>
      </c>
      <c r="M424" s="4">
        <f>IF(C424&lt;&gt;"",SUM($K$13:$K424),"")</f>
        <v>36993021.833333299</v>
      </c>
      <c r="N424" s="4">
        <f t="shared" si="93"/>
        <v>1233029.67</v>
      </c>
      <c r="O424">
        <f t="shared" si="90"/>
        <v>2060</v>
      </c>
      <c r="P424" s="8" t="str">
        <f t="shared" si="102"/>
        <v/>
      </c>
      <c r="Q424" s="8" t="str">
        <f t="shared" si="103"/>
        <v/>
      </c>
    </row>
    <row r="425" spans="1:17" x14ac:dyDescent="0.25">
      <c r="A425">
        <f t="shared" si="98"/>
        <v>5</v>
      </c>
      <c r="B425">
        <f t="shared" si="94"/>
        <v>0</v>
      </c>
      <c r="C425" s="5">
        <f t="shared" si="101"/>
        <v>413</v>
      </c>
      <c r="D425" s="3">
        <f t="shared" si="87"/>
        <v>58592</v>
      </c>
      <c r="E425" s="7">
        <f t="shared" si="97"/>
        <v>9534770</v>
      </c>
      <c r="F425" s="4">
        <f t="shared" si="88"/>
        <v>109151.2086334404</v>
      </c>
      <c r="G425" s="19">
        <f t="shared" si="99"/>
        <v>59200.921768106913</v>
      </c>
      <c r="H425" s="18">
        <f t="shared" si="100"/>
        <v>49950.286865333488</v>
      </c>
      <c r="I425" s="19"/>
      <c r="J425" s="4"/>
      <c r="K425" s="4">
        <f t="shared" si="80"/>
        <v>39728.208333333336</v>
      </c>
      <c r="L425" s="4">
        <f t="shared" si="81"/>
        <v>9534770</v>
      </c>
      <c r="M425" s="4">
        <f>IF(C425&lt;&gt;"",SUM($K$13:$K425),"")</f>
        <v>37032750.041666634</v>
      </c>
      <c r="N425" s="4">
        <f t="shared" si="93"/>
        <v>1193301.46</v>
      </c>
      <c r="O425">
        <f t="shared" si="90"/>
        <v>2060</v>
      </c>
      <c r="P425" s="8" t="str">
        <f t="shared" si="102"/>
        <v/>
      </c>
      <c r="Q425" s="8" t="str">
        <f t="shared" si="103"/>
        <v/>
      </c>
    </row>
    <row r="426" spans="1:17" x14ac:dyDescent="0.25">
      <c r="A426">
        <f t="shared" ref="A426:A449" si="104">IF(E$7&lt;=12,MONTH(D426),WEEKNUM(D426))</f>
        <v>6</v>
      </c>
      <c r="B426">
        <f t="shared" si="94"/>
        <v>0</v>
      </c>
      <c r="C426" s="5">
        <f t="shared" si="101"/>
        <v>414</v>
      </c>
      <c r="D426" s="3">
        <f t="shared" si="87"/>
        <v>58622</v>
      </c>
      <c r="E426" s="7">
        <f t="shared" si="97"/>
        <v>9534770</v>
      </c>
      <c r="F426" s="4">
        <f t="shared" si="88"/>
        <v>109151.2086334404</v>
      </c>
      <c r="G426" s="19">
        <f t="shared" si="99"/>
        <v>58992.795572834693</v>
      </c>
      <c r="H426" s="18">
        <f t="shared" si="100"/>
        <v>50158.413060605715</v>
      </c>
      <c r="I426" s="19"/>
      <c r="J426" s="4"/>
      <c r="K426" s="4">
        <f t="shared" si="80"/>
        <v>39728.208333333336</v>
      </c>
      <c r="L426" s="4">
        <f t="shared" si="81"/>
        <v>9534770</v>
      </c>
      <c r="M426" s="4">
        <f>IF(C426&lt;&gt;"",SUM($K$13:$K426),"")</f>
        <v>37072478.24999997</v>
      </c>
      <c r="N426" s="4">
        <f t="shared" ref="N426:N489" si="105">IFERROR(ROUND(IF(C426&lt;&gt;"",SUM(K427:K869),""),2),"")</f>
        <v>1153573.25</v>
      </c>
      <c r="O426">
        <f t="shared" si="90"/>
        <v>2060</v>
      </c>
      <c r="P426" s="8" t="str">
        <f t="shared" si="102"/>
        <v/>
      </c>
      <c r="Q426" s="8" t="str">
        <f t="shared" si="103"/>
        <v/>
      </c>
    </row>
    <row r="427" spans="1:17" x14ac:dyDescent="0.25">
      <c r="A427">
        <f t="shared" si="104"/>
        <v>7</v>
      </c>
      <c r="B427">
        <f t="shared" si="94"/>
        <v>0</v>
      </c>
      <c r="C427" s="5">
        <f t="shared" si="101"/>
        <v>415</v>
      </c>
      <c r="D427" s="3">
        <f t="shared" si="87"/>
        <v>58653</v>
      </c>
      <c r="E427" s="7">
        <f t="shared" si="97"/>
        <v>9534770</v>
      </c>
      <c r="F427" s="4">
        <f t="shared" si="88"/>
        <v>109151.2086334404</v>
      </c>
      <c r="G427" s="19">
        <f t="shared" si="99"/>
        <v>58783.802185082168</v>
      </c>
      <c r="H427" s="18">
        <f t="shared" si="100"/>
        <v>50367.406448358233</v>
      </c>
      <c r="I427" s="19"/>
      <c r="J427" s="4"/>
      <c r="K427" s="4">
        <f t="shared" si="80"/>
        <v>39728.208333333336</v>
      </c>
      <c r="L427" s="4">
        <f t="shared" si="81"/>
        <v>9534770</v>
      </c>
      <c r="M427" s="4">
        <f>IF(C427&lt;&gt;"",SUM($K$13:$K427),"")</f>
        <v>37112206.458333306</v>
      </c>
      <c r="N427" s="4">
        <f t="shared" si="105"/>
        <v>1113845.04</v>
      </c>
      <c r="O427">
        <f t="shared" si="90"/>
        <v>2060</v>
      </c>
      <c r="P427" s="8" t="str">
        <f t="shared" si="102"/>
        <v/>
      </c>
      <c r="Q427" s="8" t="str">
        <f t="shared" si="103"/>
        <v/>
      </c>
    </row>
    <row r="428" spans="1:17" x14ac:dyDescent="0.25">
      <c r="A428">
        <f t="shared" si="104"/>
        <v>8</v>
      </c>
      <c r="B428">
        <f t="shared" si="94"/>
        <v>0</v>
      </c>
      <c r="C428" s="5">
        <f t="shared" si="101"/>
        <v>416</v>
      </c>
      <c r="D428" s="3">
        <f t="shared" si="87"/>
        <v>58684</v>
      </c>
      <c r="E428" s="7">
        <f t="shared" si="97"/>
        <v>9534770</v>
      </c>
      <c r="F428" s="4">
        <f t="shared" si="88"/>
        <v>109151.2086334404</v>
      </c>
      <c r="G428" s="19">
        <f t="shared" si="99"/>
        <v>58573.93799154734</v>
      </c>
      <c r="H428" s="18">
        <f t="shared" si="100"/>
        <v>50577.270641893061</v>
      </c>
      <c r="I428" s="19"/>
      <c r="J428" s="4"/>
      <c r="K428" s="4">
        <f t="shared" si="80"/>
        <v>39728.208333333336</v>
      </c>
      <c r="L428" s="4">
        <f t="shared" si="81"/>
        <v>9534770</v>
      </c>
      <c r="M428" s="4">
        <f>IF(C428&lt;&gt;"",SUM($K$13:$K428),"")</f>
        <v>37151934.666666642</v>
      </c>
      <c r="N428" s="4">
        <f t="shared" si="105"/>
        <v>1074116.83</v>
      </c>
      <c r="O428">
        <f t="shared" si="90"/>
        <v>2060</v>
      </c>
      <c r="P428" s="8" t="str">
        <f t="shared" si="102"/>
        <v/>
      </c>
      <c r="Q428" s="8" t="str">
        <f t="shared" si="103"/>
        <v/>
      </c>
    </row>
    <row r="429" spans="1:17" x14ac:dyDescent="0.25">
      <c r="A429">
        <f t="shared" si="104"/>
        <v>9</v>
      </c>
      <c r="B429">
        <f t="shared" si="94"/>
        <v>0</v>
      </c>
      <c r="C429" s="5">
        <f t="shared" si="101"/>
        <v>417</v>
      </c>
      <c r="D429" s="3">
        <f t="shared" si="87"/>
        <v>58714</v>
      </c>
      <c r="E429" s="7">
        <f t="shared" si="97"/>
        <v>9534770</v>
      </c>
      <c r="F429" s="4">
        <f t="shared" si="88"/>
        <v>109151.2086334404</v>
      </c>
      <c r="G429" s="19">
        <f t="shared" si="99"/>
        <v>58363.199363872794</v>
      </c>
      <c r="H429" s="18">
        <f t="shared" si="100"/>
        <v>50788.009269567614</v>
      </c>
      <c r="I429" s="19"/>
      <c r="J429" s="4"/>
      <c r="K429" s="4">
        <f t="shared" si="80"/>
        <v>39728.208333333336</v>
      </c>
      <c r="L429" s="4">
        <f t="shared" si="81"/>
        <v>9534770</v>
      </c>
      <c r="M429" s="4">
        <f>IF(C429&lt;&gt;"",SUM($K$13:$K429),"")</f>
        <v>37191662.874999978</v>
      </c>
      <c r="N429" s="4">
        <f t="shared" si="105"/>
        <v>1034388.63</v>
      </c>
      <c r="O429">
        <f t="shared" si="90"/>
        <v>2060</v>
      </c>
      <c r="P429" s="8" t="str">
        <f t="shared" si="102"/>
        <v/>
      </c>
      <c r="Q429" s="8" t="str">
        <f t="shared" si="103"/>
        <v/>
      </c>
    </row>
    <row r="430" spans="1:17" x14ac:dyDescent="0.25">
      <c r="A430">
        <f t="shared" si="104"/>
        <v>10</v>
      </c>
      <c r="B430">
        <f t="shared" si="94"/>
        <v>0</v>
      </c>
      <c r="C430" s="5">
        <f t="shared" si="101"/>
        <v>418</v>
      </c>
      <c r="D430" s="3">
        <f t="shared" si="87"/>
        <v>58745</v>
      </c>
      <c r="E430" s="7">
        <f t="shared" si="97"/>
        <v>9534770</v>
      </c>
      <c r="F430" s="4">
        <f t="shared" si="88"/>
        <v>109151.2086334404</v>
      </c>
      <c r="G430" s="19">
        <f t="shared" si="99"/>
        <v>58151.582658582927</v>
      </c>
      <c r="H430" s="18">
        <f t="shared" si="100"/>
        <v>50999.625974857481</v>
      </c>
      <c r="I430" s="19"/>
      <c r="J430" s="4"/>
      <c r="K430" s="4">
        <f t="shared" si="80"/>
        <v>39728.208333333336</v>
      </c>
      <c r="L430" s="4">
        <f t="shared" si="81"/>
        <v>9534770</v>
      </c>
      <c r="M430" s="4">
        <f>IF(C430&lt;&gt;"",SUM($K$13:$K430),"")</f>
        <v>37231391.083333313</v>
      </c>
      <c r="N430" s="4">
        <f t="shared" si="105"/>
        <v>994660.42</v>
      </c>
      <c r="O430">
        <f t="shared" si="90"/>
        <v>2060</v>
      </c>
      <c r="P430" s="8" t="str">
        <f t="shared" si="102"/>
        <v/>
      </c>
      <c r="Q430" s="8" t="str">
        <f t="shared" si="103"/>
        <v/>
      </c>
    </row>
    <row r="431" spans="1:17" x14ac:dyDescent="0.25">
      <c r="A431">
        <f t="shared" si="104"/>
        <v>11</v>
      </c>
      <c r="B431">
        <f t="shared" si="94"/>
        <v>0</v>
      </c>
      <c r="C431" s="5">
        <f t="shared" si="101"/>
        <v>419</v>
      </c>
      <c r="D431" s="3">
        <f t="shared" si="87"/>
        <v>58775</v>
      </c>
      <c r="E431" s="7">
        <f t="shared" si="97"/>
        <v>9534770</v>
      </c>
      <c r="F431" s="4">
        <f t="shared" si="88"/>
        <v>109151.2086334404</v>
      </c>
      <c r="G431" s="19">
        <f t="shared" si="99"/>
        <v>57939.084217021016</v>
      </c>
      <c r="H431" s="18">
        <f t="shared" si="100"/>
        <v>51212.124416419392</v>
      </c>
      <c r="I431" s="19"/>
      <c r="J431" s="4"/>
      <c r="K431" s="4">
        <f t="shared" si="80"/>
        <v>39728.208333333336</v>
      </c>
      <c r="L431" s="4">
        <f t="shared" si="81"/>
        <v>9534770</v>
      </c>
      <c r="M431" s="4">
        <f>IF(C431&lt;&gt;"",SUM($K$13:$K431),"")</f>
        <v>37271119.291666649</v>
      </c>
      <c r="N431" s="4">
        <f t="shared" si="105"/>
        <v>954932.21</v>
      </c>
      <c r="O431">
        <f t="shared" si="90"/>
        <v>2060</v>
      </c>
      <c r="P431" s="8" t="str">
        <f t="shared" si="102"/>
        <v/>
      </c>
      <c r="Q431" s="8" t="str">
        <f t="shared" si="103"/>
        <v/>
      </c>
    </row>
    <row r="432" spans="1:17" x14ac:dyDescent="0.25">
      <c r="A432">
        <f t="shared" si="104"/>
        <v>12</v>
      </c>
      <c r="B432">
        <f t="shared" si="94"/>
        <v>1</v>
      </c>
      <c r="C432" s="5">
        <f t="shared" si="101"/>
        <v>420</v>
      </c>
      <c r="D432" s="3">
        <f t="shared" si="87"/>
        <v>58806</v>
      </c>
      <c r="E432" s="7">
        <f t="shared" si="97"/>
        <v>9534770</v>
      </c>
      <c r="F432" s="4">
        <f t="shared" si="88"/>
        <v>109151.2086334404</v>
      </c>
      <c r="G432" s="19">
        <f t="shared" si="99"/>
        <v>57725.700365285942</v>
      </c>
      <c r="H432" s="18">
        <f t="shared" si="100"/>
        <v>51425.508268154466</v>
      </c>
      <c r="I432" s="19">
        <f>SUM(H421:H432)</f>
        <v>603215.74867570261</v>
      </c>
      <c r="J432" s="4">
        <f>[2]Blad1!$AQ$41*1000</f>
        <v>1750000</v>
      </c>
      <c r="K432" s="4">
        <f t="shared" si="80"/>
        <v>39728.208333333336</v>
      </c>
      <c r="L432" s="4">
        <f t="shared" si="81"/>
        <v>7784770</v>
      </c>
      <c r="M432" s="4">
        <f>IF(C432&lt;&gt;"",SUM($K$13:$K432),"")</f>
        <v>37310847.499999985</v>
      </c>
      <c r="N432" s="4">
        <f t="shared" si="105"/>
        <v>915204</v>
      </c>
      <c r="O432">
        <f t="shared" si="90"/>
        <v>2060</v>
      </c>
      <c r="P432" s="8">
        <f t="shared" si="102"/>
        <v>476738.49999999994</v>
      </c>
      <c r="Q432" s="8">
        <f t="shared" si="103"/>
        <v>1750000</v>
      </c>
    </row>
    <row r="433" spans="1:17" x14ac:dyDescent="0.25">
      <c r="A433">
        <f t="shared" si="104"/>
        <v>1</v>
      </c>
      <c r="B433">
        <f t="shared" si="94"/>
        <v>0</v>
      </c>
      <c r="C433" s="5">
        <f t="shared" si="101"/>
        <v>421</v>
      </c>
      <c r="D433" s="3">
        <f t="shared" si="87"/>
        <v>58837</v>
      </c>
      <c r="E433" s="7">
        <f t="shared" si="97"/>
        <v>7784770</v>
      </c>
      <c r="F433" s="4">
        <f t="shared" si="88"/>
        <v>109151.2086334404</v>
      </c>
      <c r="G433" s="19">
        <f t="shared" si="99"/>
        <v>57511.427414168633</v>
      </c>
      <c r="H433" s="18">
        <f t="shared" si="100"/>
        <v>51639.781219271768</v>
      </c>
      <c r="I433" s="19"/>
      <c r="J433" s="4"/>
      <c r="K433" s="4">
        <f t="shared" si="80"/>
        <v>32436.541666666668</v>
      </c>
      <c r="L433" s="4">
        <f t="shared" si="81"/>
        <v>7784770</v>
      </c>
      <c r="M433" s="4">
        <f>IF(C433&lt;&gt;"",SUM($K$13:$K433),"")</f>
        <v>37343284.041666649</v>
      </c>
      <c r="N433" s="4">
        <f t="shared" si="105"/>
        <v>882767.46</v>
      </c>
      <c r="O433">
        <f t="shared" si="90"/>
        <v>2061</v>
      </c>
      <c r="P433" s="8" t="str">
        <f t="shared" si="102"/>
        <v/>
      </c>
      <c r="Q433" s="8" t="str">
        <f t="shared" si="103"/>
        <v/>
      </c>
    </row>
    <row r="434" spans="1:17" x14ac:dyDescent="0.25">
      <c r="A434">
        <f t="shared" si="104"/>
        <v>2</v>
      </c>
      <c r="B434">
        <f t="shared" si="94"/>
        <v>0</v>
      </c>
      <c r="C434" s="5">
        <f t="shared" si="101"/>
        <v>422</v>
      </c>
      <c r="D434" s="3">
        <f t="shared" si="87"/>
        <v>58865</v>
      </c>
      <c r="E434" s="7">
        <f t="shared" si="97"/>
        <v>7784770</v>
      </c>
      <c r="F434" s="4">
        <f t="shared" si="88"/>
        <v>109151.2086334404</v>
      </c>
      <c r="G434" s="19">
        <f t="shared" si="99"/>
        <v>57296.261659088326</v>
      </c>
      <c r="H434" s="18">
        <f t="shared" si="100"/>
        <v>51854.946974352082</v>
      </c>
      <c r="I434" s="19"/>
      <c r="J434" s="4"/>
      <c r="K434" s="4">
        <f t="shared" si="80"/>
        <v>32436.541666666668</v>
      </c>
      <c r="L434" s="4">
        <f t="shared" si="81"/>
        <v>7784770</v>
      </c>
      <c r="M434" s="4">
        <f>IF(C434&lt;&gt;"",SUM($K$13:$K434),"")</f>
        <v>37375720.583333313</v>
      </c>
      <c r="N434" s="4">
        <f t="shared" si="105"/>
        <v>850330.92</v>
      </c>
      <c r="O434">
        <f t="shared" si="90"/>
        <v>2061</v>
      </c>
      <c r="P434" s="8" t="str">
        <f t="shared" si="102"/>
        <v/>
      </c>
      <c r="Q434" s="8" t="str">
        <f t="shared" si="103"/>
        <v/>
      </c>
    </row>
    <row r="435" spans="1:17" x14ac:dyDescent="0.25">
      <c r="A435">
        <f t="shared" si="104"/>
        <v>3</v>
      </c>
      <c r="B435">
        <f t="shared" si="94"/>
        <v>0</v>
      </c>
      <c r="C435" s="5">
        <f t="shared" si="101"/>
        <v>423</v>
      </c>
      <c r="D435" s="3">
        <f t="shared" si="87"/>
        <v>58896</v>
      </c>
      <c r="E435" s="7">
        <f t="shared" si="97"/>
        <v>7784770</v>
      </c>
      <c r="F435" s="4">
        <f t="shared" si="88"/>
        <v>109151.2086334404</v>
      </c>
      <c r="G435" s="19">
        <f t="shared" si="99"/>
        <v>57080.199380028527</v>
      </c>
      <c r="H435" s="18">
        <f t="shared" si="100"/>
        <v>52071.009253411874</v>
      </c>
      <c r="I435" s="19"/>
      <c r="J435" s="4"/>
      <c r="K435" s="4">
        <f t="shared" si="80"/>
        <v>32436.541666666668</v>
      </c>
      <c r="L435" s="4">
        <f t="shared" si="81"/>
        <v>7784770</v>
      </c>
      <c r="M435" s="4">
        <f>IF(C435&lt;&gt;"",SUM($K$13:$K435),"")</f>
        <v>37408157.124999978</v>
      </c>
      <c r="N435" s="4">
        <f t="shared" si="105"/>
        <v>817894.38</v>
      </c>
      <c r="O435">
        <f t="shared" si="90"/>
        <v>2061</v>
      </c>
      <c r="P435" s="8" t="str">
        <f t="shared" si="102"/>
        <v/>
      </c>
      <c r="Q435" s="8" t="str">
        <f t="shared" si="103"/>
        <v/>
      </c>
    </row>
    <row r="436" spans="1:17" x14ac:dyDescent="0.25">
      <c r="A436">
        <f t="shared" si="104"/>
        <v>4</v>
      </c>
      <c r="B436">
        <f t="shared" si="94"/>
        <v>0</v>
      </c>
      <c r="C436" s="5">
        <f t="shared" si="101"/>
        <v>424</v>
      </c>
      <c r="D436" s="3">
        <f t="shared" si="87"/>
        <v>58926</v>
      </c>
      <c r="E436" s="7">
        <f t="shared" si="97"/>
        <v>7784770</v>
      </c>
      <c r="F436" s="4">
        <f t="shared" si="88"/>
        <v>109151.2086334404</v>
      </c>
      <c r="G436" s="19">
        <f t="shared" si="99"/>
        <v>56863.236841472659</v>
      </c>
      <c r="H436" s="18">
        <f t="shared" si="100"/>
        <v>52287.971791967757</v>
      </c>
      <c r="I436" s="19"/>
      <c r="J436" s="4"/>
      <c r="K436" s="4">
        <f t="shared" si="80"/>
        <v>32436.541666666668</v>
      </c>
      <c r="L436" s="4">
        <f t="shared" si="81"/>
        <v>7784770</v>
      </c>
      <c r="M436" s="4">
        <f>IF(C436&lt;&gt;"",SUM($K$13:$K436),"")</f>
        <v>37440593.666666642</v>
      </c>
      <c r="N436" s="4">
        <f t="shared" si="105"/>
        <v>785457.83</v>
      </c>
      <c r="O436">
        <f t="shared" si="90"/>
        <v>2061</v>
      </c>
      <c r="P436" s="8" t="str">
        <f t="shared" si="102"/>
        <v/>
      </c>
      <c r="Q436" s="8" t="str">
        <f t="shared" si="103"/>
        <v/>
      </c>
    </row>
    <row r="437" spans="1:17" x14ac:dyDescent="0.25">
      <c r="A437">
        <f t="shared" si="104"/>
        <v>5</v>
      </c>
      <c r="B437">
        <f t="shared" ref="B437:B491" si="106">IF(AND(E$7&lt;=12,A437=12),1,IF(AND(E$7&gt;12,A438&lt;A437),1,0))</f>
        <v>0</v>
      </c>
      <c r="C437" s="5">
        <f t="shared" si="101"/>
        <v>425</v>
      </c>
      <c r="D437" s="3">
        <f t="shared" si="87"/>
        <v>58957</v>
      </c>
      <c r="E437" s="7">
        <f t="shared" si="97"/>
        <v>7784770</v>
      </c>
      <c r="F437" s="4">
        <f t="shared" si="88"/>
        <v>109151.2086334404</v>
      </c>
      <c r="G437" s="19">
        <f t="shared" si="99"/>
        <v>56645.370292339452</v>
      </c>
      <c r="H437" s="18">
        <f t="shared" si="100"/>
        <v>52505.838341100956</v>
      </c>
      <c r="I437" s="19"/>
      <c r="J437" s="4"/>
      <c r="K437" s="4">
        <f t="shared" si="80"/>
        <v>32436.541666666668</v>
      </c>
      <c r="L437" s="4">
        <f t="shared" si="81"/>
        <v>7784770</v>
      </c>
      <c r="M437" s="4">
        <f>IF(C437&lt;&gt;"",SUM($K$13:$K437),"")</f>
        <v>37473030.208333306</v>
      </c>
      <c r="N437" s="4">
        <f t="shared" si="105"/>
        <v>753021.29</v>
      </c>
      <c r="O437">
        <f t="shared" si="90"/>
        <v>2061</v>
      </c>
      <c r="P437" s="8" t="str">
        <f t="shared" ref="P437:P468" si="107">IF(O437&lt;&gt;O438,SUMIFS(K:K,O:O,O437),"")</f>
        <v/>
      </c>
      <c r="Q437" s="8" t="str">
        <f t="shared" ref="Q437:Q468" si="108">IF(O437&lt;&gt;O438,SUMIFS(J:J,O:O,O437),"")</f>
        <v/>
      </c>
    </row>
    <row r="438" spans="1:17" x14ac:dyDescent="0.25">
      <c r="A438">
        <f t="shared" si="104"/>
        <v>6</v>
      </c>
      <c r="B438">
        <f t="shared" si="106"/>
        <v>0</v>
      </c>
      <c r="C438" s="5">
        <f t="shared" si="101"/>
        <v>426</v>
      </c>
      <c r="D438" s="3">
        <f t="shared" si="87"/>
        <v>58987</v>
      </c>
      <c r="E438" s="7">
        <f t="shared" si="97"/>
        <v>7784770</v>
      </c>
      <c r="F438" s="4">
        <f t="shared" si="88"/>
        <v>109151.2086334404</v>
      </c>
      <c r="G438" s="19">
        <f t="shared" si="99"/>
        <v>56426.595965918197</v>
      </c>
      <c r="H438" s="18">
        <f t="shared" si="100"/>
        <v>52724.612667522204</v>
      </c>
      <c r="I438" s="19"/>
      <c r="J438" s="4"/>
      <c r="K438" s="4">
        <f t="shared" ref="K438:K501" si="109">IF(C438&lt;&gt;"",E438*($E$5/$E$7),"")</f>
        <v>32436.541666666668</v>
      </c>
      <c r="L438" s="4">
        <f t="shared" ref="L438:L501" si="110">IF(AND(C438&lt;&gt;"",F438&lt;E438),E438-J438,IF(C438&lt;&gt;"",0,""))</f>
        <v>7784770</v>
      </c>
      <c r="M438" s="4">
        <f>IF(C438&lt;&gt;"",SUM($K$13:$K438),"")</f>
        <v>37505466.74999997</v>
      </c>
      <c r="N438" s="4">
        <f t="shared" si="105"/>
        <v>720584.75</v>
      </c>
      <c r="O438">
        <f t="shared" si="90"/>
        <v>2061</v>
      </c>
      <c r="P438" s="8" t="str">
        <f t="shared" si="107"/>
        <v/>
      </c>
      <c r="Q438" s="8" t="str">
        <f t="shared" si="108"/>
        <v/>
      </c>
    </row>
    <row r="439" spans="1:17" x14ac:dyDescent="0.25">
      <c r="A439">
        <f t="shared" si="104"/>
        <v>7</v>
      </c>
      <c r="B439">
        <f t="shared" si="106"/>
        <v>0</v>
      </c>
      <c r="C439" s="5">
        <f t="shared" si="101"/>
        <v>427</v>
      </c>
      <c r="D439" s="3">
        <f t="shared" si="87"/>
        <v>59018</v>
      </c>
      <c r="E439" s="7">
        <f t="shared" si="97"/>
        <v>7784770</v>
      </c>
      <c r="F439" s="4">
        <f t="shared" si="88"/>
        <v>109151.2086334404</v>
      </c>
      <c r="G439" s="19">
        <f t="shared" si="99"/>
        <v>56206.910079803522</v>
      </c>
      <c r="H439" s="18">
        <f t="shared" si="100"/>
        <v>52944.298553636887</v>
      </c>
      <c r="I439" s="19"/>
      <c r="J439" s="4"/>
      <c r="K439" s="4">
        <f t="shared" si="109"/>
        <v>32436.541666666668</v>
      </c>
      <c r="L439" s="4">
        <f t="shared" si="110"/>
        <v>7784770</v>
      </c>
      <c r="M439" s="4">
        <f>IF(C439&lt;&gt;"",SUM($K$13:$K439),"")</f>
        <v>37537903.291666634</v>
      </c>
      <c r="N439" s="4">
        <f t="shared" si="105"/>
        <v>688148.21</v>
      </c>
      <c r="O439">
        <f t="shared" si="90"/>
        <v>2061</v>
      </c>
      <c r="P439" s="8" t="str">
        <f t="shared" si="107"/>
        <v/>
      </c>
      <c r="Q439" s="8" t="str">
        <f t="shared" si="108"/>
        <v/>
      </c>
    </row>
    <row r="440" spans="1:17" x14ac:dyDescent="0.25">
      <c r="A440">
        <f t="shared" si="104"/>
        <v>8</v>
      </c>
      <c r="B440">
        <f t="shared" si="106"/>
        <v>0</v>
      </c>
      <c r="C440" s="5">
        <f t="shared" si="101"/>
        <v>428</v>
      </c>
      <c r="D440" s="3">
        <f t="shared" si="87"/>
        <v>59049</v>
      </c>
      <c r="E440" s="7">
        <f t="shared" si="97"/>
        <v>7784770</v>
      </c>
      <c r="F440" s="4">
        <f t="shared" si="88"/>
        <v>109151.2086334404</v>
      </c>
      <c r="G440" s="19">
        <f t="shared" si="99"/>
        <v>55986.308835830045</v>
      </c>
      <c r="H440" s="18">
        <f t="shared" si="100"/>
        <v>53164.899797610371</v>
      </c>
      <c r="I440" s="19"/>
      <c r="J440" s="4"/>
      <c r="K440" s="4">
        <f t="shared" si="109"/>
        <v>32436.541666666668</v>
      </c>
      <c r="L440" s="4">
        <f t="shared" si="110"/>
        <v>7784770</v>
      </c>
      <c r="M440" s="4">
        <f>IF(C440&lt;&gt;"",SUM($K$13:$K440),"")</f>
        <v>37570339.833333299</v>
      </c>
      <c r="N440" s="4">
        <f t="shared" si="105"/>
        <v>655711.67000000004</v>
      </c>
      <c r="O440">
        <f t="shared" si="90"/>
        <v>2061</v>
      </c>
      <c r="P440" s="8" t="str">
        <f t="shared" si="107"/>
        <v/>
      </c>
      <c r="Q440" s="8" t="str">
        <f t="shared" si="108"/>
        <v/>
      </c>
    </row>
    <row r="441" spans="1:17" x14ac:dyDescent="0.25">
      <c r="A441">
        <f t="shared" si="104"/>
        <v>9</v>
      </c>
      <c r="B441">
        <f t="shared" si="106"/>
        <v>0</v>
      </c>
      <c r="C441" s="5">
        <f t="shared" si="101"/>
        <v>429</v>
      </c>
      <c r="D441" s="3">
        <f t="shared" si="87"/>
        <v>59079</v>
      </c>
      <c r="E441" s="7">
        <f t="shared" si="97"/>
        <v>7784770</v>
      </c>
      <c r="F441" s="4">
        <f t="shared" si="88"/>
        <v>109151.2086334404</v>
      </c>
      <c r="G441" s="19">
        <f t="shared" si="99"/>
        <v>55764.788420006662</v>
      </c>
      <c r="H441" s="18">
        <f t="shared" si="100"/>
        <v>53386.420213433747</v>
      </c>
      <c r="I441" s="19"/>
      <c r="J441" s="4"/>
      <c r="K441" s="4">
        <f t="shared" si="109"/>
        <v>32436.541666666668</v>
      </c>
      <c r="L441" s="4">
        <f t="shared" si="110"/>
        <v>7784770</v>
      </c>
      <c r="M441" s="4">
        <f>IF(C441&lt;&gt;"",SUM($K$13:$K441),"")</f>
        <v>37602776.374999963</v>
      </c>
      <c r="N441" s="4">
        <f t="shared" si="105"/>
        <v>623275.13</v>
      </c>
      <c r="O441">
        <f t="shared" si="90"/>
        <v>2061</v>
      </c>
      <c r="P441" s="8" t="str">
        <f t="shared" si="107"/>
        <v/>
      </c>
      <c r="Q441" s="8" t="str">
        <f t="shared" si="108"/>
        <v/>
      </c>
    </row>
    <row r="442" spans="1:17" x14ac:dyDescent="0.25">
      <c r="A442">
        <f t="shared" si="104"/>
        <v>10</v>
      </c>
      <c r="B442">
        <f t="shared" si="106"/>
        <v>0</v>
      </c>
      <c r="C442" s="5">
        <f t="shared" si="101"/>
        <v>430</v>
      </c>
      <c r="D442" s="3">
        <f t="shared" si="87"/>
        <v>59110</v>
      </c>
      <c r="E442" s="7">
        <f t="shared" si="97"/>
        <v>7784770</v>
      </c>
      <c r="F442" s="4">
        <f t="shared" si="88"/>
        <v>109151.2086334404</v>
      </c>
      <c r="G442" s="19">
        <f t="shared" si="99"/>
        <v>55542.345002450682</v>
      </c>
      <c r="H442" s="18">
        <f t="shared" si="100"/>
        <v>53608.863630989727</v>
      </c>
      <c r="I442" s="19"/>
      <c r="J442" s="4"/>
      <c r="K442" s="4">
        <f t="shared" si="109"/>
        <v>32436.541666666668</v>
      </c>
      <c r="L442" s="4">
        <f t="shared" si="110"/>
        <v>7784770</v>
      </c>
      <c r="M442" s="4">
        <f>IF(C442&lt;&gt;"",SUM($K$13:$K442),"")</f>
        <v>37635212.916666627</v>
      </c>
      <c r="N442" s="4">
        <f t="shared" si="105"/>
        <v>590838.57999999996</v>
      </c>
      <c r="O442">
        <f t="shared" si="90"/>
        <v>2061</v>
      </c>
      <c r="P442" s="8" t="str">
        <f t="shared" si="107"/>
        <v/>
      </c>
      <c r="Q442" s="8" t="str">
        <f t="shared" si="108"/>
        <v/>
      </c>
    </row>
    <row r="443" spans="1:17" x14ac:dyDescent="0.25">
      <c r="A443">
        <f t="shared" si="104"/>
        <v>11</v>
      </c>
      <c r="B443">
        <f t="shared" si="106"/>
        <v>0</v>
      </c>
      <c r="C443" s="5">
        <f t="shared" si="101"/>
        <v>431</v>
      </c>
      <c r="D443" s="3">
        <f t="shared" si="87"/>
        <v>59140</v>
      </c>
      <c r="E443" s="7">
        <f t="shared" si="97"/>
        <v>7784770</v>
      </c>
      <c r="F443" s="4">
        <f t="shared" si="88"/>
        <v>109151.2086334404</v>
      </c>
      <c r="G443" s="19">
        <f t="shared" si="99"/>
        <v>55318.97473732155</v>
      </c>
      <c r="H443" s="18">
        <f t="shared" si="100"/>
        <v>53832.233896118851</v>
      </c>
      <c r="I443" s="19"/>
      <c r="J443" s="4"/>
      <c r="K443" s="4">
        <f t="shared" si="109"/>
        <v>32436.541666666668</v>
      </c>
      <c r="L443" s="4">
        <f t="shared" si="110"/>
        <v>7784770</v>
      </c>
      <c r="M443" s="4">
        <f>IF(C443&lt;&gt;"",SUM($K$13:$K443),"")</f>
        <v>37667649.458333291</v>
      </c>
      <c r="N443" s="4">
        <f t="shared" si="105"/>
        <v>558402.04</v>
      </c>
      <c r="O443">
        <f t="shared" si="90"/>
        <v>2061</v>
      </c>
      <c r="P443" s="8" t="str">
        <f t="shared" si="107"/>
        <v/>
      </c>
      <c r="Q443" s="8" t="str">
        <f t="shared" si="108"/>
        <v/>
      </c>
    </row>
    <row r="444" spans="1:17" x14ac:dyDescent="0.25">
      <c r="A444">
        <f t="shared" si="104"/>
        <v>12</v>
      </c>
      <c r="B444">
        <f t="shared" si="106"/>
        <v>1</v>
      </c>
      <c r="C444" s="5">
        <f t="shared" si="101"/>
        <v>432</v>
      </c>
      <c r="D444" s="3">
        <f t="shared" si="87"/>
        <v>59171</v>
      </c>
      <c r="E444" s="7">
        <f t="shared" si="97"/>
        <v>7784770</v>
      </c>
      <c r="F444" s="4">
        <f t="shared" si="88"/>
        <v>109151.2086334404</v>
      </c>
      <c r="G444" s="19">
        <f t="shared" si="99"/>
        <v>55094.673762754392</v>
      </c>
      <c r="H444" s="18">
        <f t="shared" si="100"/>
        <v>54056.53487068601</v>
      </c>
      <c r="I444" s="19">
        <f>SUM(H433:H444)</f>
        <v>634077.41121010215</v>
      </c>
      <c r="J444" s="4">
        <f>[2]Blad1!$AR$41*1000</f>
        <v>1750000</v>
      </c>
      <c r="K444" s="4">
        <f t="shared" si="109"/>
        <v>32436.541666666668</v>
      </c>
      <c r="L444" s="4">
        <f t="shared" si="110"/>
        <v>6034770</v>
      </c>
      <c r="M444" s="4">
        <f>IF(C444&lt;&gt;"",SUM($K$13:$K444),"")</f>
        <v>37700085.999999955</v>
      </c>
      <c r="N444" s="4">
        <f t="shared" si="105"/>
        <v>525965.5</v>
      </c>
      <c r="O444">
        <f t="shared" si="90"/>
        <v>2061</v>
      </c>
      <c r="P444" s="8">
        <f t="shared" si="107"/>
        <v>389238.50000000006</v>
      </c>
      <c r="Q444" s="8">
        <f t="shared" si="108"/>
        <v>1750000</v>
      </c>
    </row>
    <row r="445" spans="1:17" x14ac:dyDescent="0.25">
      <c r="A445">
        <f t="shared" si="104"/>
        <v>1</v>
      </c>
      <c r="B445">
        <f t="shared" si="106"/>
        <v>0</v>
      </c>
      <c r="C445" s="5">
        <f t="shared" si="101"/>
        <v>433</v>
      </c>
      <c r="D445" s="3">
        <f t="shared" si="87"/>
        <v>59202</v>
      </c>
      <c r="E445" s="7">
        <f t="shared" si="97"/>
        <v>6034770</v>
      </c>
      <c r="F445" s="4">
        <f t="shared" si="88"/>
        <v>109151.2086334404</v>
      </c>
      <c r="G445" s="19">
        <f t="shared" si="99"/>
        <v>54869.4382007932</v>
      </c>
      <c r="H445" s="18">
        <f t="shared" si="100"/>
        <v>54281.770432647201</v>
      </c>
      <c r="I445" s="19"/>
      <c r="J445" s="4"/>
      <c r="K445" s="4">
        <f t="shared" si="109"/>
        <v>25144.875</v>
      </c>
      <c r="L445" s="4">
        <f t="shared" si="110"/>
        <v>6034770</v>
      </c>
      <c r="M445" s="4">
        <f>IF(C445&lt;&gt;"",SUM($K$13:$K445),"")</f>
        <v>37725230.874999955</v>
      </c>
      <c r="N445" s="4">
        <f t="shared" si="105"/>
        <v>500820.63</v>
      </c>
      <c r="O445">
        <f t="shared" si="90"/>
        <v>2062</v>
      </c>
      <c r="P445" s="8" t="str">
        <f t="shared" si="107"/>
        <v/>
      </c>
      <c r="Q445" s="8" t="str">
        <f t="shared" si="108"/>
        <v/>
      </c>
    </row>
    <row r="446" spans="1:17" x14ac:dyDescent="0.25">
      <c r="A446">
        <f t="shared" si="104"/>
        <v>2</v>
      </c>
      <c r="B446">
        <f t="shared" si="106"/>
        <v>0</v>
      </c>
      <c r="C446" s="5">
        <f t="shared" si="101"/>
        <v>434</v>
      </c>
      <c r="D446" s="3">
        <f t="shared" si="87"/>
        <v>59230</v>
      </c>
      <c r="E446" s="7">
        <f t="shared" ref="E446:E509" si="111">IF(C446&lt;&gt;"",L445,"")</f>
        <v>6034770</v>
      </c>
      <c r="F446" s="4">
        <f t="shared" si="88"/>
        <v>109151.2086334404</v>
      </c>
      <c r="G446" s="19">
        <f t="shared" si="99"/>
        <v>54643.264157323851</v>
      </c>
      <c r="H446" s="18">
        <f t="shared" si="100"/>
        <v>54507.944476116565</v>
      </c>
      <c r="I446" s="19"/>
      <c r="J446" s="4"/>
      <c r="K446" s="4">
        <f t="shared" si="109"/>
        <v>25144.875</v>
      </c>
      <c r="L446" s="4">
        <f t="shared" si="110"/>
        <v>6034770</v>
      </c>
      <c r="M446" s="4">
        <f>IF(C446&lt;&gt;"",SUM($K$13:$K446),"")</f>
        <v>37750375.749999955</v>
      </c>
      <c r="N446" s="4">
        <f t="shared" si="105"/>
        <v>475675.75</v>
      </c>
      <c r="O446">
        <f t="shared" si="90"/>
        <v>2062</v>
      </c>
      <c r="P446" s="8" t="str">
        <f t="shared" si="107"/>
        <v/>
      </c>
      <c r="Q446" s="8" t="str">
        <f t="shared" si="108"/>
        <v/>
      </c>
    </row>
    <row r="447" spans="1:17" x14ac:dyDescent="0.25">
      <c r="A447">
        <f t="shared" si="104"/>
        <v>3</v>
      </c>
      <c r="B447">
        <f t="shared" si="106"/>
        <v>0</v>
      </c>
      <c r="C447" s="5">
        <f t="shared" si="101"/>
        <v>435</v>
      </c>
      <c r="D447" s="3">
        <f t="shared" si="87"/>
        <v>59261</v>
      </c>
      <c r="E447" s="7">
        <f t="shared" si="111"/>
        <v>6034770</v>
      </c>
      <c r="F447" s="4">
        <f t="shared" si="88"/>
        <v>109151.2086334404</v>
      </c>
      <c r="G447" s="19">
        <f t="shared" si="99"/>
        <v>54416.147722006688</v>
      </c>
      <c r="H447" s="18">
        <f t="shared" si="100"/>
        <v>54735.060911433713</v>
      </c>
      <c r="I447" s="19"/>
      <c r="J447" s="4"/>
      <c r="K447" s="4">
        <f t="shared" si="109"/>
        <v>25144.875</v>
      </c>
      <c r="L447" s="4">
        <f t="shared" si="110"/>
        <v>6034770</v>
      </c>
      <c r="M447" s="4">
        <f>IF(C447&lt;&gt;"",SUM($K$13:$K447),"")</f>
        <v>37775520.624999955</v>
      </c>
      <c r="N447" s="4">
        <f t="shared" si="105"/>
        <v>450530.88</v>
      </c>
      <c r="O447">
        <f t="shared" si="90"/>
        <v>2062</v>
      </c>
      <c r="P447" s="8" t="str">
        <f t="shared" si="107"/>
        <v/>
      </c>
      <c r="Q447" s="8" t="str">
        <f t="shared" si="108"/>
        <v/>
      </c>
    </row>
    <row r="448" spans="1:17" x14ac:dyDescent="0.25">
      <c r="A448">
        <f t="shared" si="104"/>
        <v>4</v>
      </c>
      <c r="B448">
        <f t="shared" si="106"/>
        <v>0</v>
      </c>
      <c r="C448" s="5">
        <f t="shared" si="101"/>
        <v>436</v>
      </c>
      <c r="D448" s="3">
        <f t="shared" si="87"/>
        <v>59291</v>
      </c>
      <c r="E448" s="7">
        <f t="shared" si="111"/>
        <v>6034770</v>
      </c>
      <c r="F448" s="4">
        <f t="shared" si="88"/>
        <v>109151.2086334404</v>
      </c>
      <c r="G448" s="19">
        <f t="shared" si="99"/>
        <v>54188.084968209041</v>
      </c>
      <c r="H448" s="18">
        <f t="shared" si="100"/>
        <v>54963.12366523136</v>
      </c>
      <c r="I448" s="19"/>
      <c r="J448" s="4"/>
      <c r="K448" s="4">
        <f t="shared" si="109"/>
        <v>25144.875</v>
      </c>
      <c r="L448" s="4">
        <f t="shared" si="110"/>
        <v>6034770</v>
      </c>
      <c r="M448" s="4">
        <f>IF(C448&lt;&gt;"",SUM($K$13:$K448),"")</f>
        <v>37800665.499999955</v>
      </c>
      <c r="N448" s="4">
        <f t="shared" si="105"/>
        <v>425386</v>
      </c>
      <c r="O448">
        <f t="shared" si="90"/>
        <v>2062</v>
      </c>
      <c r="P448" s="8" t="str">
        <f t="shared" si="107"/>
        <v/>
      </c>
      <c r="Q448" s="8" t="str">
        <f t="shared" si="108"/>
        <v/>
      </c>
    </row>
    <row r="449" spans="1:17" x14ac:dyDescent="0.25">
      <c r="A449">
        <f t="shared" si="104"/>
        <v>5</v>
      </c>
      <c r="B449">
        <f t="shared" si="106"/>
        <v>0</v>
      </c>
      <c r="C449" s="5">
        <f t="shared" si="101"/>
        <v>437</v>
      </c>
      <c r="D449" s="3">
        <f t="shared" si="87"/>
        <v>59322</v>
      </c>
      <c r="E449" s="7">
        <f t="shared" si="111"/>
        <v>6034770</v>
      </c>
      <c r="F449" s="4">
        <f t="shared" si="88"/>
        <v>109151.2086334404</v>
      </c>
      <c r="G449" s="19">
        <f t="shared" si="99"/>
        <v>53959.071952937258</v>
      </c>
      <c r="H449" s="18">
        <f t="shared" si="100"/>
        <v>55192.136680503158</v>
      </c>
      <c r="I449" s="19"/>
      <c r="J449" s="4"/>
      <c r="K449" s="4">
        <f t="shared" si="109"/>
        <v>25144.875</v>
      </c>
      <c r="L449" s="4">
        <f t="shared" si="110"/>
        <v>6034770</v>
      </c>
      <c r="M449" s="4">
        <f>IF(C449&lt;&gt;"",SUM($K$13:$K449),"")</f>
        <v>37825810.374999955</v>
      </c>
      <c r="N449" s="4">
        <f t="shared" si="105"/>
        <v>400241.13</v>
      </c>
      <c r="O449">
        <f t="shared" si="90"/>
        <v>2062</v>
      </c>
      <c r="P449" s="8" t="str">
        <f t="shared" si="107"/>
        <v/>
      </c>
      <c r="Q449" s="8" t="str">
        <f t="shared" si="108"/>
        <v/>
      </c>
    </row>
    <row r="450" spans="1:17" x14ac:dyDescent="0.25">
      <c r="A450">
        <f t="shared" ref="A450:A513" si="112">IF(E$7&lt;=12,MONTH(D450),WEEKNUM(D450))</f>
        <v>6</v>
      </c>
      <c r="B450">
        <f t="shared" si="106"/>
        <v>0</v>
      </c>
      <c r="C450" s="5">
        <f t="shared" si="101"/>
        <v>438</v>
      </c>
      <c r="D450" s="3">
        <f t="shared" si="87"/>
        <v>59352</v>
      </c>
      <c r="E450" s="7">
        <f t="shared" si="111"/>
        <v>6034770</v>
      </c>
      <c r="F450" s="4">
        <f t="shared" si="88"/>
        <v>109151.2086334404</v>
      </c>
      <c r="G450" s="19">
        <f t="shared" si="99"/>
        <v>53729.104716768496</v>
      </c>
      <c r="H450" s="18">
        <f t="shared" si="100"/>
        <v>55422.10391667192</v>
      </c>
      <c r="I450" s="19"/>
      <c r="J450" s="4"/>
      <c r="K450" s="4">
        <f t="shared" si="109"/>
        <v>25144.875</v>
      </c>
      <c r="L450" s="4">
        <f t="shared" si="110"/>
        <v>6034770</v>
      </c>
      <c r="M450" s="4">
        <f>IF(C450&lt;&gt;"",SUM($K$13:$K450),"")</f>
        <v>37850955.249999955</v>
      </c>
      <c r="N450" s="4">
        <f t="shared" si="105"/>
        <v>375096.25</v>
      </c>
      <c r="O450">
        <f t="shared" si="90"/>
        <v>2062</v>
      </c>
      <c r="P450" s="8" t="str">
        <f t="shared" si="107"/>
        <v/>
      </c>
      <c r="Q450" s="8" t="str">
        <f t="shared" si="108"/>
        <v/>
      </c>
    </row>
    <row r="451" spans="1:17" x14ac:dyDescent="0.25">
      <c r="A451">
        <f t="shared" si="112"/>
        <v>7</v>
      </c>
      <c r="B451">
        <f t="shared" si="106"/>
        <v>0</v>
      </c>
      <c r="C451" s="5">
        <f t="shared" si="101"/>
        <v>439</v>
      </c>
      <c r="D451" s="3">
        <f t="shared" si="87"/>
        <v>59383</v>
      </c>
      <c r="E451" s="7">
        <f t="shared" si="111"/>
        <v>6034770</v>
      </c>
      <c r="F451" s="4">
        <f t="shared" si="88"/>
        <v>109151.2086334404</v>
      </c>
      <c r="G451" s="19">
        <f t="shared" si="99"/>
        <v>53498.179283782367</v>
      </c>
      <c r="H451" s="18">
        <f t="shared" si="100"/>
        <v>55653.029349658056</v>
      </c>
      <c r="I451" s="19"/>
      <c r="J451" s="4"/>
      <c r="K451" s="4">
        <f t="shared" si="109"/>
        <v>25144.875</v>
      </c>
      <c r="L451" s="4">
        <f t="shared" si="110"/>
        <v>6034770</v>
      </c>
      <c r="M451" s="4">
        <f>IF(C451&lt;&gt;"",SUM($K$13:$K451),"")</f>
        <v>37876100.124999955</v>
      </c>
      <c r="N451" s="4">
        <f t="shared" si="105"/>
        <v>349951.38</v>
      </c>
      <c r="O451">
        <f t="shared" si="90"/>
        <v>2062</v>
      </c>
      <c r="P451" s="8" t="str">
        <f t="shared" si="107"/>
        <v/>
      </c>
      <c r="Q451" s="8" t="str">
        <f t="shared" si="108"/>
        <v/>
      </c>
    </row>
    <row r="452" spans="1:17" x14ac:dyDescent="0.25">
      <c r="A452">
        <f t="shared" si="112"/>
        <v>8</v>
      </c>
      <c r="B452">
        <f t="shared" si="106"/>
        <v>0</v>
      </c>
      <c r="C452" s="5">
        <f t="shared" si="101"/>
        <v>440</v>
      </c>
      <c r="D452" s="3">
        <f t="shared" si="87"/>
        <v>59414</v>
      </c>
      <c r="E452" s="7">
        <f t="shared" si="111"/>
        <v>6034770</v>
      </c>
      <c r="F452" s="4">
        <f t="shared" si="88"/>
        <v>109151.2086334404</v>
      </c>
      <c r="G452" s="19">
        <f t="shared" si="99"/>
        <v>53266.291661492112</v>
      </c>
      <c r="H452" s="18">
        <f t="shared" si="100"/>
        <v>55884.916971948282</v>
      </c>
      <c r="I452" s="19"/>
      <c r="J452" s="4"/>
      <c r="K452" s="4">
        <f t="shared" si="109"/>
        <v>25144.875</v>
      </c>
      <c r="L452" s="4">
        <f t="shared" si="110"/>
        <v>6034770</v>
      </c>
      <c r="M452" s="4">
        <f>IF(C452&lt;&gt;"",SUM($K$13:$K452),"")</f>
        <v>37901244.999999955</v>
      </c>
      <c r="N452" s="4">
        <f t="shared" si="105"/>
        <v>324806.5</v>
      </c>
      <c r="O452">
        <f t="shared" si="90"/>
        <v>2062</v>
      </c>
      <c r="P452" s="8" t="str">
        <f t="shared" si="107"/>
        <v/>
      </c>
      <c r="Q452" s="8" t="str">
        <f t="shared" si="108"/>
        <v/>
      </c>
    </row>
    <row r="453" spans="1:17" x14ac:dyDescent="0.25">
      <c r="A453">
        <f t="shared" si="112"/>
        <v>9</v>
      </c>
      <c r="B453">
        <f t="shared" si="106"/>
        <v>0</v>
      </c>
      <c r="C453" s="5">
        <f t="shared" si="101"/>
        <v>441</v>
      </c>
      <c r="D453" s="3">
        <f t="shared" si="87"/>
        <v>59444</v>
      </c>
      <c r="E453" s="7">
        <f t="shared" si="111"/>
        <v>6034770</v>
      </c>
      <c r="F453" s="4">
        <f t="shared" si="88"/>
        <v>109151.2086334404</v>
      </c>
      <c r="G453" s="19">
        <f t="shared" si="99"/>
        <v>53033.437840775667</v>
      </c>
      <c r="H453" s="18">
        <f t="shared" si="100"/>
        <v>56117.770792664749</v>
      </c>
      <c r="I453" s="19"/>
      <c r="J453" s="4"/>
      <c r="K453" s="4">
        <f t="shared" si="109"/>
        <v>25144.875</v>
      </c>
      <c r="L453" s="4">
        <f t="shared" si="110"/>
        <v>6034770</v>
      </c>
      <c r="M453" s="4">
        <f>IF(C453&lt;&gt;"",SUM($K$13:$K453),"")</f>
        <v>37926389.874999955</v>
      </c>
      <c r="N453" s="4">
        <f t="shared" si="105"/>
        <v>299661.63</v>
      </c>
      <c r="O453">
        <f t="shared" si="90"/>
        <v>2062</v>
      </c>
      <c r="P453" s="8" t="str">
        <f t="shared" si="107"/>
        <v/>
      </c>
      <c r="Q453" s="8" t="str">
        <f t="shared" si="108"/>
        <v/>
      </c>
    </row>
    <row r="454" spans="1:17" x14ac:dyDescent="0.25">
      <c r="A454">
        <f t="shared" si="112"/>
        <v>10</v>
      </c>
      <c r="B454">
        <f t="shared" si="106"/>
        <v>0</v>
      </c>
      <c r="C454" s="5">
        <f t="shared" si="101"/>
        <v>442</v>
      </c>
      <c r="D454" s="3">
        <f t="shared" ref="D454:D517" si="113">IF(C454&lt;&gt;"",EDATE(E$8,C454),"")</f>
        <v>59475</v>
      </c>
      <c r="E454" s="7">
        <f t="shared" si="111"/>
        <v>6034770</v>
      </c>
      <c r="F454" s="4">
        <f t="shared" ref="F454:F517" si="114">IF(C454=$L$5,$L$4+$L$6,IF(C454&lt;$L$5,$L$4,""))</f>
        <v>109151.2086334404</v>
      </c>
      <c r="G454" s="19">
        <f t="shared" si="99"/>
        <v>52799.613795806225</v>
      </c>
      <c r="H454" s="18">
        <f t="shared" si="100"/>
        <v>56351.594837634177</v>
      </c>
      <c r="I454" s="19"/>
      <c r="J454" s="4"/>
      <c r="K454" s="4">
        <f t="shared" si="109"/>
        <v>25144.875</v>
      </c>
      <c r="L454" s="4">
        <f t="shared" si="110"/>
        <v>6034770</v>
      </c>
      <c r="M454" s="4">
        <f>IF(C454&lt;&gt;"",SUM($K$13:$K454),"")</f>
        <v>37951534.749999955</v>
      </c>
      <c r="N454" s="4">
        <f t="shared" si="105"/>
        <v>274516.75</v>
      </c>
      <c r="O454">
        <f t="shared" ref="O454:O517" si="115">IF(D454&lt;&gt;"",YEAR(D454),"")</f>
        <v>2062</v>
      </c>
      <c r="P454" s="8" t="str">
        <f t="shared" si="107"/>
        <v/>
      </c>
      <c r="Q454" s="8" t="str">
        <f t="shared" si="108"/>
        <v/>
      </c>
    </row>
    <row r="455" spans="1:17" x14ac:dyDescent="0.25">
      <c r="A455">
        <f t="shared" si="112"/>
        <v>11</v>
      </c>
      <c r="B455">
        <f t="shared" si="106"/>
        <v>0</v>
      </c>
      <c r="C455" s="5">
        <f t="shared" si="101"/>
        <v>443</v>
      </c>
      <c r="D455" s="3">
        <f t="shared" si="113"/>
        <v>59505</v>
      </c>
      <c r="E455" s="7">
        <f t="shared" si="111"/>
        <v>6034770</v>
      </c>
      <c r="F455" s="4">
        <f t="shared" si="114"/>
        <v>109151.2086334404</v>
      </c>
      <c r="G455" s="19">
        <f t="shared" si="99"/>
        <v>52564.815483982733</v>
      </c>
      <c r="H455" s="18">
        <f t="shared" si="100"/>
        <v>56586.393149457661</v>
      </c>
      <c r="I455" s="19"/>
      <c r="J455" s="4"/>
      <c r="K455" s="4">
        <f t="shared" si="109"/>
        <v>25144.875</v>
      </c>
      <c r="L455" s="4">
        <f t="shared" si="110"/>
        <v>6034770</v>
      </c>
      <c r="M455" s="4">
        <f>IF(C455&lt;&gt;"",SUM($K$13:$K455),"")</f>
        <v>37976679.624999955</v>
      </c>
      <c r="N455" s="4">
        <f t="shared" si="105"/>
        <v>249371.88</v>
      </c>
      <c r="O455">
        <f t="shared" si="115"/>
        <v>2062</v>
      </c>
      <c r="P455" s="8" t="str">
        <f t="shared" si="107"/>
        <v/>
      </c>
      <c r="Q455" s="8" t="str">
        <f t="shared" si="108"/>
        <v/>
      </c>
    </row>
    <row r="456" spans="1:17" x14ac:dyDescent="0.25">
      <c r="A456">
        <f t="shared" si="112"/>
        <v>12</v>
      </c>
      <c r="B456">
        <f t="shared" si="106"/>
        <v>1</v>
      </c>
      <c r="C456" s="5">
        <f t="shared" si="101"/>
        <v>444</v>
      </c>
      <c r="D456" s="3">
        <f t="shared" si="113"/>
        <v>59536</v>
      </c>
      <c r="E456" s="7">
        <f t="shared" si="111"/>
        <v>6034770</v>
      </c>
      <c r="F456" s="4">
        <f t="shared" si="114"/>
        <v>109151.2086334404</v>
      </c>
      <c r="G456" s="19">
        <f t="shared" si="99"/>
        <v>52329.038845860006</v>
      </c>
      <c r="H456" s="18">
        <f t="shared" si="100"/>
        <v>56822.169787580395</v>
      </c>
      <c r="I456" s="19">
        <f>SUM(H445:H456)</f>
        <v>666518.01497154718</v>
      </c>
      <c r="J456" s="4">
        <f>[2]Blad1!$AS$41*1000</f>
        <v>2500000</v>
      </c>
      <c r="K456" s="4">
        <f t="shared" si="109"/>
        <v>25144.875</v>
      </c>
      <c r="L456" s="4">
        <f t="shared" si="110"/>
        <v>3534770</v>
      </c>
      <c r="M456" s="4">
        <f>IF(C456&lt;&gt;"",SUM($K$13:$K456),"")</f>
        <v>38001824.499999955</v>
      </c>
      <c r="N456" s="4">
        <f t="shared" si="105"/>
        <v>224227</v>
      </c>
      <c r="O456">
        <f t="shared" si="115"/>
        <v>2062</v>
      </c>
      <c r="P456" s="8">
        <f t="shared" si="107"/>
        <v>301738.5</v>
      </c>
      <c r="Q456" s="8">
        <f t="shared" si="108"/>
        <v>2500000</v>
      </c>
    </row>
    <row r="457" spans="1:17" x14ac:dyDescent="0.25">
      <c r="A457">
        <f t="shared" si="112"/>
        <v>1</v>
      </c>
      <c r="B457">
        <f t="shared" si="106"/>
        <v>0</v>
      </c>
      <c r="C457" s="5">
        <f t="shared" si="101"/>
        <v>445</v>
      </c>
      <c r="D457" s="3">
        <f t="shared" si="113"/>
        <v>59567</v>
      </c>
      <c r="E457" s="7">
        <f t="shared" si="111"/>
        <v>3534770</v>
      </c>
      <c r="F457" s="4">
        <f t="shared" si="114"/>
        <v>109151.2086334404</v>
      </c>
      <c r="G457" s="19">
        <f t="shared" si="99"/>
        <v>52092.279805078433</v>
      </c>
      <c r="H457" s="18">
        <f t="shared" si="100"/>
        <v>57058.92882836199</v>
      </c>
      <c r="I457" s="19"/>
      <c r="J457" s="4"/>
      <c r="K457" s="4">
        <f t="shared" si="109"/>
        <v>14728.208333333334</v>
      </c>
      <c r="L457" s="4">
        <f t="shared" si="110"/>
        <v>3534770</v>
      </c>
      <c r="M457" s="4">
        <f>IF(C457&lt;&gt;"",SUM($K$13:$K457),"")</f>
        <v>38016552.708333291</v>
      </c>
      <c r="N457" s="4">
        <f t="shared" si="105"/>
        <v>209498.79</v>
      </c>
      <c r="O457">
        <f t="shared" si="115"/>
        <v>2063</v>
      </c>
      <c r="P457" s="8" t="str">
        <f t="shared" si="107"/>
        <v/>
      </c>
      <c r="Q457" s="8" t="str">
        <f t="shared" si="108"/>
        <v/>
      </c>
    </row>
    <row r="458" spans="1:17" x14ac:dyDescent="0.25">
      <c r="A458">
        <f t="shared" si="112"/>
        <v>2</v>
      </c>
      <c r="B458">
        <f t="shared" si="106"/>
        <v>0</v>
      </c>
      <c r="C458" s="5">
        <f t="shared" si="101"/>
        <v>446</v>
      </c>
      <c r="D458" s="3">
        <f t="shared" si="113"/>
        <v>59595</v>
      </c>
      <c r="E458" s="7">
        <f t="shared" si="111"/>
        <v>3534770</v>
      </c>
      <c r="F458" s="4">
        <f t="shared" si="114"/>
        <v>109151.2086334404</v>
      </c>
      <c r="G458" s="19">
        <f t="shared" si="99"/>
        <v>51854.534268293581</v>
      </c>
      <c r="H458" s="18">
        <f t="shared" si="100"/>
        <v>57296.67436514682</v>
      </c>
      <c r="I458" s="19"/>
      <c r="J458" s="4"/>
      <c r="K458" s="4">
        <f t="shared" si="109"/>
        <v>14728.208333333334</v>
      </c>
      <c r="L458" s="4">
        <f t="shared" si="110"/>
        <v>3534770</v>
      </c>
      <c r="M458" s="4">
        <f>IF(C458&lt;&gt;"",SUM($K$13:$K458),"")</f>
        <v>38031280.916666627</v>
      </c>
      <c r="N458" s="4">
        <f t="shared" si="105"/>
        <v>194770.58</v>
      </c>
      <c r="O458">
        <f t="shared" si="115"/>
        <v>2063</v>
      </c>
      <c r="P458" s="8" t="str">
        <f t="shared" si="107"/>
        <v/>
      </c>
      <c r="Q458" s="8" t="str">
        <f t="shared" si="108"/>
        <v/>
      </c>
    </row>
    <row r="459" spans="1:17" x14ac:dyDescent="0.25">
      <c r="A459">
        <f t="shared" si="112"/>
        <v>3</v>
      </c>
      <c r="B459">
        <f t="shared" si="106"/>
        <v>0</v>
      </c>
      <c r="C459" s="5">
        <f t="shared" si="101"/>
        <v>447</v>
      </c>
      <c r="D459" s="3">
        <f t="shared" si="113"/>
        <v>59626</v>
      </c>
      <c r="E459" s="7">
        <f t="shared" si="111"/>
        <v>3534770</v>
      </c>
      <c r="F459" s="4">
        <f t="shared" si="114"/>
        <v>109151.2086334404</v>
      </c>
      <c r="G459" s="19">
        <f t="shared" si="99"/>
        <v>51615.798125105466</v>
      </c>
      <c r="H459" s="18">
        <f t="shared" si="100"/>
        <v>57535.410508334935</v>
      </c>
      <c r="I459" s="19"/>
      <c r="J459" s="4"/>
      <c r="K459" s="4">
        <f t="shared" si="109"/>
        <v>14728.208333333334</v>
      </c>
      <c r="L459" s="4">
        <f t="shared" si="110"/>
        <v>3534770</v>
      </c>
      <c r="M459" s="4">
        <f>IF(C459&lt;&gt;"",SUM($K$13:$K459),"")</f>
        <v>38046009.124999963</v>
      </c>
      <c r="N459" s="4">
        <f t="shared" si="105"/>
        <v>180042.38</v>
      </c>
      <c r="O459">
        <f t="shared" si="115"/>
        <v>2063</v>
      </c>
      <c r="P459" s="8" t="str">
        <f t="shared" si="107"/>
        <v/>
      </c>
      <c r="Q459" s="8" t="str">
        <f t="shared" si="108"/>
        <v/>
      </c>
    </row>
    <row r="460" spans="1:17" x14ac:dyDescent="0.25">
      <c r="A460">
        <f t="shared" si="112"/>
        <v>4</v>
      </c>
      <c r="B460">
        <f t="shared" si="106"/>
        <v>0</v>
      </c>
      <c r="C460" s="5">
        <f t="shared" si="101"/>
        <v>448</v>
      </c>
      <c r="D460" s="3">
        <f t="shared" si="113"/>
        <v>59656</v>
      </c>
      <c r="E460" s="7">
        <f t="shared" si="111"/>
        <v>3534770</v>
      </c>
      <c r="F460" s="4">
        <f t="shared" si="114"/>
        <v>109151.2086334404</v>
      </c>
      <c r="G460" s="19">
        <f t="shared" si="99"/>
        <v>51376.067247987412</v>
      </c>
      <c r="H460" s="18">
        <f t="shared" si="100"/>
        <v>57775.141385452996</v>
      </c>
      <c r="I460" s="19"/>
      <c r="J460" s="4"/>
      <c r="K460" s="4">
        <f t="shared" si="109"/>
        <v>14728.208333333334</v>
      </c>
      <c r="L460" s="4">
        <f t="shared" si="110"/>
        <v>3534770</v>
      </c>
      <c r="M460" s="4">
        <f>IF(C460&lt;&gt;"",SUM($K$13:$K460),"")</f>
        <v>38060737.333333299</v>
      </c>
      <c r="N460" s="4">
        <f t="shared" si="105"/>
        <v>165314.17000000001</v>
      </c>
      <c r="O460">
        <f t="shared" si="115"/>
        <v>2063</v>
      </c>
      <c r="P460" s="8" t="str">
        <f t="shared" si="107"/>
        <v/>
      </c>
      <c r="Q460" s="8" t="str">
        <f t="shared" si="108"/>
        <v/>
      </c>
    </row>
    <row r="461" spans="1:17" x14ac:dyDescent="0.25">
      <c r="A461">
        <f t="shared" si="112"/>
        <v>5</v>
      </c>
      <c r="B461">
        <f t="shared" si="106"/>
        <v>0</v>
      </c>
      <c r="C461" s="5">
        <f t="shared" si="101"/>
        <v>449</v>
      </c>
      <c r="D461" s="3">
        <f t="shared" si="113"/>
        <v>59687</v>
      </c>
      <c r="E461" s="7">
        <f t="shared" si="111"/>
        <v>3534770</v>
      </c>
      <c r="F461" s="4">
        <f t="shared" si="114"/>
        <v>109151.2086334404</v>
      </c>
      <c r="G461" s="19">
        <f t="shared" ref="G461:G492" si="116">IFERROR(IPMT($E$5/12,C461,$L$5,-$E$4),"")</f>
        <v>51135.337492214683</v>
      </c>
      <c r="H461" s="18">
        <f t="shared" si="100"/>
        <v>58015.871141225718</v>
      </c>
      <c r="I461" s="19"/>
      <c r="J461" s="4"/>
      <c r="K461" s="4">
        <f t="shared" si="109"/>
        <v>14728.208333333334</v>
      </c>
      <c r="L461" s="4">
        <f t="shared" si="110"/>
        <v>3534770</v>
      </c>
      <c r="M461" s="4">
        <f>IF(C461&lt;&gt;"",SUM($K$13:$K461),"")</f>
        <v>38075465.541666634</v>
      </c>
      <c r="N461" s="4">
        <f t="shared" si="105"/>
        <v>150585.96</v>
      </c>
      <c r="O461">
        <f t="shared" si="115"/>
        <v>2063</v>
      </c>
      <c r="P461" s="8" t="str">
        <f t="shared" si="107"/>
        <v/>
      </c>
      <c r="Q461" s="8" t="str">
        <f t="shared" si="108"/>
        <v/>
      </c>
    </row>
    <row r="462" spans="1:17" x14ac:dyDescent="0.25">
      <c r="A462">
        <f t="shared" si="112"/>
        <v>6</v>
      </c>
      <c r="B462">
        <f t="shared" si="106"/>
        <v>0</v>
      </c>
      <c r="C462" s="5">
        <f t="shared" si="101"/>
        <v>450</v>
      </c>
      <c r="D462" s="3">
        <f t="shared" si="113"/>
        <v>59717</v>
      </c>
      <c r="E462" s="7">
        <f t="shared" si="111"/>
        <v>3534770</v>
      </c>
      <c r="F462" s="4">
        <f t="shared" si="114"/>
        <v>109151.2086334404</v>
      </c>
      <c r="G462" s="19">
        <f t="shared" si="116"/>
        <v>50893.604695792907</v>
      </c>
      <c r="H462" s="18">
        <f t="shared" ref="H462:H525" si="117">IFERROR(PPMT($E$5/12,C462,$L$5,-$E$4),"")</f>
        <v>58257.60393764748</v>
      </c>
      <c r="I462" s="19"/>
      <c r="J462" s="4"/>
      <c r="K462" s="4">
        <f t="shared" si="109"/>
        <v>14728.208333333334</v>
      </c>
      <c r="L462" s="4">
        <f t="shared" si="110"/>
        <v>3534770</v>
      </c>
      <c r="M462" s="4">
        <f>IF(C462&lt;&gt;"",SUM($K$13:$K462),"")</f>
        <v>38090193.74999997</v>
      </c>
      <c r="N462" s="4">
        <f t="shared" si="105"/>
        <v>135857.75</v>
      </c>
      <c r="O462">
        <f t="shared" si="115"/>
        <v>2063</v>
      </c>
      <c r="P462" s="8" t="str">
        <f t="shared" si="107"/>
        <v/>
      </c>
      <c r="Q462" s="8" t="str">
        <f t="shared" si="108"/>
        <v/>
      </c>
    </row>
    <row r="463" spans="1:17" x14ac:dyDescent="0.25">
      <c r="A463">
        <f t="shared" si="112"/>
        <v>7</v>
      </c>
      <c r="B463">
        <f t="shared" si="106"/>
        <v>0</v>
      </c>
      <c r="C463" s="5">
        <f t="shared" ref="C463:C526" si="118">IF(AND($E$5&lt;&gt;0,$E$6&lt;&gt;0,$E$7&lt;&gt;0,$E$8&lt;&gt;0,$L$5&gt;C462),C462+1,"")</f>
        <v>451</v>
      </c>
      <c r="D463" s="3">
        <f t="shared" si="113"/>
        <v>59748</v>
      </c>
      <c r="E463" s="7">
        <f t="shared" si="111"/>
        <v>3534770</v>
      </c>
      <c r="F463" s="4">
        <f t="shared" si="114"/>
        <v>109151.2086334404</v>
      </c>
      <c r="G463" s="19">
        <f t="shared" si="116"/>
        <v>50650.864679386046</v>
      </c>
      <c r="H463" s="18">
        <f t="shared" si="117"/>
        <v>58500.343954054348</v>
      </c>
      <c r="I463" s="19"/>
      <c r="J463" s="4"/>
      <c r="K463" s="4">
        <f t="shared" si="109"/>
        <v>14728.208333333334</v>
      </c>
      <c r="L463" s="4">
        <f t="shared" si="110"/>
        <v>3534770</v>
      </c>
      <c r="M463" s="4">
        <f>IF(C463&lt;&gt;"",SUM($K$13:$K463),"")</f>
        <v>38104921.958333306</v>
      </c>
      <c r="N463" s="4">
        <f t="shared" si="105"/>
        <v>121129.54</v>
      </c>
      <c r="O463">
        <f t="shared" si="115"/>
        <v>2063</v>
      </c>
      <c r="P463" s="8" t="str">
        <f t="shared" si="107"/>
        <v/>
      </c>
      <c r="Q463" s="8" t="str">
        <f t="shared" si="108"/>
        <v/>
      </c>
    </row>
    <row r="464" spans="1:17" x14ac:dyDescent="0.25">
      <c r="A464">
        <f t="shared" si="112"/>
        <v>8</v>
      </c>
      <c r="B464">
        <f t="shared" si="106"/>
        <v>0</v>
      </c>
      <c r="C464" s="5">
        <f t="shared" si="118"/>
        <v>452</v>
      </c>
      <c r="D464" s="3">
        <f t="shared" si="113"/>
        <v>59779</v>
      </c>
      <c r="E464" s="7">
        <f t="shared" si="111"/>
        <v>3534770</v>
      </c>
      <c r="F464" s="4">
        <f t="shared" si="114"/>
        <v>109151.2086334404</v>
      </c>
      <c r="G464" s="19">
        <f t="shared" si="116"/>
        <v>50407.113246244153</v>
      </c>
      <c r="H464" s="18">
        <f t="shared" si="117"/>
        <v>58744.095387196256</v>
      </c>
      <c r="I464" s="19"/>
      <c r="J464" s="4"/>
      <c r="K464" s="4">
        <f t="shared" si="109"/>
        <v>14728.208333333334</v>
      </c>
      <c r="L464" s="4">
        <f t="shared" si="110"/>
        <v>3534770</v>
      </c>
      <c r="M464" s="4">
        <f>IF(C464&lt;&gt;"",SUM($K$13:$K464),"")</f>
        <v>38119650.166666642</v>
      </c>
      <c r="N464" s="4">
        <f t="shared" si="105"/>
        <v>106401.33</v>
      </c>
      <c r="O464">
        <f t="shared" si="115"/>
        <v>2063</v>
      </c>
      <c r="P464" s="8" t="str">
        <f t="shared" si="107"/>
        <v/>
      </c>
      <c r="Q464" s="8" t="str">
        <f t="shared" si="108"/>
        <v/>
      </c>
    </row>
    <row r="465" spans="1:17" x14ac:dyDescent="0.25">
      <c r="A465">
        <f t="shared" si="112"/>
        <v>9</v>
      </c>
      <c r="B465">
        <f t="shared" si="106"/>
        <v>0</v>
      </c>
      <c r="C465" s="5">
        <f t="shared" si="118"/>
        <v>453</v>
      </c>
      <c r="D465" s="3">
        <f t="shared" si="113"/>
        <v>59809</v>
      </c>
      <c r="E465" s="7">
        <f t="shared" si="111"/>
        <v>3534770</v>
      </c>
      <c r="F465" s="4">
        <f t="shared" si="114"/>
        <v>109151.2086334404</v>
      </c>
      <c r="G465" s="19">
        <f t="shared" si="116"/>
        <v>50162.346182130837</v>
      </c>
      <c r="H465" s="18">
        <f t="shared" si="117"/>
        <v>58988.862451309564</v>
      </c>
      <c r="I465" s="19"/>
      <c r="J465" s="4"/>
      <c r="K465" s="4">
        <f t="shared" si="109"/>
        <v>14728.208333333334</v>
      </c>
      <c r="L465" s="4">
        <f t="shared" si="110"/>
        <v>3534770</v>
      </c>
      <c r="M465" s="4">
        <f>IF(C465&lt;&gt;"",SUM($K$13:$K465),"")</f>
        <v>38134378.374999978</v>
      </c>
      <c r="N465" s="4">
        <f t="shared" si="105"/>
        <v>91673.13</v>
      </c>
      <c r="O465">
        <f t="shared" si="115"/>
        <v>2063</v>
      </c>
      <c r="P465" s="8" t="str">
        <f t="shared" si="107"/>
        <v/>
      </c>
      <c r="Q465" s="8" t="str">
        <f t="shared" si="108"/>
        <v/>
      </c>
    </row>
    <row r="466" spans="1:17" x14ac:dyDescent="0.25">
      <c r="A466">
        <f t="shared" si="112"/>
        <v>10</v>
      </c>
      <c r="B466">
        <f t="shared" si="106"/>
        <v>0</v>
      </c>
      <c r="C466" s="5">
        <f t="shared" si="118"/>
        <v>454</v>
      </c>
      <c r="D466" s="3">
        <f t="shared" si="113"/>
        <v>59840</v>
      </c>
      <c r="E466" s="7">
        <f t="shared" si="111"/>
        <v>3534770</v>
      </c>
      <c r="F466" s="4">
        <f t="shared" si="114"/>
        <v>109151.2086334404</v>
      </c>
      <c r="G466" s="19">
        <f t="shared" si="116"/>
        <v>49916.559255250388</v>
      </c>
      <c r="H466" s="18">
        <f t="shared" si="117"/>
        <v>59234.649378190035</v>
      </c>
      <c r="I466" s="19"/>
      <c r="J466" s="4"/>
      <c r="K466" s="4">
        <f t="shared" si="109"/>
        <v>14728.208333333334</v>
      </c>
      <c r="L466" s="4">
        <f t="shared" si="110"/>
        <v>3534770</v>
      </c>
      <c r="M466" s="4">
        <f>IF(C466&lt;&gt;"",SUM($K$13:$K466),"")</f>
        <v>38149106.583333313</v>
      </c>
      <c r="N466" s="4">
        <f t="shared" si="105"/>
        <v>76944.92</v>
      </c>
      <c r="O466">
        <f t="shared" si="115"/>
        <v>2063</v>
      </c>
      <c r="P466" s="8" t="str">
        <f t="shared" si="107"/>
        <v/>
      </c>
      <c r="Q466" s="8" t="str">
        <f t="shared" si="108"/>
        <v/>
      </c>
    </row>
    <row r="467" spans="1:17" x14ac:dyDescent="0.25">
      <c r="A467">
        <f t="shared" si="112"/>
        <v>11</v>
      </c>
      <c r="B467">
        <f t="shared" si="106"/>
        <v>0</v>
      </c>
      <c r="C467" s="5">
        <f t="shared" si="118"/>
        <v>455</v>
      </c>
      <c r="D467" s="3">
        <f t="shared" si="113"/>
        <v>59870</v>
      </c>
      <c r="E467" s="7">
        <f t="shared" si="111"/>
        <v>3534770</v>
      </c>
      <c r="F467" s="4">
        <f t="shared" si="114"/>
        <v>109151.2086334404</v>
      </c>
      <c r="G467" s="19">
        <f t="shared" si="116"/>
        <v>49669.748216174594</v>
      </c>
      <c r="H467" s="18">
        <f t="shared" si="117"/>
        <v>59481.460417265822</v>
      </c>
      <c r="I467" s="19"/>
      <c r="J467" s="4"/>
      <c r="K467" s="4">
        <f t="shared" si="109"/>
        <v>14728.208333333334</v>
      </c>
      <c r="L467" s="4">
        <f t="shared" si="110"/>
        <v>3534770</v>
      </c>
      <c r="M467" s="4">
        <f>IF(C467&lt;&gt;"",SUM($K$13:$K467),"")</f>
        <v>38163834.791666649</v>
      </c>
      <c r="N467" s="4">
        <f t="shared" si="105"/>
        <v>62216.71</v>
      </c>
      <c r="O467">
        <f t="shared" si="115"/>
        <v>2063</v>
      </c>
      <c r="P467" s="8" t="str">
        <f t="shared" si="107"/>
        <v/>
      </c>
      <c r="Q467" s="8" t="str">
        <f t="shared" si="108"/>
        <v/>
      </c>
    </row>
    <row r="468" spans="1:17" x14ac:dyDescent="0.25">
      <c r="A468">
        <f t="shared" si="112"/>
        <v>12</v>
      </c>
      <c r="B468">
        <f t="shared" si="106"/>
        <v>1</v>
      </c>
      <c r="C468" s="5">
        <f t="shared" si="118"/>
        <v>456</v>
      </c>
      <c r="D468" s="3">
        <f t="shared" si="113"/>
        <v>59901</v>
      </c>
      <c r="E468" s="7">
        <f t="shared" si="111"/>
        <v>3534770</v>
      </c>
      <c r="F468" s="4">
        <f t="shared" si="114"/>
        <v>109151.2086334404</v>
      </c>
      <c r="G468" s="19">
        <f t="shared" si="116"/>
        <v>49421.90879776932</v>
      </c>
      <c r="H468" s="18">
        <f t="shared" si="117"/>
        <v>59729.299835671089</v>
      </c>
      <c r="I468" s="19">
        <f>SUM(H457:H468)</f>
        <v>700618.34158985701</v>
      </c>
      <c r="J468" s="4">
        <f>[2]Blad1!$AT$41*1000</f>
        <v>2500000</v>
      </c>
      <c r="K468" s="4">
        <f t="shared" si="109"/>
        <v>14728.208333333334</v>
      </c>
      <c r="L468" s="4">
        <f t="shared" si="110"/>
        <v>1034770</v>
      </c>
      <c r="M468" s="4">
        <f>IF(C468&lt;&gt;"",SUM($K$13:$K468),"")</f>
        <v>38178562.999999985</v>
      </c>
      <c r="N468" s="4">
        <f t="shared" si="105"/>
        <v>47488.5</v>
      </c>
      <c r="O468">
        <f t="shared" si="115"/>
        <v>2063</v>
      </c>
      <c r="P468" s="8">
        <f t="shared" si="107"/>
        <v>176738.50000000003</v>
      </c>
      <c r="Q468" s="8">
        <f t="shared" si="108"/>
        <v>2500000</v>
      </c>
    </row>
    <row r="469" spans="1:17" x14ac:dyDescent="0.25">
      <c r="A469">
        <f t="shared" si="112"/>
        <v>1</v>
      </c>
      <c r="B469">
        <f t="shared" si="106"/>
        <v>0</v>
      </c>
      <c r="C469" s="5">
        <f t="shared" si="118"/>
        <v>457</v>
      </c>
      <c r="D469" s="3">
        <f t="shared" si="113"/>
        <v>59932</v>
      </c>
      <c r="E469" s="7">
        <f t="shared" si="111"/>
        <v>1034770</v>
      </c>
      <c r="F469" s="4">
        <f t="shared" si="114"/>
        <v>109151.2086334404</v>
      </c>
      <c r="G469" s="19">
        <f t="shared" si="116"/>
        <v>49173.036715120681</v>
      </c>
      <c r="H469" s="18">
        <f t="shared" si="117"/>
        <v>59978.17191831972</v>
      </c>
      <c r="I469" s="19"/>
      <c r="J469" s="4"/>
      <c r="K469" s="4">
        <f t="shared" si="109"/>
        <v>4311.541666666667</v>
      </c>
      <c r="L469" s="4">
        <f t="shared" si="110"/>
        <v>1034770</v>
      </c>
      <c r="M469" s="4">
        <f>IF(C469&lt;&gt;"",SUM($K$13:$K469),"")</f>
        <v>38182874.541666649</v>
      </c>
      <c r="N469" s="4">
        <f t="shared" si="105"/>
        <v>43176.959999999999</v>
      </c>
      <c r="O469">
        <f t="shared" si="115"/>
        <v>2064</v>
      </c>
      <c r="P469" s="8" t="str">
        <f t="shared" ref="P469:P491" si="119">IF(O469&lt;&gt;O470,SUMIFS(K:K,O:O,O469),"")</f>
        <v/>
      </c>
      <c r="Q469" s="8" t="str">
        <f t="shared" ref="Q469:Q491" si="120">IF(O469&lt;&gt;O470,SUMIFS(J:J,O:O,O469),"")</f>
        <v/>
      </c>
    </row>
    <row r="470" spans="1:17" x14ac:dyDescent="0.25">
      <c r="A470">
        <f t="shared" si="112"/>
        <v>2</v>
      </c>
      <c r="B470">
        <f t="shared" si="106"/>
        <v>0</v>
      </c>
      <c r="C470" s="5">
        <f t="shared" si="118"/>
        <v>458</v>
      </c>
      <c r="D470" s="3">
        <f t="shared" si="113"/>
        <v>59961</v>
      </c>
      <c r="E470" s="7">
        <f t="shared" si="111"/>
        <v>1034770</v>
      </c>
      <c r="F470" s="4">
        <f t="shared" si="114"/>
        <v>109151.2086334404</v>
      </c>
      <c r="G470" s="19">
        <f t="shared" si="116"/>
        <v>48923.127665461034</v>
      </c>
      <c r="H470" s="18">
        <f t="shared" si="117"/>
        <v>60228.080967979389</v>
      </c>
      <c r="I470" s="19"/>
      <c r="J470" s="4"/>
      <c r="K470" s="4">
        <f t="shared" si="109"/>
        <v>4311.541666666667</v>
      </c>
      <c r="L470" s="4">
        <f t="shared" si="110"/>
        <v>1034770</v>
      </c>
      <c r="M470" s="4">
        <f>IF(C470&lt;&gt;"",SUM($K$13:$K470),"")</f>
        <v>38187186.083333313</v>
      </c>
      <c r="N470" s="4">
        <f t="shared" si="105"/>
        <v>38865.42</v>
      </c>
      <c r="O470">
        <f t="shared" si="115"/>
        <v>2064</v>
      </c>
      <c r="P470" s="8" t="str">
        <f t="shared" si="119"/>
        <v/>
      </c>
      <c r="Q470" s="8" t="str">
        <f t="shared" si="120"/>
        <v/>
      </c>
    </row>
    <row r="471" spans="1:17" x14ac:dyDescent="0.25">
      <c r="A471">
        <f t="shared" si="112"/>
        <v>3</v>
      </c>
      <c r="B471">
        <f t="shared" si="106"/>
        <v>0</v>
      </c>
      <c r="C471" s="5">
        <f t="shared" si="118"/>
        <v>459</v>
      </c>
      <c r="D471" s="3">
        <f t="shared" si="113"/>
        <v>59992</v>
      </c>
      <c r="E471" s="7">
        <f t="shared" si="111"/>
        <v>1034770</v>
      </c>
      <c r="F471" s="4">
        <f t="shared" si="114"/>
        <v>109151.2086334404</v>
      </c>
      <c r="G471" s="19">
        <f t="shared" si="116"/>
        <v>48672.177328094433</v>
      </c>
      <c r="H471" s="18">
        <f t="shared" si="117"/>
        <v>60479.031305345961</v>
      </c>
      <c r="I471" s="19"/>
      <c r="J471" s="4"/>
      <c r="K471" s="4">
        <f t="shared" si="109"/>
        <v>4311.541666666667</v>
      </c>
      <c r="L471" s="4">
        <f t="shared" si="110"/>
        <v>1034770</v>
      </c>
      <c r="M471" s="4">
        <f>IF(C471&lt;&gt;"",SUM($K$13:$K471),"")</f>
        <v>38191497.624999978</v>
      </c>
      <c r="N471" s="4">
        <f t="shared" si="105"/>
        <v>34553.879999999997</v>
      </c>
      <c r="O471">
        <f t="shared" si="115"/>
        <v>2064</v>
      </c>
      <c r="P471" s="8" t="str">
        <f t="shared" si="119"/>
        <v/>
      </c>
      <c r="Q471" s="8" t="str">
        <f t="shared" si="120"/>
        <v/>
      </c>
    </row>
    <row r="472" spans="1:17" x14ac:dyDescent="0.25">
      <c r="A472">
        <f t="shared" si="112"/>
        <v>4</v>
      </c>
      <c r="B472">
        <f t="shared" si="106"/>
        <v>0</v>
      </c>
      <c r="C472" s="5">
        <f t="shared" si="118"/>
        <v>460</v>
      </c>
      <c r="D472" s="3">
        <f t="shared" si="113"/>
        <v>60022</v>
      </c>
      <c r="E472" s="7">
        <f t="shared" si="111"/>
        <v>1034770</v>
      </c>
      <c r="F472" s="4">
        <f t="shared" si="114"/>
        <v>109151.2086334404</v>
      </c>
      <c r="G472" s="19">
        <f t="shared" si="116"/>
        <v>48420.181364322169</v>
      </c>
      <c r="H472" s="18">
        <f t="shared" si="117"/>
        <v>60731.02726911824</v>
      </c>
      <c r="I472" s="19"/>
      <c r="J472" s="4"/>
      <c r="K472" s="4">
        <f t="shared" si="109"/>
        <v>4311.541666666667</v>
      </c>
      <c r="L472" s="4">
        <f t="shared" si="110"/>
        <v>1034770</v>
      </c>
      <c r="M472" s="4">
        <f>IF(C472&lt;&gt;"",SUM($K$13:$K472),"")</f>
        <v>38195809.166666642</v>
      </c>
      <c r="N472" s="4">
        <f t="shared" si="105"/>
        <v>30242.33</v>
      </c>
      <c r="O472">
        <f t="shared" si="115"/>
        <v>2064</v>
      </c>
      <c r="P472" s="8" t="str">
        <f t="shared" si="119"/>
        <v/>
      </c>
      <c r="Q472" s="8" t="str">
        <f t="shared" si="120"/>
        <v/>
      </c>
    </row>
    <row r="473" spans="1:17" x14ac:dyDescent="0.25">
      <c r="A473">
        <f t="shared" si="112"/>
        <v>5</v>
      </c>
      <c r="B473">
        <f t="shared" si="106"/>
        <v>0</v>
      </c>
      <c r="C473" s="5">
        <f t="shared" si="118"/>
        <v>461</v>
      </c>
      <c r="D473" s="3">
        <f t="shared" si="113"/>
        <v>60053</v>
      </c>
      <c r="E473" s="7">
        <f t="shared" si="111"/>
        <v>1034770</v>
      </c>
      <c r="F473" s="4">
        <f t="shared" si="114"/>
        <v>109151.2086334404</v>
      </c>
      <c r="G473" s="19">
        <f t="shared" si="116"/>
        <v>48167.135417367499</v>
      </c>
      <c r="H473" s="18">
        <f t="shared" si="117"/>
        <v>60984.073216072895</v>
      </c>
      <c r="I473" s="19"/>
      <c r="J473" s="4"/>
      <c r="K473" s="4">
        <f t="shared" si="109"/>
        <v>4311.541666666667</v>
      </c>
      <c r="L473" s="4">
        <f t="shared" si="110"/>
        <v>1034770</v>
      </c>
      <c r="M473" s="4">
        <f>IF(C473&lt;&gt;"",SUM($K$13:$K473),"")</f>
        <v>38200120.708333306</v>
      </c>
      <c r="N473" s="4">
        <f t="shared" si="105"/>
        <v>25930.79</v>
      </c>
      <c r="O473">
        <f t="shared" si="115"/>
        <v>2064</v>
      </c>
      <c r="P473" s="8" t="str">
        <f t="shared" si="119"/>
        <v/>
      </c>
      <c r="Q473" s="8" t="str">
        <f t="shared" si="120"/>
        <v/>
      </c>
    </row>
    <row r="474" spans="1:17" x14ac:dyDescent="0.25">
      <c r="A474">
        <f t="shared" si="112"/>
        <v>6</v>
      </c>
      <c r="B474">
        <f t="shared" si="106"/>
        <v>0</v>
      </c>
      <c r="C474" s="5">
        <f t="shared" si="118"/>
        <v>462</v>
      </c>
      <c r="D474" s="3">
        <f t="shared" si="113"/>
        <v>60083</v>
      </c>
      <c r="E474" s="7">
        <f t="shared" si="111"/>
        <v>1034770</v>
      </c>
      <c r="F474" s="4">
        <f t="shared" si="114"/>
        <v>109151.2086334404</v>
      </c>
      <c r="G474" s="19">
        <f t="shared" si="116"/>
        <v>47913.035112300531</v>
      </c>
      <c r="H474" s="18">
        <f t="shared" si="117"/>
        <v>61238.173521139863</v>
      </c>
      <c r="I474" s="19"/>
      <c r="J474" s="4"/>
      <c r="K474" s="4">
        <f t="shared" si="109"/>
        <v>4311.541666666667</v>
      </c>
      <c r="L474" s="4">
        <f t="shared" si="110"/>
        <v>1034770</v>
      </c>
      <c r="M474" s="4">
        <f>IF(C474&lt;&gt;"",SUM($K$13:$K474),"")</f>
        <v>38204432.24999997</v>
      </c>
      <c r="N474" s="4">
        <f t="shared" si="105"/>
        <v>21619.25</v>
      </c>
      <c r="O474">
        <f t="shared" si="115"/>
        <v>2064</v>
      </c>
      <c r="P474" s="8" t="str">
        <f t="shared" si="119"/>
        <v/>
      </c>
      <c r="Q474" s="8" t="str">
        <f t="shared" si="120"/>
        <v/>
      </c>
    </row>
    <row r="475" spans="1:17" x14ac:dyDescent="0.25">
      <c r="A475">
        <f t="shared" si="112"/>
        <v>7</v>
      </c>
      <c r="B475">
        <f t="shared" si="106"/>
        <v>0</v>
      </c>
      <c r="C475" s="5">
        <f t="shared" si="118"/>
        <v>463</v>
      </c>
      <c r="D475" s="3">
        <f t="shared" si="113"/>
        <v>60114</v>
      </c>
      <c r="E475" s="7">
        <f t="shared" si="111"/>
        <v>1034770</v>
      </c>
      <c r="F475" s="4">
        <f t="shared" si="114"/>
        <v>109151.2086334404</v>
      </c>
      <c r="G475" s="19">
        <f t="shared" si="116"/>
        <v>47657.876055962457</v>
      </c>
      <c r="H475" s="18">
        <f t="shared" si="117"/>
        <v>61493.332577477951</v>
      </c>
      <c r="I475" s="19"/>
      <c r="J475" s="4"/>
      <c r="K475" s="4">
        <f t="shared" si="109"/>
        <v>4311.541666666667</v>
      </c>
      <c r="L475" s="4">
        <f t="shared" si="110"/>
        <v>1034770</v>
      </c>
      <c r="M475" s="4">
        <f>IF(C475&lt;&gt;"",SUM($K$13:$K475),"")</f>
        <v>38208743.791666634</v>
      </c>
      <c r="N475" s="4">
        <f t="shared" si="105"/>
        <v>17307.71</v>
      </c>
      <c r="O475">
        <f t="shared" si="115"/>
        <v>2064</v>
      </c>
      <c r="P475" s="8" t="str">
        <f t="shared" si="119"/>
        <v/>
      </c>
      <c r="Q475" s="8" t="str">
        <f t="shared" si="120"/>
        <v/>
      </c>
    </row>
    <row r="476" spans="1:17" x14ac:dyDescent="0.25">
      <c r="A476">
        <f t="shared" si="112"/>
        <v>8</v>
      </c>
      <c r="B476">
        <f t="shared" si="106"/>
        <v>0</v>
      </c>
      <c r="C476" s="5">
        <f t="shared" si="118"/>
        <v>464</v>
      </c>
      <c r="D476" s="3">
        <f t="shared" si="113"/>
        <v>60145</v>
      </c>
      <c r="E476" s="7">
        <f t="shared" si="111"/>
        <v>1034770</v>
      </c>
      <c r="F476" s="4">
        <f t="shared" si="114"/>
        <v>109151.2086334404</v>
      </c>
      <c r="G476" s="19">
        <f t="shared" si="116"/>
        <v>47401.653836889629</v>
      </c>
      <c r="H476" s="18">
        <f t="shared" si="117"/>
        <v>61749.554796550772</v>
      </c>
      <c r="I476" s="19"/>
      <c r="J476" s="4"/>
      <c r="K476" s="4">
        <f t="shared" si="109"/>
        <v>4311.541666666667</v>
      </c>
      <c r="L476" s="4">
        <f t="shared" si="110"/>
        <v>1034770</v>
      </c>
      <c r="M476" s="4">
        <f>IF(C476&lt;&gt;"",SUM($K$13:$K476),"")</f>
        <v>38213055.333333299</v>
      </c>
      <c r="N476" s="4">
        <f t="shared" si="105"/>
        <v>12996.17</v>
      </c>
      <c r="O476">
        <f t="shared" si="115"/>
        <v>2064</v>
      </c>
      <c r="P476" s="8" t="str">
        <f t="shared" si="119"/>
        <v/>
      </c>
      <c r="Q476" s="8" t="str">
        <f t="shared" si="120"/>
        <v/>
      </c>
    </row>
    <row r="477" spans="1:17" x14ac:dyDescent="0.25">
      <c r="A477">
        <f t="shared" si="112"/>
        <v>9</v>
      </c>
      <c r="B477">
        <f t="shared" si="106"/>
        <v>0</v>
      </c>
      <c r="C477" s="5">
        <f t="shared" si="118"/>
        <v>465</v>
      </c>
      <c r="D477" s="3">
        <f t="shared" si="113"/>
        <v>60175</v>
      </c>
      <c r="E477" s="7">
        <f t="shared" si="111"/>
        <v>1034770</v>
      </c>
      <c r="F477" s="4">
        <f t="shared" si="114"/>
        <v>109151.2086334404</v>
      </c>
      <c r="G477" s="19">
        <f t="shared" si="116"/>
        <v>47144.364025237352</v>
      </c>
      <c r="H477" s="18">
        <f t="shared" si="117"/>
        <v>62006.844608203071</v>
      </c>
      <c r="I477" s="19"/>
      <c r="J477" s="4"/>
      <c r="K477" s="4">
        <f t="shared" si="109"/>
        <v>4311.541666666667</v>
      </c>
      <c r="L477" s="4">
        <f t="shared" si="110"/>
        <v>1034770</v>
      </c>
      <c r="M477" s="4">
        <f>IF(C477&lt;&gt;"",SUM($K$13:$K477),"")</f>
        <v>38217366.874999963</v>
      </c>
      <c r="N477" s="4">
        <f t="shared" si="105"/>
        <v>8684.6299999999992</v>
      </c>
      <c r="O477">
        <f t="shared" si="115"/>
        <v>2064</v>
      </c>
      <c r="P477" s="8" t="str">
        <f t="shared" si="119"/>
        <v/>
      </c>
      <c r="Q477" s="8" t="str">
        <f t="shared" si="120"/>
        <v/>
      </c>
    </row>
    <row r="478" spans="1:17" x14ac:dyDescent="0.25">
      <c r="A478">
        <f t="shared" si="112"/>
        <v>10</v>
      </c>
      <c r="B478">
        <f t="shared" si="106"/>
        <v>0</v>
      </c>
      <c r="C478" s="5">
        <f t="shared" si="118"/>
        <v>466</v>
      </c>
      <c r="D478" s="3">
        <f t="shared" si="113"/>
        <v>60206</v>
      </c>
      <c r="E478" s="7">
        <f t="shared" si="111"/>
        <v>1034770</v>
      </c>
      <c r="F478" s="4">
        <f t="shared" si="114"/>
        <v>109151.2086334404</v>
      </c>
      <c r="G478" s="19">
        <f t="shared" si="116"/>
        <v>46886.002172703156</v>
      </c>
      <c r="H478" s="18">
        <f t="shared" si="117"/>
        <v>62265.206460737252</v>
      </c>
      <c r="I478" s="19"/>
      <c r="J478" s="4"/>
      <c r="K478" s="4">
        <f t="shared" si="109"/>
        <v>4311.541666666667</v>
      </c>
      <c r="L478" s="4">
        <f t="shared" si="110"/>
        <v>1034770</v>
      </c>
      <c r="M478" s="4">
        <f>IF(C478&lt;&gt;"",SUM($K$13:$K478),"")</f>
        <v>38221678.416666627</v>
      </c>
      <c r="N478" s="4">
        <f t="shared" si="105"/>
        <v>4373.08</v>
      </c>
      <c r="O478">
        <f t="shared" si="115"/>
        <v>2064</v>
      </c>
      <c r="P478" s="8" t="str">
        <f t="shared" si="119"/>
        <v/>
      </c>
      <c r="Q478" s="8" t="str">
        <f t="shared" si="120"/>
        <v/>
      </c>
    </row>
    <row r="479" spans="1:17" x14ac:dyDescent="0.25">
      <c r="A479">
        <f t="shared" si="112"/>
        <v>11</v>
      </c>
      <c r="B479">
        <f t="shared" si="106"/>
        <v>0</v>
      </c>
      <c r="C479" s="5">
        <f t="shared" si="118"/>
        <v>467</v>
      </c>
      <c r="D479" s="3">
        <f t="shared" si="113"/>
        <v>60236</v>
      </c>
      <c r="E479" s="7">
        <f t="shared" si="111"/>
        <v>1034770</v>
      </c>
      <c r="F479" s="4">
        <f t="shared" si="114"/>
        <v>109151.2086334404</v>
      </c>
      <c r="G479" s="19">
        <f t="shared" si="116"/>
        <v>46626.563812450069</v>
      </c>
      <c r="H479" s="18">
        <f t="shared" si="117"/>
        <v>62524.644820990317</v>
      </c>
      <c r="I479" s="19"/>
      <c r="J479" s="4"/>
      <c r="K479" s="4">
        <f t="shared" si="109"/>
        <v>4311.541666666667</v>
      </c>
      <c r="L479" s="4">
        <f t="shared" si="110"/>
        <v>1034770</v>
      </c>
      <c r="M479" s="4">
        <f>IF(C479&lt;&gt;"",SUM($K$13:$K479),"")</f>
        <v>38225989.958333291</v>
      </c>
      <c r="N479" s="4">
        <f t="shared" si="105"/>
        <v>61.54</v>
      </c>
      <c r="O479">
        <f t="shared" si="115"/>
        <v>2064</v>
      </c>
      <c r="P479" s="8" t="str">
        <f t="shared" si="119"/>
        <v/>
      </c>
      <c r="Q479" s="8" t="str">
        <f t="shared" si="120"/>
        <v/>
      </c>
    </row>
    <row r="480" spans="1:17" x14ac:dyDescent="0.25">
      <c r="A480">
        <f t="shared" si="112"/>
        <v>12</v>
      </c>
      <c r="B480">
        <f t="shared" si="106"/>
        <v>1</v>
      </c>
      <c r="C480" s="5">
        <f t="shared" si="118"/>
        <v>468</v>
      </c>
      <c r="D480" s="3">
        <f t="shared" si="113"/>
        <v>60267</v>
      </c>
      <c r="E480" s="7">
        <f t="shared" si="111"/>
        <v>1034770</v>
      </c>
      <c r="F480" s="4">
        <f t="shared" si="114"/>
        <v>109151.2086334404</v>
      </c>
      <c r="G480" s="19">
        <f t="shared" si="116"/>
        <v>46366.04445902929</v>
      </c>
      <c r="H480" s="18">
        <f t="shared" si="117"/>
        <v>62785.164174411118</v>
      </c>
      <c r="I480" s="19">
        <f>SUM(H469:H480)</f>
        <v>736463.30563634657</v>
      </c>
      <c r="J480" s="4">
        <f>[2]Blad1!$AU$41*1000</f>
        <v>2054770.0000000005</v>
      </c>
      <c r="K480" s="4">
        <f t="shared" si="109"/>
        <v>4311.541666666667</v>
      </c>
      <c r="L480" s="4">
        <f t="shared" si="110"/>
        <v>-1020000.0000000005</v>
      </c>
      <c r="M480" s="4">
        <f>IF(C480&lt;&gt;"",SUM($K$13:$K480),"")</f>
        <v>38230301.499999955</v>
      </c>
      <c r="N480" s="4">
        <f t="shared" si="105"/>
        <v>-4250</v>
      </c>
      <c r="O480">
        <f t="shared" si="115"/>
        <v>2064</v>
      </c>
      <c r="P480" s="8">
        <f t="shared" si="119"/>
        <v>51738.499999999993</v>
      </c>
      <c r="Q480" s="8">
        <f t="shared" si="120"/>
        <v>2054770.0000000005</v>
      </c>
    </row>
    <row r="481" spans="1:17" x14ac:dyDescent="0.25">
      <c r="A481">
        <f t="shared" si="112"/>
        <v>1</v>
      </c>
      <c r="B481">
        <f t="shared" si="106"/>
        <v>0</v>
      </c>
      <c r="C481" s="5">
        <f t="shared" si="118"/>
        <v>469</v>
      </c>
      <c r="D481" s="3">
        <f t="shared" si="113"/>
        <v>60298</v>
      </c>
      <c r="E481" s="7">
        <f t="shared" si="111"/>
        <v>-1020000.0000000005</v>
      </c>
      <c r="F481" s="4">
        <f t="shared" si="114"/>
        <v>109151.2086334404</v>
      </c>
      <c r="G481" s="19">
        <f t="shared" si="116"/>
        <v>46104.439608302571</v>
      </c>
      <c r="H481" s="18">
        <f t="shared" si="117"/>
        <v>63046.76902513783</v>
      </c>
      <c r="I481" s="19"/>
      <c r="J481" s="4"/>
      <c r="K481" s="4">
        <f t="shared" si="109"/>
        <v>-4250.0000000000018</v>
      </c>
      <c r="L481" s="4">
        <f t="shared" si="110"/>
        <v>0</v>
      </c>
      <c r="M481" s="4">
        <f>IF(C481&lt;&gt;"",SUM($K$13:$K481),"")</f>
        <v>38226051.499999955</v>
      </c>
      <c r="N481" s="4">
        <f t="shared" si="105"/>
        <v>0</v>
      </c>
      <c r="O481">
        <f t="shared" si="115"/>
        <v>2065</v>
      </c>
      <c r="P481" s="8" t="str">
        <f t="shared" si="119"/>
        <v/>
      </c>
      <c r="Q481" s="8" t="str">
        <f t="shared" si="120"/>
        <v/>
      </c>
    </row>
    <row r="482" spans="1:17" x14ac:dyDescent="0.25">
      <c r="A482">
        <f t="shared" si="112"/>
        <v>2</v>
      </c>
      <c r="B482">
        <f t="shared" si="106"/>
        <v>0</v>
      </c>
      <c r="C482" s="5">
        <f t="shared" si="118"/>
        <v>470</v>
      </c>
      <c r="D482" s="3">
        <f t="shared" si="113"/>
        <v>60326</v>
      </c>
      <c r="E482" s="7">
        <f t="shared" si="111"/>
        <v>0</v>
      </c>
      <c r="F482" s="4">
        <f t="shared" si="114"/>
        <v>109151.2086334404</v>
      </c>
      <c r="G482" s="19">
        <f t="shared" si="116"/>
        <v>45841.744737364505</v>
      </c>
      <c r="H482" s="18">
        <f t="shared" si="117"/>
        <v>63309.463896075897</v>
      </c>
      <c r="I482" s="19"/>
      <c r="J482" s="4"/>
      <c r="K482" s="4">
        <f t="shared" si="109"/>
        <v>0</v>
      </c>
      <c r="L482" s="4">
        <f t="shared" si="110"/>
        <v>0</v>
      </c>
      <c r="M482" s="4">
        <f>IF(C482&lt;&gt;"",SUM($K$13:$K482),"")</f>
        <v>38226051.499999955</v>
      </c>
      <c r="N482" s="4">
        <f t="shared" si="105"/>
        <v>0</v>
      </c>
      <c r="O482">
        <f t="shared" si="115"/>
        <v>2065</v>
      </c>
      <c r="P482" s="8" t="str">
        <f t="shared" si="119"/>
        <v/>
      </c>
      <c r="Q482" s="8" t="str">
        <f t="shared" si="120"/>
        <v/>
      </c>
    </row>
    <row r="483" spans="1:17" x14ac:dyDescent="0.25">
      <c r="A483">
        <f t="shared" si="112"/>
        <v>3</v>
      </c>
      <c r="B483">
        <f t="shared" si="106"/>
        <v>0</v>
      </c>
      <c r="C483" s="5">
        <f t="shared" si="118"/>
        <v>471</v>
      </c>
      <c r="D483" s="3">
        <f t="shared" si="113"/>
        <v>60357</v>
      </c>
      <c r="E483" s="7">
        <f t="shared" si="111"/>
        <v>0</v>
      </c>
      <c r="F483" s="4">
        <f t="shared" si="114"/>
        <v>109151.2086334404</v>
      </c>
      <c r="G483" s="19">
        <f t="shared" si="116"/>
        <v>45577.955304464187</v>
      </c>
      <c r="H483" s="18">
        <f t="shared" si="117"/>
        <v>63573.253328976221</v>
      </c>
      <c r="I483" s="19"/>
      <c r="J483" s="4"/>
      <c r="K483" s="4">
        <f t="shared" si="109"/>
        <v>0</v>
      </c>
      <c r="L483" s="4">
        <f t="shared" si="110"/>
        <v>0</v>
      </c>
      <c r="M483" s="4">
        <f>IF(C483&lt;&gt;"",SUM($K$13:$K483),"")</f>
        <v>38226051.499999955</v>
      </c>
      <c r="N483" s="4">
        <f t="shared" si="105"/>
        <v>0</v>
      </c>
      <c r="O483">
        <f t="shared" si="115"/>
        <v>2065</v>
      </c>
      <c r="P483" s="8" t="str">
        <f t="shared" si="119"/>
        <v/>
      </c>
      <c r="Q483" s="8" t="str">
        <f t="shared" si="120"/>
        <v/>
      </c>
    </row>
    <row r="484" spans="1:17" x14ac:dyDescent="0.25">
      <c r="A484">
        <f t="shared" si="112"/>
        <v>4</v>
      </c>
      <c r="B484">
        <f t="shared" si="106"/>
        <v>0</v>
      </c>
      <c r="C484" s="5">
        <f t="shared" si="118"/>
        <v>472</v>
      </c>
      <c r="D484" s="3">
        <f t="shared" si="113"/>
        <v>60387</v>
      </c>
      <c r="E484" s="7">
        <f t="shared" si="111"/>
        <v>0</v>
      </c>
      <c r="F484" s="4">
        <f t="shared" si="114"/>
        <v>109151.2086334404</v>
      </c>
      <c r="G484" s="19">
        <f t="shared" si="116"/>
        <v>45313.066748926787</v>
      </c>
      <c r="H484" s="18">
        <f t="shared" si="117"/>
        <v>63838.141884513629</v>
      </c>
      <c r="I484" s="19"/>
      <c r="J484" s="4"/>
      <c r="K484" s="4">
        <f t="shared" si="109"/>
        <v>0</v>
      </c>
      <c r="L484" s="4">
        <f t="shared" si="110"/>
        <v>0</v>
      </c>
      <c r="M484" s="4">
        <f>IF(C484&lt;&gt;"",SUM($K$13:$K484),"")</f>
        <v>38226051.499999955</v>
      </c>
      <c r="N484" s="4">
        <f t="shared" si="105"/>
        <v>0</v>
      </c>
      <c r="O484">
        <f t="shared" si="115"/>
        <v>2065</v>
      </c>
      <c r="P484" s="8" t="str">
        <f t="shared" si="119"/>
        <v/>
      </c>
      <c r="Q484" s="8" t="str">
        <f t="shared" si="120"/>
        <v/>
      </c>
    </row>
    <row r="485" spans="1:17" x14ac:dyDescent="0.25">
      <c r="A485">
        <f t="shared" si="112"/>
        <v>5</v>
      </c>
      <c r="B485">
        <f t="shared" si="106"/>
        <v>0</v>
      </c>
      <c r="C485" s="5">
        <f t="shared" si="118"/>
        <v>473</v>
      </c>
      <c r="D485" s="3">
        <f t="shared" si="113"/>
        <v>60418</v>
      </c>
      <c r="E485" s="7">
        <f t="shared" si="111"/>
        <v>0</v>
      </c>
      <c r="F485" s="4">
        <f t="shared" si="114"/>
        <v>109151.2086334404</v>
      </c>
      <c r="G485" s="19">
        <f t="shared" si="116"/>
        <v>45047.074491074651</v>
      </c>
      <c r="H485" s="18">
        <f t="shared" si="117"/>
        <v>64104.134142365765</v>
      </c>
      <c r="I485" s="19"/>
      <c r="J485" s="4"/>
      <c r="K485" s="4">
        <f t="shared" si="109"/>
        <v>0</v>
      </c>
      <c r="L485" s="4">
        <f t="shared" si="110"/>
        <v>0</v>
      </c>
      <c r="M485" s="4">
        <f>IF(C485&lt;&gt;"",SUM($K$13:$K485),"")</f>
        <v>38226051.499999955</v>
      </c>
      <c r="N485" s="4">
        <f t="shared" si="105"/>
        <v>0</v>
      </c>
      <c r="O485">
        <f t="shared" si="115"/>
        <v>2065</v>
      </c>
      <c r="P485" s="8" t="str">
        <f t="shared" si="119"/>
        <v/>
      </c>
      <c r="Q485" s="8" t="str">
        <f t="shared" si="120"/>
        <v/>
      </c>
    </row>
    <row r="486" spans="1:17" x14ac:dyDescent="0.25">
      <c r="A486">
        <f t="shared" si="112"/>
        <v>6</v>
      </c>
      <c r="B486">
        <f t="shared" si="106"/>
        <v>0</v>
      </c>
      <c r="C486" s="5">
        <f t="shared" si="118"/>
        <v>474</v>
      </c>
      <c r="D486" s="3">
        <f t="shared" si="113"/>
        <v>60448</v>
      </c>
      <c r="E486" s="7">
        <f t="shared" si="111"/>
        <v>0</v>
      </c>
      <c r="F486" s="4">
        <f t="shared" si="114"/>
        <v>109151.2086334404</v>
      </c>
      <c r="G486" s="19">
        <f t="shared" si="116"/>
        <v>44779.973932148117</v>
      </c>
      <c r="H486" s="18">
        <f t="shared" si="117"/>
        <v>64371.234701292284</v>
      </c>
      <c r="I486" s="19"/>
      <c r="J486" s="4"/>
      <c r="K486" s="4">
        <f t="shared" si="109"/>
        <v>0</v>
      </c>
      <c r="L486" s="4">
        <f t="shared" si="110"/>
        <v>0</v>
      </c>
      <c r="M486" s="4">
        <f>IF(C486&lt;&gt;"",SUM($K$13:$K486),"")</f>
        <v>38226051.499999955</v>
      </c>
      <c r="N486" s="4">
        <f t="shared" si="105"/>
        <v>0</v>
      </c>
      <c r="O486">
        <f t="shared" si="115"/>
        <v>2065</v>
      </c>
      <c r="P486" s="8" t="str">
        <f t="shared" si="119"/>
        <v/>
      </c>
      <c r="Q486" s="8" t="str">
        <f t="shared" si="120"/>
        <v/>
      </c>
    </row>
    <row r="487" spans="1:17" x14ac:dyDescent="0.25">
      <c r="A487">
        <f t="shared" si="112"/>
        <v>7</v>
      </c>
      <c r="B487">
        <f t="shared" si="106"/>
        <v>0</v>
      </c>
      <c r="C487" s="5">
        <f t="shared" si="118"/>
        <v>475</v>
      </c>
      <c r="D487" s="3">
        <f t="shared" si="113"/>
        <v>60479</v>
      </c>
      <c r="E487" s="7">
        <f t="shared" si="111"/>
        <v>0</v>
      </c>
      <c r="F487" s="4">
        <f t="shared" si="114"/>
        <v>109151.2086334404</v>
      </c>
      <c r="G487" s="19">
        <f t="shared" si="116"/>
        <v>44511.760454226074</v>
      </c>
      <c r="H487" s="18">
        <f t="shared" si="117"/>
        <v>64639.448179214327</v>
      </c>
      <c r="I487" s="19"/>
      <c r="J487" s="4"/>
      <c r="K487" s="4">
        <f t="shared" si="109"/>
        <v>0</v>
      </c>
      <c r="L487" s="4">
        <f t="shared" si="110"/>
        <v>0</v>
      </c>
      <c r="M487" s="4">
        <f>IF(C487&lt;&gt;"",SUM($K$13:$K487),"")</f>
        <v>38226051.499999955</v>
      </c>
      <c r="N487" s="4">
        <f t="shared" si="105"/>
        <v>0</v>
      </c>
      <c r="O487">
        <f t="shared" si="115"/>
        <v>2065</v>
      </c>
      <c r="P487" s="8" t="str">
        <f t="shared" si="119"/>
        <v/>
      </c>
      <c r="Q487" s="8" t="str">
        <f t="shared" si="120"/>
        <v/>
      </c>
    </row>
    <row r="488" spans="1:17" x14ac:dyDescent="0.25">
      <c r="A488">
        <f t="shared" si="112"/>
        <v>8</v>
      </c>
      <c r="B488">
        <f t="shared" si="106"/>
        <v>0</v>
      </c>
      <c r="C488" s="5">
        <f t="shared" si="118"/>
        <v>476</v>
      </c>
      <c r="D488" s="3">
        <f t="shared" si="113"/>
        <v>60510</v>
      </c>
      <c r="E488" s="7">
        <f t="shared" si="111"/>
        <v>0</v>
      </c>
      <c r="F488" s="4">
        <f t="shared" si="114"/>
        <v>109151.2086334404</v>
      </c>
      <c r="G488" s="19">
        <f t="shared" si="116"/>
        <v>44242.429420146014</v>
      </c>
      <c r="H488" s="18">
        <f t="shared" si="117"/>
        <v>64908.779213294387</v>
      </c>
      <c r="I488" s="19"/>
      <c r="J488" s="4"/>
      <c r="K488" s="4">
        <f t="shared" si="109"/>
        <v>0</v>
      </c>
      <c r="L488" s="4">
        <f t="shared" si="110"/>
        <v>0</v>
      </c>
      <c r="M488" s="4">
        <f>IF(C488&lt;&gt;"",SUM($K$13:$K488),"")</f>
        <v>38226051.499999955</v>
      </c>
      <c r="N488" s="4">
        <f t="shared" si="105"/>
        <v>0</v>
      </c>
      <c r="O488">
        <f t="shared" si="115"/>
        <v>2065</v>
      </c>
      <c r="P488" s="8" t="str">
        <f t="shared" si="119"/>
        <v/>
      </c>
      <c r="Q488" s="8" t="str">
        <f t="shared" si="120"/>
        <v/>
      </c>
    </row>
    <row r="489" spans="1:17" x14ac:dyDescent="0.25">
      <c r="A489">
        <f t="shared" si="112"/>
        <v>9</v>
      </c>
      <c r="B489">
        <f t="shared" si="106"/>
        <v>0</v>
      </c>
      <c r="C489" s="5">
        <f t="shared" si="118"/>
        <v>477</v>
      </c>
      <c r="D489" s="3">
        <f t="shared" si="113"/>
        <v>60540</v>
      </c>
      <c r="E489" s="7">
        <f t="shared" si="111"/>
        <v>0</v>
      </c>
      <c r="F489" s="4">
        <f t="shared" si="114"/>
        <v>109151.2086334404</v>
      </c>
      <c r="G489" s="19">
        <f t="shared" si="116"/>
        <v>43971.976173423958</v>
      </c>
      <c r="H489" s="18">
        <f t="shared" si="117"/>
        <v>65179.23246001645</v>
      </c>
      <c r="I489" s="19"/>
      <c r="J489" s="4"/>
      <c r="K489" s="4">
        <f t="shared" si="109"/>
        <v>0</v>
      </c>
      <c r="L489" s="4">
        <f t="shared" si="110"/>
        <v>0</v>
      </c>
      <c r="M489" s="4">
        <f>IF(C489&lt;&gt;"",SUM($K$13:$K489),"")</f>
        <v>38226051.499999955</v>
      </c>
      <c r="N489" s="4">
        <f t="shared" si="105"/>
        <v>0</v>
      </c>
      <c r="O489">
        <f t="shared" si="115"/>
        <v>2065</v>
      </c>
      <c r="P489" s="8" t="str">
        <f t="shared" si="119"/>
        <v/>
      </c>
      <c r="Q489" s="8" t="str">
        <f t="shared" si="120"/>
        <v/>
      </c>
    </row>
    <row r="490" spans="1:17" x14ac:dyDescent="0.25">
      <c r="A490">
        <f t="shared" si="112"/>
        <v>10</v>
      </c>
      <c r="B490">
        <f t="shared" si="106"/>
        <v>0</v>
      </c>
      <c r="C490" s="5">
        <f t="shared" si="118"/>
        <v>478</v>
      </c>
      <c r="D490" s="3">
        <f t="shared" si="113"/>
        <v>60571</v>
      </c>
      <c r="E490" s="7">
        <f t="shared" si="111"/>
        <v>0</v>
      </c>
      <c r="F490" s="4">
        <f t="shared" si="114"/>
        <v>109151.2086334404</v>
      </c>
      <c r="G490" s="19">
        <f t="shared" si="116"/>
        <v>43700.396038173873</v>
      </c>
      <c r="H490" s="18">
        <f t="shared" si="117"/>
        <v>65450.812595266514</v>
      </c>
      <c r="I490" s="19"/>
      <c r="J490" s="4"/>
      <c r="K490" s="4">
        <f t="shared" si="109"/>
        <v>0</v>
      </c>
      <c r="L490" s="4">
        <f t="shared" si="110"/>
        <v>0</v>
      </c>
      <c r="M490" s="4">
        <f>IF(C490&lt;&gt;"",SUM($K$13:$K490),"")</f>
        <v>38226051.499999955</v>
      </c>
      <c r="N490" s="4">
        <f>IFERROR(ROUND(IF(C490&lt;&gt;"",SUM(K491:K933),""),2),"")</f>
        <v>0</v>
      </c>
      <c r="O490">
        <f t="shared" si="115"/>
        <v>2065</v>
      </c>
      <c r="P490" s="8" t="str">
        <f t="shared" si="119"/>
        <v/>
      </c>
      <c r="Q490" s="8" t="str">
        <f t="shared" si="120"/>
        <v/>
      </c>
    </row>
    <row r="491" spans="1:17" x14ac:dyDescent="0.25">
      <c r="A491">
        <f t="shared" si="112"/>
        <v>11</v>
      </c>
      <c r="B491">
        <f t="shared" si="106"/>
        <v>0</v>
      </c>
      <c r="C491" s="5">
        <f t="shared" si="118"/>
        <v>479</v>
      </c>
      <c r="D491" s="3">
        <f t="shared" si="113"/>
        <v>60601</v>
      </c>
      <c r="E491" s="7">
        <f t="shared" si="111"/>
        <v>0</v>
      </c>
      <c r="F491" s="4">
        <f t="shared" si="114"/>
        <v>109151.2086334404</v>
      </c>
      <c r="G491" s="19">
        <f t="shared" si="116"/>
        <v>43427.684319026936</v>
      </c>
      <c r="H491" s="18">
        <f t="shared" si="117"/>
        <v>65723.524314413473</v>
      </c>
      <c r="I491" s="19"/>
      <c r="J491" s="4"/>
      <c r="K491" s="4">
        <f t="shared" si="109"/>
        <v>0</v>
      </c>
      <c r="L491" s="4">
        <f t="shared" si="110"/>
        <v>0</v>
      </c>
      <c r="M491" s="4">
        <f>IF(C491&lt;&gt;"",SUM($K$13:$K491),"")</f>
        <v>38226051.499999955</v>
      </c>
      <c r="N491" s="4">
        <f>IFERROR(ROUND(IF(C491&lt;&gt;"",SUM(K492:K934),""),2),"")</f>
        <v>0</v>
      </c>
      <c r="O491">
        <f t="shared" si="115"/>
        <v>2065</v>
      </c>
      <c r="P491" s="8" t="str">
        <f t="shared" si="119"/>
        <v/>
      </c>
      <c r="Q491" s="8" t="str">
        <f t="shared" si="120"/>
        <v/>
      </c>
    </row>
    <row r="492" spans="1:17" x14ac:dyDescent="0.25">
      <c r="A492">
        <f t="shared" si="112"/>
        <v>12</v>
      </c>
      <c r="B492">
        <f>IF(AND(E$7&lt;=12,A492=12),1,IF(AND(E$7&gt;12,A733&lt;A492),1,0))</f>
        <v>1</v>
      </c>
      <c r="C492" s="5">
        <f t="shared" si="118"/>
        <v>480</v>
      </c>
      <c r="D492" s="3">
        <f t="shared" si="113"/>
        <v>60632</v>
      </c>
      <c r="E492" s="7">
        <f t="shared" si="111"/>
        <v>0</v>
      </c>
      <c r="F492" s="4">
        <f t="shared" si="114"/>
        <v>109151.2086334404</v>
      </c>
      <c r="G492" s="19">
        <f t="shared" si="116"/>
        <v>43153.836301050207</v>
      </c>
      <c r="H492" s="18">
        <f t="shared" si="117"/>
        <v>65997.372332390194</v>
      </c>
      <c r="I492" s="19">
        <f>SUM(H481:H492)</f>
        <v>774142.16607295687</v>
      </c>
      <c r="J492" s="4">
        <f>[2]Blad1!$AV$41*1000</f>
        <v>0</v>
      </c>
      <c r="K492" s="4">
        <f t="shared" si="109"/>
        <v>0</v>
      </c>
      <c r="L492" s="4">
        <f t="shared" si="110"/>
        <v>0</v>
      </c>
      <c r="M492" s="4">
        <f>IF(C492&lt;&gt;"",SUM($K$13:$K492),"")</f>
        <v>38226051.499999955</v>
      </c>
      <c r="N492" s="4">
        <f>IFERROR(ROUND(IF(C492&lt;&gt;"",SUM(K733:K935),""),2),"")</f>
        <v>0</v>
      </c>
      <c r="O492">
        <f t="shared" si="115"/>
        <v>2065</v>
      </c>
      <c r="P492" s="8">
        <f>IF(O492&lt;&gt;O733,SUMIFS(K:K,O:O,O492),"")</f>
        <v>-4250.0000000000018</v>
      </c>
      <c r="Q492" s="8">
        <f>IF(O492&lt;&gt;O733,SUMIFS(J:J,O:O,O492),"")</f>
        <v>0</v>
      </c>
    </row>
    <row r="493" spans="1:17" x14ac:dyDescent="0.25">
      <c r="A493">
        <f t="shared" si="112"/>
        <v>1</v>
      </c>
      <c r="B493">
        <f t="shared" ref="B493:B556" si="121">IF(AND(E$7&lt;=12,A493=12),1,IF(AND(E$7&gt;12,A494&lt;A493),1,0))</f>
        <v>0</v>
      </c>
      <c r="C493" s="5">
        <f t="shared" si="118"/>
        <v>481</v>
      </c>
      <c r="D493" s="3">
        <f t="shared" si="113"/>
        <v>60663</v>
      </c>
      <c r="E493" s="7">
        <f t="shared" si="111"/>
        <v>0</v>
      </c>
      <c r="F493" s="4">
        <f t="shared" si="114"/>
        <v>109151.2086334404</v>
      </c>
      <c r="G493" s="19">
        <f>IFERROR(IPMT($E$5/12,C493,$L$5,-$E$4),"")</f>
        <v>42878.847249665268</v>
      </c>
      <c r="H493" s="18">
        <f t="shared" si="117"/>
        <v>66272.361383775133</v>
      </c>
      <c r="I493" s="19"/>
      <c r="J493" s="4"/>
      <c r="K493" s="4">
        <f t="shared" si="109"/>
        <v>0</v>
      </c>
      <c r="L493" s="4">
        <f t="shared" si="110"/>
        <v>0</v>
      </c>
      <c r="M493" s="4">
        <f>IF(C493&lt;&gt;"",SUM($K$13:$K493),"")</f>
        <v>38226051.499999955</v>
      </c>
      <c r="N493" s="4">
        <f t="shared" ref="N493:N524" si="122">IFERROR(ROUND(IF(C493&lt;&gt;"",SUM(K494:K936),""),2),"")</f>
        <v>0</v>
      </c>
      <c r="O493">
        <f t="shared" si="115"/>
        <v>2066</v>
      </c>
      <c r="P493" s="8" t="str">
        <f t="shared" ref="P493:P524" si="123">IF(O493&lt;&gt;O494,SUMIFS(K:K,O:O,O493),"")</f>
        <v/>
      </c>
      <c r="Q493" s="8" t="str">
        <f t="shared" ref="Q493:Q524" si="124">IF(O493&lt;&gt;O494,SUMIFS(J:J,O:O,O493),"")</f>
        <v/>
      </c>
    </row>
    <row r="494" spans="1:17" x14ac:dyDescent="0.25">
      <c r="A494">
        <f t="shared" si="112"/>
        <v>2</v>
      </c>
      <c r="B494">
        <f t="shared" si="121"/>
        <v>0</v>
      </c>
      <c r="C494" s="5">
        <f t="shared" si="118"/>
        <v>482</v>
      </c>
      <c r="D494" s="3">
        <f t="shared" si="113"/>
        <v>60691</v>
      </c>
      <c r="E494" s="7">
        <f t="shared" si="111"/>
        <v>0</v>
      </c>
      <c r="F494" s="4">
        <f t="shared" si="114"/>
        <v>109151.2086334404</v>
      </c>
      <c r="G494" s="19">
        <f t="shared" ref="G494:G557" si="125">IFERROR(IPMT($E$5/12,C494,$L$5,-$E$4),"")</f>
        <v>42602.712410566193</v>
      </c>
      <c r="H494" s="18">
        <f t="shared" si="117"/>
        <v>66548.496222874208</v>
      </c>
      <c r="I494" s="19"/>
      <c r="J494" s="4"/>
      <c r="K494" s="4">
        <f t="shared" si="109"/>
        <v>0</v>
      </c>
      <c r="L494" s="4">
        <f t="shared" si="110"/>
        <v>0</v>
      </c>
      <c r="M494" s="4">
        <f>IF(C494&lt;&gt;"",SUM($K$13:$K494),"")</f>
        <v>38226051.499999955</v>
      </c>
      <c r="N494" s="4">
        <f t="shared" si="122"/>
        <v>0</v>
      </c>
      <c r="O494">
        <f t="shared" si="115"/>
        <v>2066</v>
      </c>
      <c r="P494" s="8" t="str">
        <f t="shared" si="123"/>
        <v/>
      </c>
      <c r="Q494" s="8" t="str">
        <f t="shared" si="124"/>
        <v/>
      </c>
    </row>
    <row r="495" spans="1:17" x14ac:dyDescent="0.25">
      <c r="A495">
        <f t="shared" si="112"/>
        <v>3</v>
      </c>
      <c r="B495">
        <f t="shared" si="121"/>
        <v>0</v>
      </c>
      <c r="C495" s="5">
        <f t="shared" si="118"/>
        <v>483</v>
      </c>
      <c r="D495" s="3">
        <f t="shared" si="113"/>
        <v>60722</v>
      </c>
      <c r="E495" s="7">
        <f t="shared" si="111"/>
        <v>0</v>
      </c>
      <c r="F495" s="4">
        <f t="shared" si="114"/>
        <v>109151.2086334404</v>
      </c>
      <c r="G495" s="19">
        <f t="shared" si="125"/>
        <v>42325.427009637548</v>
      </c>
      <c r="H495" s="18">
        <f t="shared" si="117"/>
        <v>66825.781623802846</v>
      </c>
      <c r="I495" s="19"/>
      <c r="J495" s="4"/>
      <c r="K495" s="4">
        <f t="shared" si="109"/>
        <v>0</v>
      </c>
      <c r="L495" s="4">
        <f t="shared" si="110"/>
        <v>0</v>
      </c>
      <c r="M495" s="4">
        <f>IF(C495&lt;&gt;"",SUM($K$13:$K495),"")</f>
        <v>38226051.499999955</v>
      </c>
      <c r="N495" s="4">
        <f t="shared" si="122"/>
        <v>0</v>
      </c>
      <c r="O495">
        <f t="shared" si="115"/>
        <v>2066</v>
      </c>
      <c r="P495" s="8" t="str">
        <f t="shared" si="123"/>
        <v/>
      </c>
      <c r="Q495" s="8" t="str">
        <f t="shared" si="124"/>
        <v/>
      </c>
    </row>
    <row r="496" spans="1:17" x14ac:dyDescent="0.25">
      <c r="A496">
        <f t="shared" si="112"/>
        <v>4</v>
      </c>
      <c r="B496">
        <f t="shared" si="121"/>
        <v>0</v>
      </c>
      <c r="C496" s="5">
        <f t="shared" si="118"/>
        <v>484</v>
      </c>
      <c r="D496" s="3">
        <f t="shared" si="113"/>
        <v>60752</v>
      </c>
      <c r="E496" s="7">
        <f t="shared" si="111"/>
        <v>0</v>
      </c>
      <c r="F496" s="4">
        <f t="shared" si="114"/>
        <v>109151.2086334404</v>
      </c>
      <c r="G496" s="19">
        <f t="shared" si="125"/>
        <v>42046.986252871706</v>
      </c>
      <c r="H496" s="18">
        <f t="shared" si="117"/>
        <v>67104.222380568695</v>
      </c>
      <c r="I496" s="19"/>
      <c r="J496" s="4"/>
      <c r="K496" s="4">
        <f t="shared" si="109"/>
        <v>0</v>
      </c>
      <c r="L496" s="4">
        <f t="shared" si="110"/>
        <v>0</v>
      </c>
      <c r="M496" s="4">
        <f>IF(C496&lt;&gt;"",SUM($K$13:$K496),"")</f>
        <v>38226051.499999955</v>
      </c>
      <c r="N496" s="4">
        <f t="shared" si="122"/>
        <v>0</v>
      </c>
      <c r="O496">
        <f t="shared" si="115"/>
        <v>2066</v>
      </c>
      <c r="P496" s="8" t="str">
        <f t="shared" si="123"/>
        <v/>
      </c>
      <c r="Q496" s="8" t="str">
        <f t="shared" si="124"/>
        <v/>
      </c>
    </row>
    <row r="497" spans="1:17" x14ac:dyDescent="0.25">
      <c r="A497">
        <f t="shared" si="112"/>
        <v>5</v>
      </c>
      <c r="B497">
        <f t="shared" si="121"/>
        <v>0</v>
      </c>
      <c r="C497" s="5">
        <f t="shared" si="118"/>
        <v>485</v>
      </c>
      <c r="D497" s="3">
        <f t="shared" si="113"/>
        <v>60783</v>
      </c>
      <c r="E497" s="7">
        <f t="shared" si="111"/>
        <v>0</v>
      </c>
      <c r="F497" s="4">
        <f t="shared" si="114"/>
        <v>109151.2086334404</v>
      </c>
      <c r="G497" s="19">
        <f t="shared" si="125"/>
        <v>41767.385326286007</v>
      </c>
      <c r="H497" s="18">
        <f t="shared" si="117"/>
        <v>67383.823307154409</v>
      </c>
      <c r="I497" s="19"/>
      <c r="J497" s="4"/>
      <c r="K497" s="4">
        <f t="shared" si="109"/>
        <v>0</v>
      </c>
      <c r="L497" s="4">
        <f t="shared" si="110"/>
        <v>0</v>
      </c>
      <c r="M497" s="4">
        <f>IF(C497&lt;&gt;"",SUM($K$13:$K497),"")</f>
        <v>38226051.499999955</v>
      </c>
      <c r="N497" s="4">
        <f t="shared" si="122"/>
        <v>0</v>
      </c>
      <c r="O497">
        <f t="shared" si="115"/>
        <v>2066</v>
      </c>
      <c r="P497" s="8" t="str">
        <f t="shared" si="123"/>
        <v/>
      </c>
      <c r="Q497" s="8" t="str">
        <f t="shared" si="124"/>
        <v/>
      </c>
    </row>
    <row r="498" spans="1:17" x14ac:dyDescent="0.25">
      <c r="A498">
        <f t="shared" si="112"/>
        <v>6</v>
      </c>
      <c r="B498">
        <f t="shared" si="121"/>
        <v>0</v>
      </c>
      <c r="C498" s="5">
        <f t="shared" si="118"/>
        <v>486</v>
      </c>
      <c r="D498" s="3">
        <f t="shared" si="113"/>
        <v>60813</v>
      </c>
      <c r="E498" s="7">
        <f t="shared" si="111"/>
        <v>0</v>
      </c>
      <c r="F498" s="4">
        <f t="shared" si="114"/>
        <v>109151.2086334404</v>
      </c>
      <c r="G498" s="19">
        <f t="shared" si="125"/>
        <v>41486.619395839531</v>
      </c>
      <c r="H498" s="18">
        <f t="shared" si="117"/>
        <v>67664.589237600871</v>
      </c>
      <c r="I498" s="19"/>
      <c r="J498" s="4"/>
      <c r="K498" s="4">
        <f t="shared" si="109"/>
        <v>0</v>
      </c>
      <c r="L498" s="4">
        <f t="shared" si="110"/>
        <v>0</v>
      </c>
      <c r="M498" s="4">
        <f>IF(C498&lt;&gt;"",SUM($K$13:$K498),"")</f>
        <v>38226051.499999955</v>
      </c>
      <c r="N498" s="4">
        <f t="shared" si="122"/>
        <v>0</v>
      </c>
      <c r="O498">
        <f t="shared" si="115"/>
        <v>2066</v>
      </c>
      <c r="P498" s="8" t="str">
        <f t="shared" si="123"/>
        <v/>
      </c>
      <c r="Q498" s="8" t="str">
        <f t="shared" si="124"/>
        <v/>
      </c>
    </row>
    <row r="499" spans="1:17" x14ac:dyDescent="0.25">
      <c r="A499">
        <f t="shared" si="112"/>
        <v>7</v>
      </c>
      <c r="B499">
        <f t="shared" si="121"/>
        <v>0</v>
      </c>
      <c r="C499" s="5">
        <f t="shared" si="118"/>
        <v>487</v>
      </c>
      <c r="D499" s="3">
        <f t="shared" si="113"/>
        <v>60844</v>
      </c>
      <c r="E499" s="7">
        <f t="shared" si="111"/>
        <v>0</v>
      </c>
      <c r="F499" s="4">
        <f t="shared" si="114"/>
        <v>109151.2086334404</v>
      </c>
      <c r="G499" s="19">
        <f t="shared" si="125"/>
        <v>41204.683607349521</v>
      </c>
      <c r="H499" s="18">
        <f t="shared" si="117"/>
        <v>67946.52502609088</v>
      </c>
      <c r="I499" s="19"/>
      <c r="J499" s="4"/>
      <c r="K499" s="4">
        <f t="shared" si="109"/>
        <v>0</v>
      </c>
      <c r="L499" s="4">
        <f t="shared" si="110"/>
        <v>0</v>
      </c>
      <c r="M499" s="4">
        <f>IF(C499&lt;&gt;"",SUM($K$13:$K499),"")</f>
        <v>38226051.499999955</v>
      </c>
      <c r="N499" s="4">
        <f t="shared" si="122"/>
        <v>0</v>
      </c>
      <c r="O499">
        <f t="shared" si="115"/>
        <v>2066</v>
      </c>
      <c r="P499" s="8" t="str">
        <f t="shared" si="123"/>
        <v/>
      </c>
      <c r="Q499" s="8" t="str">
        <f t="shared" si="124"/>
        <v/>
      </c>
    </row>
    <row r="500" spans="1:17" x14ac:dyDescent="0.25">
      <c r="A500">
        <f t="shared" si="112"/>
        <v>8</v>
      </c>
      <c r="B500">
        <f t="shared" si="121"/>
        <v>0</v>
      </c>
      <c r="C500" s="5">
        <f t="shared" si="118"/>
        <v>488</v>
      </c>
      <c r="D500" s="3">
        <f t="shared" si="113"/>
        <v>60875</v>
      </c>
      <c r="E500" s="7">
        <f t="shared" si="111"/>
        <v>0</v>
      </c>
      <c r="F500" s="4">
        <f t="shared" si="114"/>
        <v>109151.2086334404</v>
      </c>
      <c r="G500" s="19">
        <f t="shared" si="125"/>
        <v>40921.573086407479</v>
      </c>
      <c r="H500" s="18">
        <f t="shared" si="117"/>
        <v>68229.635547032929</v>
      </c>
      <c r="I500" s="19"/>
      <c r="J500" s="4"/>
      <c r="K500" s="4">
        <f t="shared" si="109"/>
        <v>0</v>
      </c>
      <c r="L500" s="4">
        <f t="shared" si="110"/>
        <v>0</v>
      </c>
      <c r="M500" s="4">
        <f>IF(C500&lt;&gt;"",SUM($K$13:$K500),"")</f>
        <v>38226051.499999955</v>
      </c>
      <c r="N500" s="4">
        <f t="shared" si="122"/>
        <v>0</v>
      </c>
      <c r="O500">
        <f t="shared" si="115"/>
        <v>2066</v>
      </c>
      <c r="P500" s="8" t="str">
        <f t="shared" si="123"/>
        <v/>
      </c>
      <c r="Q500" s="8" t="str">
        <f t="shared" si="124"/>
        <v/>
      </c>
    </row>
    <row r="501" spans="1:17" x14ac:dyDescent="0.25">
      <c r="A501">
        <f t="shared" si="112"/>
        <v>9</v>
      </c>
      <c r="B501">
        <f t="shared" si="121"/>
        <v>0</v>
      </c>
      <c r="C501" s="5">
        <f t="shared" si="118"/>
        <v>489</v>
      </c>
      <c r="D501" s="3">
        <f t="shared" si="113"/>
        <v>60905</v>
      </c>
      <c r="E501" s="7">
        <f t="shared" si="111"/>
        <v>0</v>
      </c>
      <c r="F501" s="4">
        <f t="shared" si="114"/>
        <v>109151.2086334404</v>
      </c>
      <c r="G501" s="19">
        <f t="shared" si="125"/>
        <v>40637.28293829484</v>
      </c>
      <c r="H501" s="18">
        <f t="shared" si="117"/>
        <v>68513.925695145561</v>
      </c>
      <c r="I501" s="19"/>
      <c r="J501" s="4"/>
      <c r="K501" s="4">
        <f t="shared" si="109"/>
        <v>0</v>
      </c>
      <c r="L501" s="4">
        <f t="shared" si="110"/>
        <v>0</v>
      </c>
      <c r="M501" s="4">
        <f>IF(C501&lt;&gt;"",SUM($K$13:$K501),"")</f>
        <v>38226051.499999955</v>
      </c>
      <c r="N501" s="4">
        <f t="shared" si="122"/>
        <v>0</v>
      </c>
      <c r="O501">
        <f t="shared" si="115"/>
        <v>2066</v>
      </c>
      <c r="P501" s="8" t="str">
        <f t="shared" si="123"/>
        <v/>
      </c>
      <c r="Q501" s="8" t="str">
        <f t="shared" si="124"/>
        <v/>
      </c>
    </row>
    <row r="502" spans="1:17" x14ac:dyDescent="0.25">
      <c r="A502">
        <f t="shared" si="112"/>
        <v>10</v>
      </c>
      <c r="B502">
        <f t="shared" si="121"/>
        <v>0</v>
      </c>
      <c r="C502" s="5">
        <f t="shared" si="118"/>
        <v>490</v>
      </c>
      <c r="D502" s="3">
        <f t="shared" si="113"/>
        <v>60936</v>
      </c>
      <c r="E502" s="7">
        <f t="shared" si="111"/>
        <v>0</v>
      </c>
      <c r="F502" s="4">
        <f t="shared" si="114"/>
        <v>109151.2086334404</v>
      </c>
      <c r="G502" s="19">
        <f t="shared" si="125"/>
        <v>40351.8082478984</v>
      </c>
      <c r="H502" s="18">
        <f t="shared" si="117"/>
        <v>68799.400385542001</v>
      </c>
      <c r="I502" s="19"/>
      <c r="J502" s="4"/>
      <c r="K502" s="4">
        <f t="shared" ref="K502:K612" si="126">IF(C502&lt;&gt;"",E502*($E$5/$E$7),"")</f>
        <v>0</v>
      </c>
      <c r="L502" s="4">
        <f t="shared" ref="L502:L612" si="127">IF(AND(C502&lt;&gt;"",F502&lt;E502),E502-J502,IF(C502&lt;&gt;"",0,""))</f>
        <v>0</v>
      </c>
      <c r="M502" s="4">
        <f>IF(C502&lt;&gt;"",SUM($K$13:$K502),"")</f>
        <v>38226051.499999955</v>
      </c>
      <c r="N502" s="4">
        <f t="shared" si="122"/>
        <v>0</v>
      </c>
      <c r="O502">
        <f t="shared" si="115"/>
        <v>2066</v>
      </c>
      <c r="P502" s="8" t="str">
        <f t="shared" si="123"/>
        <v/>
      </c>
      <c r="Q502" s="8" t="str">
        <f t="shared" si="124"/>
        <v/>
      </c>
    </row>
    <row r="503" spans="1:17" x14ac:dyDescent="0.25">
      <c r="A503">
        <f t="shared" si="112"/>
        <v>11</v>
      </c>
      <c r="B503">
        <f t="shared" si="121"/>
        <v>0</v>
      </c>
      <c r="C503" s="5">
        <f t="shared" si="118"/>
        <v>491</v>
      </c>
      <c r="D503" s="3">
        <f t="shared" si="113"/>
        <v>60966</v>
      </c>
      <c r="E503" s="7">
        <f t="shared" si="111"/>
        <v>0</v>
      </c>
      <c r="F503" s="4">
        <f t="shared" si="114"/>
        <v>109151.2086334404</v>
      </c>
      <c r="G503" s="19">
        <f t="shared" si="125"/>
        <v>40065.144079625308</v>
      </c>
      <c r="H503" s="18">
        <f t="shared" si="117"/>
        <v>69086.0645538151</v>
      </c>
      <c r="I503" s="19"/>
      <c r="J503" s="4"/>
      <c r="K503" s="4">
        <f t="shared" si="126"/>
        <v>0</v>
      </c>
      <c r="L503" s="4">
        <f t="shared" si="127"/>
        <v>0</v>
      </c>
      <c r="M503" s="4">
        <f>IF(C503&lt;&gt;"",SUM($K$13:$K503),"")</f>
        <v>38226051.499999955</v>
      </c>
      <c r="N503" s="4">
        <f t="shared" si="122"/>
        <v>0</v>
      </c>
      <c r="O503">
        <f t="shared" si="115"/>
        <v>2066</v>
      </c>
      <c r="P503" s="8" t="str">
        <f t="shared" si="123"/>
        <v/>
      </c>
      <c r="Q503" s="8" t="str">
        <f t="shared" si="124"/>
        <v/>
      </c>
    </row>
    <row r="504" spans="1:17" x14ac:dyDescent="0.25">
      <c r="A504">
        <f t="shared" si="112"/>
        <v>12</v>
      </c>
      <c r="B504">
        <f t="shared" si="121"/>
        <v>1</v>
      </c>
      <c r="C504" s="5">
        <f t="shared" si="118"/>
        <v>492</v>
      </c>
      <c r="D504" s="3">
        <f t="shared" si="113"/>
        <v>60997</v>
      </c>
      <c r="E504" s="7">
        <f t="shared" si="111"/>
        <v>0</v>
      </c>
      <c r="F504" s="4">
        <f t="shared" si="114"/>
        <v>109151.2086334404</v>
      </c>
      <c r="G504" s="19">
        <f t="shared" si="125"/>
        <v>39777.285477317746</v>
      </c>
      <c r="H504" s="18">
        <f t="shared" si="117"/>
        <v>69373.923156122662</v>
      </c>
      <c r="I504" s="19">
        <f>SUM(H493:H504)</f>
        <v>813748.74851952516</v>
      </c>
      <c r="J504" s="4">
        <f>[2]Blad1!$AZ$41*1000</f>
        <v>0</v>
      </c>
      <c r="K504" s="4">
        <f t="shared" si="126"/>
        <v>0</v>
      </c>
      <c r="L504" s="4">
        <f t="shared" si="127"/>
        <v>0</v>
      </c>
      <c r="M504" s="4">
        <f>IF(C504&lt;&gt;"",SUM($K$13:$K504),"")</f>
        <v>38226051.499999955</v>
      </c>
      <c r="N504" s="4">
        <f t="shared" si="122"/>
        <v>0</v>
      </c>
      <c r="O504">
        <f t="shared" si="115"/>
        <v>2066</v>
      </c>
      <c r="P504" s="8">
        <f t="shared" si="123"/>
        <v>0</v>
      </c>
      <c r="Q504" s="8">
        <f t="shared" si="124"/>
        <v>0</v>
      </c>
    </row>
    <row r="505" spans="1:17" x14ac:dyDescent="0.25">
      <c r="A505">
        <f t="shared" si="112"/>
        <v>1</v>
      </c>
      <c r="B505">
        <f t="shared" si="121"/>
        <v>0</v>
      </c>
      <c r="C505" s="5">
        <f t="shared" si="118"/>
        <v>493</v>
      </c>
      <c r="D505" s="3">
        <f t="shared" si="113"/>
        <v>61028</v>
      </c>
      <c r="E505" s="7">
        <f t="shared" si="111"/>
        <v>0</v>
      </c>
      <c r="F505" s="4">
        <f t="shared" si="114"/>
        <v>109151.2086334404</v>
      </c>
      <c r="G505" s="19">
        <f t="shared" si="125"/>
        <v>39488.227464167227</v>
      </c>
      <c r="H505" s="18">
        <f t="shared" si="117"/>
        <v>69662.981169273175</v>
      </c>
      <c r="I505" s="19"/>
      <c r="J505" s="4"/>
      <c r="K505" s="4">
        <f t="shared" si="126"/>
        <v>0</v>
      </c>
      <c r="L505" s="4">
        <f t="shared" si="127"/>
        <v>0</v>
      </c>
      <c r="M505" s="4">
        <f>IF(C505&lt;&gt;"",SUM($K$13:$K505),"")</f>
        <v>38226051.499999955</v>
      </c>
      <c r="N505" s="4">
        <f t="shared" si="122"/>
        <v>0</v>
      </c>
      <c r="O505">
        <f t="shared" si="115"/>
        <v>2067</v>
      </c>
      <c r="P505" s="8" t="str">
        <f t="shared" si="123"/>
        <v/>
      </c>
      <c r="Q505" s="8" t="str">
        <f t="shared" si="124"/>
        <v/>
      </c>
    </row>
    <row r="506" spans="1:17" x14ac:dyDescent="0.25">
      <c r="A506">
        <f t="shared" si="112"/>
        <v>2</v>
      </c>
      <c r="B506">
        <f t="shared" si="121"/>
        <v>0</v>
      </c>
      <c r="C506" s="5">
        <f t="shared" si="118"/>
        <v>494</v>
      </c>
      <c r="D506" s="3">
        <f t="shared" si="113"/>
        <v>61056</v>
      </c>
      <c r="E506" s="7">
        <f t="shared" si="111"/>
        <v>0</v>
      </c>
      <c r="F506" s="4">
        <f t="shared" si="114"/>
        <v>109151.2086334404</v>
      </c>
      <c r="G506" s="19">
        <f t="shared" si="125"/>
        <v>39197.965042628603</v>
      </c>
      <c r="H506" s="18">
        <f t="shared" si="117"/>
        <v>69953.243590811806</v>
      </c>
      <c r="I506" s="19"/>
      <c r="J506" s="4"/>
      <c r="K506" s="4">
        <f t="shared" si="126"/>
        <v>0</v>
      </c>
      <c r="L506" s="4">
        <f t="shared" si="127"/>
        <v>0</v>
      </c>
      <c r="M506" s="4">
        <f>IF(C506&lt;&gt;"",SUM($K$13:$K506),"")</f>
        <v>38226051.499999955</v>
      </c>
      <c r="N506" s="4">
        <f t="shared" si="122"/>
        <v>0</v>
      </c>
      <c r="O506">
        <f t="shared" si="115"/>
        <v>2067</v>
      </c>
      <c r="P506" s="8" t="str">
        <f t="shared" si="123"/>
        <v/>
      </c>
      <c r="Q506" s="8" t="str">
        <f t="shared" si="124"/>
        <v/>
      </c>
    </row>
    <row r="507" spans="1:17" x14ac:dyDescent="0.25">
      <c r="A507">
        <f t="shared" si="112"/>
        <v>3</v>
      </c>
      <c r="B507">
        <f t="shared" si="121"/>
        <v>0</v>
      </c>
      <c r="C507" s="5">
        <f t="shared" si="118"/>
        <v>495</v>
      </c>
      <c r="D507" s="3">
        <f t="shared" si="113"/>
        <v>61087</v>
      </c>
      <c r="E507" s="7">
        <f t="shared" si="111"/>
        <v>0</v>
      </c>
      <c r="F507" s="4">
        <f t="shared" si="114"/>
        <v>109151.2086334404</v>
      </c>
      <c r="G507" s="19">
        <f t="shared" si="125"/>
        <v>38906.493194333547</v>
      </c>
      <c r="H507" s="18">
        <f t="shared" si="117"/>
        <v>70244.715439106847</v>
      </c>
      <c r="I507" s="19"/>
      <c r="J507" s="4"/>
      <c r="K507" s="4">
        <f t="shared" si="126"/>
        <v>0</v>
      </c>
      <c r="L507" s="4">
        <f t="shared" si="127"/>
        <v>0</v>
      </c>
      <c r="M507" s="4">
        <f>IF(C507&lt;&gt;"",SUM($K$13:$K507),"")</f>
        <v>38226051.499999955</v>
      </c>
      <c r="N507" s="4">
        <f t="shared" si="122"/>
        <v>0</v>
      </c>
      <c r="O507">
        <f t="shared" si="115"/>
        <v>2067</v>
      </c>
      <c r="P507" s="8" t="str">
        <f t="shared" si="123"/>
        <v/>
      </c>
      <c r="Q507" s="8" t="str">
        <f t="shared" si="124"/>
        <v/>
      </c>
    </row>
    <row r="508" spans="1:17" x14ac:dyDescent="0.25">
      <c r="A508">
        <f t="shared" si="112"/>
        <v>4</v>
      </c>
      <c r="B508">
        <f t="shared" si="121"/>
        <v>0</v>
      </c>
      <c r="C508" s="5">
        <f t="shared" si="118"/>
        <v>496</v>
      </c>
      <c r="D508" s="3">
        <f t="shared" si="113"/>
        <v>61117</v>
      </c>
      <c r="E508" s="7">
        <f t="shared" si="111"/>
        <v>0</v>
      </c>
      <c r="F508" s="4">
        <f t="shared" si="114"/>
        <v>109151.2086334404</v>
      </c>
      <c r="G508" s="19">
        <f t="shared" si="125"/>
        <v>38613.806880003933</v>
      </c>
      <c r="H508" s="18">
        <f t="shared" si="117"/>
        <v>70537.401753436468</v>
      </c>
      <c r="I508" s="19"/>
      <c r="J508" s="4"/>
      <c r="K508" s="4">
        <f t="shared" si="126"/>
        <v>0</v>
      </c>
      <c r="L508" s="4">
        <f t="shared" si="127"/>
        <v>0</v>
      </c>
      <c r="M508" s="4">
        <f>IF(C508&lt;&gt;"",SUM($K$13:$K508),"")</f>
        <v>38226051.499999955</v>
      </c>
      <c r="N508" s="4">
        <f t="shared" si="122"/>
        <v>0</v>
      </c>
      <c r="O508">
        <f t="shared" si="115"/>
        <v>2067</v>
      </c>
      <c r="P508" s="8" t="str">
        <f t="shared" si="123"/>
        <v/>
      </c>
      <c r="Q508" s="8" t="str">
        <f t="shared" si="124"/>
        <v/>
      </c>
    </row>
    <row r="509" spans="1:17" x14ac:dyDescent="0.25">
      <c r="A509">
        <f t="shared" si="112"/>
        <v>5</v>
      </c>
      <c r="B509">
        <f t="shared" si="121"/>
        <v>0</v>
      </c>
      <c r="C509" s="5">
        <f t="shared" si="118"/>
        <v>497</v>
      </c>
      <c r="D509" s="3">
        <f t="shared" si="113"/>
        <v>61148</v>
      </c>
      <c r="E509" s="7">
        <f t="shared" si="111"/>
        <v>0</v>
      </c>
      <c r="F509" s="4">
        <f t="shared" si="114"/>
        <v>109151.2086334404</v>
      </c>
      <c r="G509" s="19">
        <f t="shared" si="125"/>
        <v>38319.901039364617</v>
      </c>
      <c r="H509" s="18">
        <f t="shared" si="117"/>
        <v>70831.307594075784</v>
      </c>
      <c r="I509" s="19"/>
      <c r="J509" s="4"/>
      <c r="K509" s="4">
        <f t="shared" si="126"/>
        <v>0</v>
      </c>
      <c r="L509" s="4">
        <f t="shared" si="127"/>
        <v>0</v>
      </c>
      <c r="M509" s="4">
        <f>IF(C509&lt;&gt;"",SUM($K$13:$K509),"")</f>
        <v>38226051.499999955</v>
      </c>
      <c r="N509" s="4">
        <f t="shared" si="122"/>
        <v>0</v>
      </c>
      <c r="O509">
        <f t="shared" si="115"/>
        <v>2067</v>
      </c>
      <c r="P509" s="8" t="str">
        <f t="shared" si="123"/>
        <v/>
      </c>
      <c r="Q509" s="8" t="str">
        <f t="shared" si="124"/>
        <v/>
      </c>
    </row>
    <row r="510" spans="1:17" x14ac:dyDescent="0.25">
      <c r="A510">
        <f t="shared" si="112"/>
        <v>6</v>
      </c>
      <c r="B510">
        <f t="shared" si="121"/>
        <v>0</v>
      </c>
      <c r="C510" s="5">
        <f t="shared" si="118"/>
        <v>498</v>
      </c>
      <c r="D510" s="3">
        <f t="shared" si="113"/>
        <v>61178</v>
      </c>
      <c r="E510" s="7">
        <f t="shared" ref="E510:E573" si="128">IF(C510&lt;&gt;"",L509,"")</f>
        <v>0</v>
      </c>
      <c r="F510" s="4">
        <f t="shared" si="114"/>
        <v>109151.2086334404</v>
      </c>
      <c r="G510" s="19">
        <f t="shared" si="125"/>
        <v>38024.770591055974</v>
      </c>
      <c r="H510" s="18">
        <f t="shared" si="117"/>
        <v>71126.438042384427</v>
      </c>
      <c r="I510" s="19"/>
      <c r="J510" s="4"/>
      <c r="K510" s="4">
        <f t="shared" si="126"/>
        <v>0</v>
      </c>
      <c r="L510" s="4">
        <f t="shared" si="127"/>
        <v>0</v>
      </c>
      <c r="M510" s="4">
        <f>IF(C510&lt;&gt;"",SUM($K$13:$K510),"")</f>
        <v>38226051.499999955</v>
      </c>
      <c r="N510" s="4">
        <f t="shared" si="122"/>
        <v>0</v>
      </c>
      <c r="O510">
        <f t="shared" si="115"/>
        <v>2067</v>
      </c>
      <c r="P510" s="8" t="str">
        <f t="shared" si="123"/>
        <v/>
      </c>
      <c r="Q510" s="8" t="str">
        <f t="shared" si="124"/>
        <v/>
      </c>
    </row>
    <row r="511" spans="1:17" x14ac:dyDescent="0.25">
      <c r="A511">
        <f t="shared" si="112"/>
        <v>7</v>
      </c>
      <c r="B511">
        <f t="shared" si="121"/>
        <v>0</v>
      </c>
      <c r="C511" s="5">
        <f t="shared" si="118"/>
        <v>499</v>
      </c>
      <c r="D511" s="3">
        <f t="shared" si="113"/>
        <v>61209</v>
      </c>
      <c r="E511" s="7">
        <f t="shared" si="128"/>
        <v>0</v>
      </c>
      <c r="F511" s="4">
        <f t="shared" si="114"/>
        <v>109151.2086334404</v>
      </c>
      <c r="G511" s="19">
        <f t="shared" si="125"/>
        <v>37728.410432546036</v>
      </c>
      <c r="H511" s="18">
        <f t="shared" si="117"/>
        <v>71422.79820089438</v>
      </c>
      <c r="I511" s="19"/>
      <c r="J511" s="4"/>
      <c r="K511" s="4">
        <f t="shared" si="126"/>
        <v>0</v>
      </c>
      <c r="L511" s="4">
        <f t="shared" si="127"/>
        <v>0</v>
      </c>
      <c r="M511" s="4">
        <f>IF(C511&lt;&gt;"",SUM($K$13:$K511),"")</f>
        <v>38226051.499999955</v>
      </c>
      <c r="N511" s="4">
        <f t="shared" si="122"/>
        <v>0</v>
      </c>
      <c r="O511">
        <f t="shared" si="115"/>
        <v>2067</v>
      </c>
      <c r="P511" s="8" t="str">
        <f t="shared" si="123"/>
        <v/>
      </c>
      <c r="Q511" s="8" t="str">
        <f t="shared" si="124"/>
        <v/>
      </c>
    </row>
    <row r="512" spans="1:17" x14ac:dyDescent="0.25">
      <c r="A512">
        <f t="shared" si="112"/>
        <v>8</v>
      </c>
      <c r="B512">
        <f t="shared" si="121"/>
        <v>0</v>
      </c>
      <c r="C512" s="5">
        <f t="shared" si="118"/>
        <v>500</v>
      </c>
      <c r="D512" s="3">
        <f t="shared" si="113"/>
        <v>61240</v>
      </c>
      <c r="E512" s="7">
        <f t="shared" si="128"/>
        <v>0</v>
      </c>
      <c r="F512" s="4">
        <f t="shared" si="114"/>
        <v>109151.2086334404</v>
      </c>
      <c r="G512" s="19">
        <f t="shared" si="125"/>
        <v>37430.815440042308</v>
      </c>
      <c r="H512" s="18">
        <f t="shared" si="117"/>
        <v>71720.393193398093</v>
      </c>
      <c r="I512" s="19"/>
      <c r="J512" s="4"/>
      <c r="K512" s="4">
        <f t="shared" si="126"/>
        <v>0</v>
      </c>
      <c r="L512" s="4">
        <f t="shared" si="127"/>
        <v>0</v>
      </c>
      <c r="M512" s="4">
        <f>IF(C512&lt;&gt;"",SUM($K$13:$K512),"")</f>
        <v>38226051.499999955</v>
      </c>
      <c r="N512" s="4">
        <f t="shared" si="122"/>
        <v>0</v>
      </c>
      <c r="O512">
        <f t="shared" si="115"/>
        <v>2067</v>
      </c>
      <c r="P512" s="8" t="str">
        <f t="shared" si="123"/>
        <v/>
      </c>
      <c r="Q512" s="8" t="str">
        <f t="shared" si="124"/>
        <v/>
      </c>
    </row>
    <row r="513" spans="1:17" x14ac:dyDescent="0.25">
      <c r="A513">
        <f t="shared" si="112"/>
        <v>9</v>
      </c>
      <c r="B513">
        <f t="shared" si="121"/>
        <v>0</v>
      </c>
      <c r="C513" s="5">
        <f t="shared" si="118"/>
        <v>501</v>
      </c>
      <c r="D513" s="3">
        <f t="shared" si="113"/>
        <v>61270</v>
      </c>
      <c r="E513" s="7">
        <f t="shared" si="128"/>
        <v>0</v>
      </c>
      <c r="F513" s="4">
        <f t="shared" si="114"/>
        <v>109151.2086334404</v>
      </c>
      <c r="G513" s="19">
        <f t="shared" si="125"/>
        <v>37131.980468403141</v>
      </c>
      <c r="H513" s="18">
        <f t="shared" si="117"/>
        <v>72019.228165037261</v>
      </c>
      <c r="I513" s="19"/>
      <c r="J513" s="4"/>
      <c r="K513" s="4">
        <f t="shared" si="126"/>
        <v>0</v>
      </c>
      <c r="L513" s="4">
        <f t="shared" si="127"/>
        <v>0</v>
      </c>
      <c r="M513" s="4">
        <f>IF(C513&lt;&gt;"",SUM($K$13:$K513),"")</f>
        <v>38226051.499999955</v>
      </c>
      <c r="N513" s="4">
        <f t="shared" si="122"/>
        <v>0</v>
      </c>
      <c r="O513">
        <f t="shared" si="115"/>
        <v>2067</v>
      </c>
      <c r="P513" s="8" t="str">
        <f t="shared" si="123"/>
        <v/>
      </c>
      <c r="Q513" s="8" t="str">
        <f t="shared" si="124"/>
        <v/>
      </c>
    </row>
    <row r="514" spans="1:17" x14ac:dyDescent="0.25">
      <c r="A514">
        <f t="shared" ref="A514:A612" si="129">IF(E$7&lt;=12,MONTH(D514),WEEKNUM(D514))</f>
        <v>10</v>
      </c>
      <c r="B514">
        <f t="shared" si="121"/>
        <v>0</v>
      </c>
      <c r="C514" s="5">
        <f t="shared" si="118"/>
        <v>502</v>
      </c>
      <c r="D514" s="3">
        <f t="shared" si="113"/>
        <v>61301</v>
      </c>
      <c r="E514" s="7">
        <f t="shared" si="128"/>
        <v>0</v>
      </c>
      <c r="F514" s="4">
        <f t="shared" si="114"/>
        <v>109151.2086334404</v>
      </c>
      <c r="G514" s="19">
        <f t="shared" si="125"/>
        <v>36831.900351048818</v>
      </c>
      <c r="H514" s="18">
        <f t="shared" si="117"/>
        <v>72319.308282391576</v>
      </c>
      <c r="I514" s="19"/>
      <c r="J514" s="4"/>
      <c r="K514" s="4">
        <f t="shared" si="126"/>
        <v>0</v>
      </c>
      <c r="L514" s="4">
        <f t="shared" si="127"/>
        <v>0</v>
      </c>
      <c r="M514" s="4">
        <f>IF(C514&lt;&gt;"",SUM($K$13:$K514),"")</f>
        <v>38226051.499999955</v>
      </c>
      <c r="N514" s="4">
        <f t="shared" si="122"/>
        <v>0</v>
      </c>
      <c r="O514">
        <f t="shared" si="115"/>
        <v>2067</v>
      </c>
      <c r="P514" s="8" t="str">
        <f t="shared" si="123"/>
        <v/>
      </c>
      <c r="Q514" s="8" t="str">
        <f t="shared" si="124"/>
        <v/>
      </c>
    </row>
    <row r="515" spans="1:17" x14ac:dyDescent="0.25">
      <c r="A515">
        <f t="shared" si="129"/>
        <v>11</v>
      </c>
      <c r="B515">
        <f t="shared" si="121"/>
        <v>0</v>
      </c>
      <c r="C515" s="5">
        <f t="shared" si="118"/>
        <v>503</v>
      </c>
      <c r="D515" s="3">
        <f t="shared" si="113"/>
        <v>61331</v>
      </c>
      <c r="E515" s="7">
        <f t="shared" si="128"/>
        <v>0</v>
      </c>
      <c r="F515" s="4">
        <f t="shared" si="114"/>
        <v>109151.2086334404</v>
      </c>
      <c r="G515" s="19">
        <f t="shared" si="125"/>
        <v>36530.569899872193</v>
      </c>
      <c r="H515" s="18">
        <f t="shared" si="117"/>
        <v>72620.638733568208</v>
      </c>
      <c r="I515" s="19"/>
      <c r="J515" s="4"/>
      <c r="K515" s="4">
        <f t="shared" si="126"/>
        <v>0</v>
      </c>
      <c r="L515" s="4">
        <f t="shared" si="127"/>
        <v>0</v>
      </c>
      <c r="M515" s="4">
        <f>IF(C515&lt;&gt;"",SUM($K$13:$K515),"")</f>
        <v>38226051.499999955</v>
      </c>
      <c r="N515" s="4">
        <f t="shared" si="122"/>
        <v>0</v>
      </c>
      <c r="O515">
        <f t="shared" si="115"/>
        <v>2067</v>
      </c>
      <c r="P515" s="8" t="str">
        <f t="shared" si="123"/>
        <v/>
      </c>
      <c r="Q515" s="8" t="str">
        <f t="shared" si="124"/>
        <v/>
      </c>
    </row>
    <row r="516" spans="1:17" x14ac:dyDescent="0.25">
      <c r="A516">
        <f t="shared" si="129"/>
        <v>12</v>
      </c>
      <c r="B516">
        <f t="shared" si="121"/>
        <v>1</v>
      </c>
      <c r="C516" s="5">
        <f t="shared" si="118"/>
        <v>504</v>
      </c>
      <c r="D516" s="3">
        <f t="shared" si="113"/>
        <v>61362</v>
      </c>
      <c r="E516" s="7">
        <f t="shared" si="128"/>
        <v>0</v>
      </c>
      <c r="F516" s="4">
        <f t="shared" si="114"/>
        <v>109151.2086334404</v>
      </c>
      <c r="G516" s="19">
        <f t="shared" si="125"/>
        <v>36227.983905148998</v>
      </c>
      <c r="H516" s="18">
        <f t="shared" si="117"/>
        <v>72923.224728291418</v>
      </c>
      <c r="I516" s="19">
        <f>SUM(H505:H516)</f>
        <v>855381.67889266962</v>
      </c>
      <c r="J516" s="4">
        <f>[2]Blad1!$BA$41*1000</f>
        <v>0</v>
      </c>
      <c r="K516" s="4">
        <f t="shared" si="126"/>
        <v>0</v>
      </c>
      <c r="L516" s="4">
        <f t="shared" si="127"/>
        <v>0</v>
      </c>
      <c r="M516" s="4">
        <f>IF(C516&lt;&gt;"",SUM($K$13:$K516),"")</f>
        <v>38226051.499999955</v>
      </c>
      <c r="N516" s="4">
        <f t="shared" si="122"/>
        <v>0</v>
      </c>
      <c r="O516">
        <f t="shared" si="115"/>
        <v>2067</v>
      </c>
      <c r="P516" s="8">
        <f t="shared" si="123"/>
        <v>0</v>
      </c>
      <c r="Q516" s="8">
        <f t="shared" si="124"/>
        <v>0</v>
      </c>
    </row>
    <row r="517" spans="1:17" x14ac:dyDescent="0.25">
      <c r="A517">
        <f t="shared" si="129"/>
        <v>1</v>
      </c>
      <c r="B517">
        <f t="shared" si="121"/>
        <v>0</v>
      </c>
      <c r="C517" s="5">
        <f t="shared" si="118"/>
        <v>505</v>
      </c>
      <c r="D517" s="3">
        <f t="shared" si="113"/>
        <v>61393</v>
      </c>
      <c r="E517" s="7">
        <f t="shared" si="128"/>
        <v>0</v>
      </c>
      <c r="F517" s="4">
        <f t="shared" si="114"/>
        <v>109151.2086334404</v>
      </c>
      <c r="G517" s="19">
        <f t="shared" si="125"/>
        <v>35924.137135447789</v>
      </c>
      <c r="H517" s="18">
        <f t="shared" si="117"/>
        <v>73227.071497992627</v>
      </c>
      <c r="I517" s="19"/>
      <c r="J517" s="4"/>
      <c r="K517" s="4">
        <f t="shared" si="126"/>
        <v>0</v>
      </c>
      <c r="L517" s="4">
        <f t="shared" si="127"/>
        <v>0</v>
      </c>
      <c r="M517" s="4">
        <f>IF(C517&lt;&gt;"",SUM($K$13:$K517),"")</f>
        <v>38226051.499999955</v>
      </c>
      <c r="N517" s="4">
        <f t="shared" si="122"/>
        <v>0</v>
      </c>
      <c r="O517">
        <f t="shared" si="115"/>
        <v>2068</v>
      </c>
      <c r="P517" s="8" t="str">
        <f t="shared" si="123"/>
        <v/>
      </c>
      <c r="Q517" s="8" t="str">
        <f t="shared" si="124"/>
        <v/>
      </c>
    </row>
    <row r="518" spans="1:17" x14ac:dyDescent="0.25">
      <c r="A518">
        <f t="shared" si="129"/>
        <v>2</v>
      </c>
      <c r="B518">
        <f t="shared" si="121"/>
        <v>0</v>
      </c>
      <c r="C518" s="5">
        <f t="shared" si="118"/>
        <v>506</v>
      </c>
      <c r="D518" s="3">
        <f t="shared" ref="D518:D612" si="130">IF(C518&lt;&gt;"",EDATE(E$8,C518),"")</f>
        <v>61422</v>
      </c>
      <c r="E518" s="7">
        <f t="shared" si="128"/>
        <v>0</v>
      </c>
      <c r="F518" s="4">
        <f t="shared" ref="F518:F612" si="131">IF(C518=$L$5,$L$4+$L$6,IF(C518&lt;$L$5,$L$4,""))</f>
        <v>109151.2086334404</v>
      </c>
      <c r="G518" s="19">
        <f t="shared" si="125"/>
        <v>35619.024337539478</v>
      </c>
      <c r="H518" s="18">
        <f t="shared" si="117"/>
        <v>73532.184295900923</v>
      </c>
      <c r="I518" s="19"/>
      <c r="J518" s="4"/>
      <c r="K518" s="4">
        <f t="shared" si="126"/>
        <v>0</v>
      </c>
      <c r="L518" s="4">
        <f t="shared" si="127"/>
        <v>0</v>
      </c>
      <c r="M518" s="4">
        <f>IF(C518&lt;&gt;"",SUM($K$13:$K518),"")</f>
        <v>38226051.499999955</v>
      </c>
      <c r="N518" s="4">
        <f t="shared" si="122"/>
        <v>0</v>
      </c>
      <c r="O518">
        <f t="shared" ref="O518:O612" si="132">IF(D518&lt;&gt;"",YEAR(D518),"")</f>
        <v>2068</v>
      </c>
      <c r="P518" s="8" t="str">
        <f t="shared" si="123"/>
        <v/>
      </c>
      <c r="Q518" s="8" t="str">
        <f t="shared" si="124"/>
        <v/>
      </c>
    </row>
    <row r="519" spans="1:17" x14ac:dyDescent="0.25">
      <c r="A519">
        <f t="shared" si="129"/>
        <v>3</v>
      </c>
      <c r="B519">
        <f t="shared" si="121"/>
        <v>0</v>
      </c>
      <c r="C519" s="5">
        <f t="shared" si="118"/>
        <v>507</v>
      </c>
      <c r="D519" s="3">
        <f t="shared" si="130"/>
        <v>61453</v>
      </c>
      <c r="E519" s="7">
        <f t="shared" si="128"/>
        <v>0</v>
      </c>
      <c r="F519" s="4">
        <f t="shared" si="131"/>
        <v>109151.2086334404</v>
      </c>
      <c r="G519" s="19">
        <f t="shared" si="125"/>
        <v>35312.640236306557</v>
      </c>
      <c r="H519" s="18">
        <f t="shared" si="117"/>
        <v>73838.568397133844</v>
      </c>
      <c r="I519" s="19"/>
      <c r="J519" s="4"/>
      <c r="K519" s="4">
        <f t="shared" si="126"/>
        <v>0</v>
      </c>
      <c r="L519" s="4">
        <f t="shared" si="127"/>
        <v>0</v>
      </c>
      <c r="M519" s="4">
        <f>IF(C519&lt;&gt;"",SUM($K$13:$K519),"")</f>
        <v>38226051.499999955</v>
      </c>
      <c r="N519" s="4">
        <f t="shared" si="122"/>
        <v>0</v>
      </c>
      <c r="O519">
        <f t="shared" si="132"/>
        <v>2068</v>
      </c>
      <c r="P519" s="8" t="str">
        <f t="shared" si="123"/>
        <v/>
      </c>
      <c r="Q519" s="8" t="str">
        <f t="shared" si="124"/>
        <v/>
      </c>
    </row>
    <row r="520" spans="1:17" x14ac:dyDescent="0.25">
      <c r="A520">
        <f t="shared" si="129"/>
        <v>4</v>
      </c>
      <c r="B520">
        <f t="shared" si="121"/>
        <v>0</v>
      </c>
      <c r="C520" s="5">
        <f t="shared" si="118"/>
        <v>508</v>
      </c>
      <c r="D520" s="3">
        <f t="shared" si="130"/>
        <v>61483</v>
      </c>
      <c r="E520" s="7">
        <f t="shared" si="128"/>
        <v>0</v>
      </c>
      <c r="F520" s="4">
        <f t="shared" si="131"/>
        <v>109151.2086334404</v>
      </c>
      <c r="G520" s="19">
        <f t="shared" si="125"/>
        <v>35004.979534651837</v>
      </c>
      <c r="H520" s="18">
        <f t="shared" si="117"/>
        <v>74146.229098788564</v>
      </c>
      <c r="I520" s="19"/>
      <c r="J520" s="4"/>
      <c r="K520" s="4">
        <f t="shared" si="126"/>
        <v>0</v>
      </c>
      <c r="L520" s="4">
        <f t="shared" si="127"/>
        <v>0</v>
      </c>
      <c r="M520" s="4">
        <f>IF(C520&lt;&gt;"",SUM($K$13:$K520),"")</f>
        <v>38226051.499999955</v>
      </c>
      <c r="N520" s="4">
        <f t="shared" si="122"/>
        <v>0</v>
      </c>
      <c r="O520">
        <f t="shared" si="132"/>
        <v>2068</v>
      </c>
      <c r="P520" s="8" t="str">
        <f t="shared" si="123"/>
        <v/>
      </c>
      <c r="Q520" s="8" t="str">
        <f t="shared" si="124"/>
        <v/>
      </c>
    </row>
    <row r="521" spans="1:17" x14ac:dyDescent="0.25">
      <c r="A521">
        <f t="shared" si="129"/>
        <v>5</v>
      </c>
      <c r="B521">
        <f t="shared" si="121"/>
        <v>0</v>
      </c>
      <c r="C521" s="5">
        <f t="shared" si="118"/>
        <v>509</v>
      </c>
      <c r="D521" s="3">
        <f t="shared" si="130"/>
        <v>61514</v>
      </c>
      <c r="E521" s="7">
        <f t="shared" si="128"/>
        <v>0</v>
      </c>
      <c r="F521" s="4">
        <f t="shared" si="131"/>
        <v>109151.2086334404</v>
      </c>
      <c r="G521" s="19">
        <f t="shared" si="125"/>
        <v>34696.036913406882</v>
      </c>
      <c r="H521" s="18">
        <f t="shared" si="117"/>
        <v>74455.171720033526</v>
      </c>
      <c r="I521" s="19"/>
      <c r="J521" s="4"/>
      <c r="K521" s="4">
        <f t="shared" si="126"/>
        <v>0</v>
      </c>
      <c r="L521" s="4">
        <f t="shared" si="127"/>
        <v>0</v>
      </c>
      <c r="M521" s="4">
        <f>IF(C521&lt;&gt;"",SUM($K$13:$K521),"")</f>
        <v>38226051.499999955</v>
      </c>
      <c r="N521" s="4">
        <f t="shared" si="122"/>
        <v>0</v>
      </c>
      <c r="O521">
        <f t="shared" si="132"/>
        <v>2068</v>
      </c>
      <c r="P521" s="8" t="str">
        <f t="shared" si="123"/>
        <v/>
      </c>
      <c r="Q521" s="8" t="str">
        <f t="shared" si="124"/>
        <v/>
      </c>
    </row>
    <row r="522" spans="1:17" x14ac:dyDescent="0.25">
      <c r="A522">
        <f t="shared" si="129"/>
        <v>6</v>
      </c>
      <c r="B522">
        <f t="shared" si="121"/>
        <v>0</v>
      </c>
      <c r="C522" s="5">
        <f t="shared" si="118"/>
        <v>510</v>
      </c>
      <c r="D522" s="3">
        <f t="shared" si="130"/>
        <v>61544</v>
      </c>
      <c r="E522" s="7">
        <f t="shared" si="128"/>
        <v>0</v>
      </c>
      <c r="F522" s="4">
        <f t="shared" si="131"/>
        <v>109151.2086334404</v>
      </c>
      <c r="G522" s="19">
        <f t="shared" si="125"/>
        <v>34385.807031240074</v>
      </c>
      <c r="H522" s="18">
        <f t="shared" si="117"/>
        <v>74765.401602200334</v>
      </c>
      <c r="I522" s="19"/>
      <c r="J522" s="4"/>
      <c r="K522" s="4">
        <f t="shared" si="126"/>
        <v>0</v>
      </c>
      <c r="L522" s="4">
        <f t="shared" si="127"/>
        <v>0</v>
      </c>
      <c r="M522" s="4">
        <f>IF(C522&lt;&gt;"",SUM($K$13:$K522),"")</f>
        <v>38226051.499999955</v>
      </c>
      <c r="N522" s="4">
        <f t="shared" si="122"/>
        <v>0</v>
      </c>
      <c r="O522">
        <f t="shared" si="132"/>
        <v>2068</v>
      </c>
      <c r="P522" s="8" t="str">
        <f t="shared" si="123"/>
        <v/>
      </c>
      <c r="Q522" s="8" t="str">
        <f t="shared" si="124"/>
        <v/>
      </c>
    </row>
    <row r="523" spans="1:17" x14ac:dyDescent="0.25">
      <c r="A523">
        <f t="shared" si="129"/>
        <v>7</v>
      </c>
      <c r="B523">
        <f t="shared" si="121"/>
        <v>0</v>
      </c>
      <c r="C523" s="5">
        <f t="shared" si="118"/>
        <v>511</v>
      </c>
      <c r="D523" s="3">
        <f t="shared" si="130"/>
        <v>61575</v>
      </c>
      <c r="E523" s="7">
        <f t="shared" si="128"/>
        <v>0</v>
      </c>
      <c r="F523" s="4">
        <f t="shared" si="131"/>
        <v>109151.2086334404</v>
      </c>
      <c r="G523" s="19">
        <f t="shared" si="125"/>
        <v>34074.284524564238</v>
      </c>
      <c r="H523" s="18">
        <f t="shared" si="117"/>
        <v>75076.924108876163</v>
      </c>
      <c r="I523" s="19"/>
      <c r="J523" s="4"/>
      <c r="K523" s="4">
        <f t="shared" si="126"/>
        <v>0</v>
      </c>
      <c r="L523" s="4">
        <f t="shared" si="127"/>
        <v>0</v>
      </c>
      <c r="M523" s="4">
        <f>IF(C523&lt;&gt;"",SUM($K$13:$K523),"")</f>
        <v>38226051.499999955</v>
      </c>
      <c r="N523" s="4">
        <f t="shared" si="122"/>
        <v>0</v>
      </c>
      <c r="O523">
        <f t="shared" si="132"/>
        <v>2068</v>
      </c>
      <c r="P523" s="8" t="str">
        <f t="shared" si="123"/>
        <v/>
      </c>
      <c r="Q523" s="8" t="str">
        <f t="shared" si="124"/>
        <v/>
      </c>
    </row>
    <row r="524" spans="1:17" x14ac:dyDescent="0.25">
      <c r="A524">
        <f t="shared" si="129"/>
        <v>8</v>
      </c>
      <c r="B524">
        <f t="shared" si="121"/>
        <v>0</v>
      </c>
      <c r="C524" s="5">
        <f t="shared" si="118"/>
        <v>512</v>
      </c>
      <c r="D524" s="3">
        <f t="shared" si="130"/>
        <v>61606</v>
      </c>
      <c r="E524" s="7">
        <f t="shared" si="128"/>
        <v>0</v>
      </c>
      <c r="F524" s="4">
        <f t="shared" si="131"/>
        <v>109151.2086334404</v>
      </c>
      <c r="G524" s="19">
        <f t="shared" si="125"/>
        <v>33761.464007443923</v>
      </c>
      <c r="H524" s="18">
        <f t="shared" si="117"/>
        <v>75389.744625996493</v>
      </c>
      <c r="I524" s="19"/>
      <c r="J524" s="4"/>
      <c r="K524" s="4">
        <f t="shared" si="126"/>
        <v>0</v>
      </c>
      <c r="L524" s="4">
        <f t="shared" si="127"/>
        <v>0</v>
      </c>
      <c r="M524" s="4">
        <f>IF(C524&lt;&gt;"",SUM($K$13:$K524),"")</f>
        <v>38226051.499999955</v>
      </c>
      <c r="N524" s="4">
        <f t="shared" si="122"/>
        <v>0</v>
      </c>
      <c r="O524">
        <f t="shared" si="132"/>
        <v>2068</v>
      </c>
      <c r="P524" s="8" t="str">
        <f t="shared" si="123"/>
        <v/>
      </c>
      <c r="Q524" s="8" t="str">
        <f t="shared" si="124"/>
        <v/>
      </c>
    </row>
    <row r="525" spans="1:17" x14ac:dyDescent="0.25">
      <c r="A525">
        <f t="shared" si="129"/>
        <v>9</v>
      </c>
      <c r="B525">
        <f t="shared" si="121"/>
        <v>0</v>
      </c>
      <c r="C525" s="5">
        <f t="shared" si="118"/>
        <v>513</v>
      </c>
      <c r="D525" s="3">
        <f t="shared" si="130"/>
        <v>61636</v>
      </c>
      <c r="E525" s="7">
        <f t="shared" si="128"/>
        <v>0</v>
      </c>
      <c r="F525" s="4">
        <f t="shared" si="131"/>
        <v>109151.2086334404</v>
      </c>
      <c r="G525" s="19">
        <f t="shared" si="125"/>
        <v>33447.340071502273</v>
      </c>
      <c r="H525" s="18">
        <f t="shared" si="117"/>
        <v>75703.868561938129</v>
      </c>
      <c r="I525" s="19"/>
      <c r="J525" s="4"/>
      <c r="K525" s="4">
        <f t="shared" si="126"/>
        <v>0</v>
      </c>
      <c r="L525" s="4">
        <f t="shared" si="127"/>
        <v>0</v>
      </c>
      <c r="M525" s="4">
        <f>IF(C525&lt;&gt;"",SUM($K$13:$K525),"")</f>
        <v>38226051.499999955</v>
      </c>
      <c r="N525" s="4">
        <f t="shared" ref="N525:N556" si="133">IFERROR(ROUND(IF(C525&lt;&gt;"",SUM(K526:K968),""),2),"")</f>
        <v>0</v>
      </c>
      <c r="O525">
        <f t="shared" si="132"/>
        <v>2068</v>
      </c>
      <c r="P525" s="8" t="str">
        <f t="shared" ref="P525:P556" si="134">IF(O525&lt;&gt;O526,SUMIFS(K:K,O:O,O525),"")</f>
        <v/>
      </c>
      <c r="Q525" s="8" t="str">
        <f t="shared" ref="Q525:Q556" si="135">IF(O525&lt;&gt;O526,SUMIFS(J:J,O:O,O525),"")</f>
        <v/>
      </c>
    </row>
    <row r="526" spans="1:17" x14ac:dyDescent="0.25">
      <c r="A526">
        <f t="shared" si="129"/>
        <v>10</v>
      </c>
      <c r="B526">
        <f t="shared" si="121"/>
        <v>0</v>
      </c>
      <c r="C526" s="5">
        <f t="shared" si="118"/>
        <v>514</v>
      </c>
      <c r="D526" s="3">
        <f t="shared" si="130"/>
        <v>61667</v>
      </c>
      <c r="E526" s="7">
        <f t="shared" si="128"/>
        <v>0</v>
      </c>
      <c r="F526" s="4">
        <f t="shared" si="131"/>
        <v>109151.2086334404</v>
      </c>
      <c r="G526" s="19">
        <f t="shared" si="125"/>
        <v>33131.907285827525</v>
      </c>
      <c r="H526" s="18">
        <f t="shared" ref="H526:H589" si="136">IFERROR(PPMT($E$5/12,C526,$L$5,-$E$4),"")</f>
        <v>76019.301347612869</v>
      </c>
      <c r="I526" s="19"/>
      <c r="J526" s="4"/>
      <c r="K526" s="4">
        <f t="shared" si="126"/>
        <v>0</v>
      </c>
      <c r="L526" s="4">
        <f t="shared" si="127"/>
        <v>0</v>
      </c>
      <c r="M526" s="4">
        <f>IF(C526&lt;&gt;"",SUM($K$13:$K526),"")</f>
        <v>38226051.499999955</v>
      </c>
      <c r="N526" s="4">
        <f t="shared" si="133"/>
        <v>0</v>
      </c>
      <c r="O526">
        <f t="shared" si="132"/>
        <v>2068</v>
      </c>
      <c r="P526" s="8" t="str">
        <f t="shared" si="134"/>
        <v/>
      </c>
      <c r="Q526" s="8" t="str">
        <f t="shared" si="135"/>
        <v/>
      </c>
    </row>
    <row r="527" spans="1:17" x14ac:dyDescent="0.25">
      <c r="A527">
        <f t="shared" si="129"/>
        <v>11</v>
      </c>
      <c r="B527">
        <f t="shared" si="121"/>
        <v>0</v>
      </c>
      <c r="C527" s="5">
        <f t="shared" ref="C527:C590" si="137">IF(AND($E$5&lt;&gt;0,$E$6&lt;&gt;0,$E$7&lt;&gt;0,$E$8&lt;&gt;0,$L$5&gt;C526),C526+1,"")</f>
        <v>515</v>
      </c>
      <c r="D527" s="3">
        <f t="shared" si="130"/>
        <v>61697</v>
      </c>
      <c r="E527" s="7">
        <f t="shared" si="128"/>
        <v>0</v>
      </c>
      <c r="F527" s="4">
        <f t="shared" si="131"/>
        <v>109151.2086334404</v>
      </c>
      <c r="G527" s="19">
        <f t="shared" si="125"/>
        <v>32815.160196879136</v>
      </c>
      <c r="H527" s="18">
        <f t="shared" si="136"/>
        <v>76336.048436561279</v>
      </c>
      <c r="I527" s="19"/>
      <c r="J527" s="4"/>
      <c r="K527" s="4">
        <f t="shared" si="126"/>
        <v>0</v>
      </c>
      <c r="L527" s="4">
        <f t="shared" si="127"/>
        <v>0</v>
      </c>
      <c r="M527" s="4">
        <f>IF(C527&lt;&gt;"",SUM($K$13:$K527),"")</f>
        <v>38226051.499999955</v>
      </c>
      <c r="N527" s="4">
        <f t="shared" si="133"/>
        <v>0</v>
      </c>
      <c r="O527">
        <f t="shared" si="132"/>
        <v>2068</v>
      </c>
      <c r="P527" s="8" t="str">
        <f t="shared" si="134"/>
        <v/>
      </c>
      <c r="Q527" s="8" t="str">
        <f t="shared" si="135"/>
        <v/>
      </c>
    </row>
    <row r="528" spans="1:17" x14ac:dyDescent="0.25">
      <c r="A528">
        <f t="shared" si="129"/>
        <v>12</v>
      </c>
      <c r="B528">
        <f t="shared" si="121"/>
        <v>1</v>
      </c>
      <c r="C528" s="5">
        <f t="shared" si="137"/>
        <v>516</v>
      </c>
      <c r="D528" s="3">
        <f t="shared" si="130"/>
        <v>61728</v>
      </c>
      <c r="E528" s="7">
        <f t="shared" si="128"/>
        <v>0</v>
      </c>
      <c r="F528" s="4">
        <f t="shared" si="131"/>
        <v>109151.2086334404</v>
      </c>
      <c r="G528" s="19">
        <f t="shared" si="125"/>
        <v>32497.093328393472</v>
      </c>
      <c r="H528" s="18">
        <f t="shared" si="136"/>
        <v>76654.115305046944</v>
      </c>
      <c r="I528" s="19">
        <f>SUM(H517:H528)</f>
        <v>899144.62899808167</v>
      </c>
      <c r="J528" s="4">
        <f>[2]Blad1!$BB$41*1000</f>
        <v>0</v>
      </c>
      <c r="K528" s="4">
        <f t="shared" si="126"/>
        <v>0</v>
      </c>
      <c r="L528" s="4">
        <f t="shared" si="127"/>
        <v>0</v>
      </c>
      <c r="M528" s="4">
        <f>IF(C528&lt;&gt;"",SUM($K$13:$K528),"")</f>
        <v>38226051.499999955</v>
      </c>
      <c r="N528" s="4">
        <f t="shared" si="133"/>
        <v>0</v>
      </c>
      <c r="O528">
        <f t="shared" si="132"/>
        <v>2068</v>
      </c>
      <c r="P528" s="8">
        <f t="shared" si="134"/>
        <v>0</v>
      </c>
      <c r="Q528" s="8">
        <f t="shared" si="135"/>
        <v>0</v>
      </c>
    </row>
    <row r="529" spans="1:17" x14ac:dyDescent="0.25">
      <c r="A529">
        <f t="shared" si="129"/>
        <v>1</v>
      </c>
      <c r="B529">
        <f t="shared" si="121"/>
        <v>0</v>
      </c>
      <c r="C529" s="5">
        <f t="shared" si="137"/>
        <v>517</v>
      </c>
      <c r="D529" s="3">
        <f t="shared" si="130"/>
        <v>61759</v>
      </c>
      <c r="E529" s="7">
        <f t="shared" si="128"/>
        <v>0</v>
      </c>
      <c r="F529" s="4">
        <f t="shared" si="131"/>
        <v>109151.2086334404</v>
      </c>
      <c r="G529" s="19">
        <f t="shared" si="125"/>
        <v>32177.701181289107</v>
      </c>
      <c r="H529" s="18">
        <f t="shared" si="136"/>
        <v>76973.507452151287</v>
      </c>
      <c r="I529" s="19"/>
      <c r="J529" s="4"/>
      <c r="K529" s="4">
        <f t="shared" si="126"/>
        <v>0</v>
      </c>
      <c r="L529" s="4">
        <f t="shared" si="127"/>
        <v>0</v>
      </c>
      <c r="M529" s="4">
        <f>IF(C529&lt;&gt;"",SUM($K$13:$K529),"")</f>
        <v>38226051.499999955</v>
      </c>
      <c r="N529" s="4">
        <f t="shared" si="133"/>
        <v>0</v>
      </c>
      <c r="O529">
        <f t="shared" si="132"/>
        <v>2069</v>
      </c>
      <c r="P529" s="8" t="str">
        <f t="shared" si="134"/>
        <v/>
      </c>
      <c r="Q529" s="8" t="str">
        <f t="shared" si="135"/>
        <v/>
      </c>
    </row>
    <row r="530" spans="1:17" x14ac:dyDescent="0.25">
      <c r="A530">
        <f t="shared" si="129"/>
        <v>2</v>
      </c>
      <c r="B530">
        <f t="shared" si="121"/>
        <v>0</v>
      </c>
      <c r="C530" s="5">
        <f t="shared" si="137"/>
        <v>518</v>
      </c>
      <c r="D530" s="3">
        <f t="shared" si="130"/>
        <v>61787</v>
      </c>
      <c r="E530" s="7">
        <f t="shared" si="128"/>
        <v>0</v>
      </c>
      <c r="F530" s="4">
        <f t="shared" si="131"/>
        <v>109151.2086334404</v>
      </c>
      <c r="G530" s="19">
        <f t="shared" si="125"/>
        <v>31856.978233571812</v>
      </c>
      <c r="H530" s="18">
        <f t="shared" si="136"/>
        <v>77294.230399868611</v>
      </c>
      <c r="I530" s="19"/>
      <c r="J530" s="4"/>
      <c r="K530" s="4">
        <f t="shared" si="126"/>
        <v>0</v>
      </c>
      <c r="L530" s="4">
        <f t="shared" si="127"/>
        <v>0</v>
      </c>
      <c r="M530" s="4">
        <f>IF(C530&lt;&gt;"",SUM($K$13:$K530),"")</f>
        <v>38226051.499999955</v>
      </c>
      <c r="N530" s="4">
        <f t="shared" si="133"/>
        <v>0</v>
      </c>
      <c r="O530">
        <f t="shared" si="132"/>
        <v>2069</v>
      </c>
      <c r="P530" s="8" t="str">
        <f t="shared" si="134"/>
        <v/>
      </c>
      <c r="Q530" s="8" t="str">
        <f t="shared" si="135"/>
        <v/>
      </c>
    </row>
    <row r="531" spans="1:17" x14ac:dyDescent="0.25">
      <c r="A531">
        <f t="shared" si="129"/>
        <v>3</v>
      </c>
      <c r="B531">
        <f t="shared" si="121"/>
        <v>0</v>
      </c>
      <c r="C531" s="5">
        <f t="shared" si="137"/>
        <v>519</v>
      </c>
      <c r="D531" s="3">
        <f t="shared" si="130"/>
        <v>61818</v>
      </c>
      <c r="E531" s="7">
        <f t="shared" si="128"/>
        <v>0</v>
      </c>
      <c r="F531" s="4">
        <f t="shared" si="131"/>
        <v>109151.2086334404</v>
      </c>
      <c r="G531" s="19">
        <f t="shared" si="125"/>
        <v>31534.918940239022</v>
      </c>
      <c r="H531" s="18">
        <f t="shared" si="136"/>
        <v>77616.289693201383</v>
      </c>
      <c r="I531" s="19"/>
      <c r="J531" s="4"/>
      <c r="K531" s="4">
        <f t="shared" si="126"/>
        <v>0</v>
      </c>
      <c r="L531" s="4">
        <f t="shared" si="127"/>
        <v>0</v>
      </c>
      <c r="M531" s="4">
        <f>IF(C531&lt;&gt;"",SUM($K$13:$K531),"")</f>
        <v>38226051.499999955</v>
      </c>
      <c r="N531" s="4">
        <f t="shared" si="133"/>
        <v>0</v>
      </c>
      <c r="O531">
        <f t="shared" si="132"/>
        <v>2069</v>
      </c>
      <c r="P531" s="8" t="str">
        <f t="shared" si="134"/>
        <v/>
      </c>
      <c r="Q531" s="8" t="str">
        <f t="shared" si="135"/>
        <v/>
      </c>
    </row>
    <row r="532" spans="1:17" x14ac:dyDescent="0.25">
      <c r="A532">
        <f t="shared" si="129"/>
        <v>4</v>
      </c>
      <c r="B532">
        <f t="shared" si="121"/>
        <v>0</v>
      </c>
      <c r="C532" s="5">
        <f t="shared" si="137"/>
        <v>520</v>
      </c>
      <c r="D532" s="3">
        <f t="shared" si="130"/>
        <v>61848</v>
      </c>
      <c r="E532" s="7">
        <f t="shared" si="128"/>
        <v>0</v>
      </c>
      <c r="F532" s="4">
        <f t="shared" si="131"/>
        <v>109151.2086334404</v>
      </c>
      <c r="G532" s="19">
        <f t="shared" si="125"/>
        <v>31211.51773318402</v>
      </c>
      <c r="H532" s="18">
        <f t="shared" si="136"/>
        <v>77939.690900256392</v>
      </c>
      <c r="I532" s="19"/>
      <c r="J532" s="4"/>
      <c r="K532" s="4">
        <f t="shared" si="126"/>
        <v>0</v>
      </c>
      <c r="L532" s="4">
        <f t="shared" si="127"/>
        <v>0</v>
      </c>
      <c r="M532" s="4">
        <f>IF(C532&lt;&gt;"",SUM($K$13:$K532),"")</f>
        <v>38226051.499999955</v>
      </c>
      <c r="N532" s="4">
        <f t="shared" si="133"/>
        <v>0</v>
      </c>
      <c r="O532">
        <f t="shared" si="132"/>
        <v>2069</v>
      </c>
      <c r="P532" s="8" t="str">
        <f t="shared" si="134"/>
        <v/>
      </c>
      <c r="Q532" s="8" t="str">
        <f t="shared" si="135"/>
        <v/>
      </c>
    </row>
    <row r="533" spans="1:17" x14ac:dyDescent="0.25">
      <c r="A533">
        <f t="shared" si="129"/>
        <v>5</v>
      </c>
      <c r="B533">
        <f t="shared" si="121"/>
        <v>0</v>
      </c>
      <c r="C533" s="5">
        <f t="shared" si="137"/>
        <v>521</v>
      </c>
      <c r="D533" s="3">
        <f t="shared" si="130"/>
        <v>61879</v>
      </c>
      <c r="E533" s="7">
        <f t="shared" si="128"/>
        <v>0</v>
      </c>
      <c r="F533" s="4">
        <f t="shared" si="131"/>
        <v>109151.2086334404</v>
      </c>
      <c r="G533" s="19">
        <f t="shared" si="125"/>
        <v>30886.769021099615</v>
      </c>
      <c r="H533" s="18">
        <f t="shared" si="136"/>
        <v>78264.439612340793</v>
      </c>
      <c r="I533" s="19"/>
      <c r="J533" s="4"/>
      <c r="K533" s="4">
        <f t="shared" si="126"/>
        <v>0</v>
      </c>
      <c r="L533" s="4">
        <f t="shared" si="127"/>
        <v>0</v>
      </c>
      <c r="M533" s="4">
        <f>IF(C533&lt;&gt;"",SUM($K$13:$K533),"")</f>
        <v>38226051.499999955</v>
      </c>
      <c r="N533" s="4">
        <f t="shared" si="133"/>
        <v>0</v>
      </c>
      <c r="O533">
        <f t="shared" si="132"/>
        <v>2069</v>
      </c>
      <c r="P533" s="8" t="str">
        <f t="shared" si="134"/>
        <v/>
      </c>
      <c r="Q533" s="8" t="str">
        <f t="shared" si="135"/>
        <v/>
      </c>
    </row>
    <row r="534" spans="1:17" x14ac:dyDescent="0.25">
      <c r="A534">
        <f t="shared" si="129"/>
        <v>6</v>
      </c>
      <c r="B534">
        <f t="shared" si="121"/>
        <v>0</v>
      </c>
      <c r="C534" s="5">
        <f t="shared" si="137"/>
        <v>522</v>
      </c>
      <c r="D534" s="3">
        <f t="shared" si="130"/>
        <v>61909</v>
      </c>
      <c r="E534" s="7">
        <f t="shared" si="128"/>
        <v>0</v>
      </c>
      <c r="F534" s="4">
        <f t="shared" si="131"/>
        <v>109151.2086334404</v>
      </c>
      <c r="G534" s="19">
        <f t="shared" si="125"/>
        <v>30560.667189381533</v>
      </c>
      <c r="H534" s="18">
        <f t="shared" si="136"/>
        <v>78590.541444058865</v>
      </c>
      <c r="I534" s="19"/>
      <c r="J534" s="4"/>
      <c r="K534" s="4">
        <f t="shared" si="126"/>
        <v>0</v>
      </c>
      <c r="L534" s="4">
        <f t="shared" si="127"/>
        <v>0</v>
      </c>
      <c r="M534" s="4">
        <f>IF(C534&lt;&gt;"",SUM($K$13:$K534),"")</f>
        <v>38226051.499999955</v>
      </c>
      <c r="N534" s="4">
        <f t="shared" si="133"/>
        <v>0</v>
      </c>
      <c r="O534">
        <f t="shared" si="132"/>
        <v>2069</v>
      </c>
      <c r="P534" s="8" t="str">
        <f t="shared" si="134"/>
        <v/>
      </c>
      <c r="Q534" s="8" t="str">
        <f t="shared" si="135"/>
        <v/>
      </c>
    </row>
    <row r="535" spans="1:17" x14ac:dyDescent="0.25">
      <c r="A535">
        <f t="shared" si="129"/>
        <v>7</v>
      </c>
      <c r="B535">
        <f t="shared" si="121"/>
        <v>0</v>
      </c>
      <c r="C535" s="5">
        <f t="shared" si="137"/>
        <v>523</v>
      </c>
      <c r="D535" s="3">
        <f t="shared" si="130"/>
        <v>61940</v>
      </c>
      <c r="E535" s="7">
        <f t="shared" si="128"/>
        <v>0</v>
      </c>
      <c r="F535" s="4">
        <f t="shared" si="131"/>
        <v>109151.2086334404</v>
      </c>
      <c r="G535" s="19">
        <f t="shared" si="125"/>
        <v>30233.206600031284</v>
      </c>
      <c r="H535" s="18">
        <f t="shared" si="136"/>
        <v>78918.002033409124</v>
      </c>
      <c r="I535" s="19"/>
      <c r="J535" s="4"/>
      <c r="K535" s="4">
        <f t="shared" si="126"/>
        <v>0</v>
      </c>
      <c r="L535" s="4">
        <f t="shared" si="127"/>
        <v>0</v>
      </c>
      <c r="M535" s="4">
        <f>IF(C535&lt;&gt;"",SUM($K$13:$K535),"")</f>
        <v>38226051.499999955</v>
      </c>
      <c r="N535" s="4">
        <f t="shared" si="133"/>
        <v>0</v>
      </c>
      <c r="O535">
        <f t="shared" si="132"/>
        <v>2069</v>
      </c>
      <c r="P535" s="8" t="str">
        <f t="shared" si="134"/>
        <v/>
      </c>
      <c r="Q535" s="8" t="str">
        <f t="shared" si="135"/>
        <v/>
      </c>
    </row>
    <row r="536" spans="1:17" x14ac:dyDescent="0.25">
      <c r="A536">
        <f t="shared" si="129"/>
        <v>8</v>
      </c>
      <c r="B536">
        <f t="shared" si="121"/>
        <v>0</v>
      </c>
      <c r="C536" s="5">
        <f t="shared" si="137"/>
        <v>524</v>
      </c>
      <c r="D536" s="3">
        <f t="shared" si="130"/>
        <v>61971</v>
      </c>
      <c r="E536" s="7">
        <f t="shared" si="128"/>
        <v>0</v>
      </c>
      <c r="F536" s="4">
        <f t="shared" si="131"/>
        <v>109151.2086334404</v>
      </c>
      <c r="G536" s="19">
        <f t="shared" si="125"/>
        <v>29904.381591558751</v>
      </c>
      <c r="H536" s="18">
        <f t="shared" si="136"/>
        <v>79246.827041881654</v>
      </c>
      <c r="I536" s="19"/>
      <c r="J536" s="4"/>
      <c r="K536" s="4">
        <f t="shared" si="126"/>
        <v>0</v>
      </c>
      <c r="L536" s="4">
        <f t="shared" si="127"/>
        <v>0</v>
      </c>
      <c r="M536" s="4">
        <f>IF(C536&lt;&gt;"",SUM($K$13:$K536),"")</f>
        <v>38226051.499999955</v>
      </c>
      <c r="N536" s="4">
        <f t="shared" si="133"/>
        <v>0</v>
      </c>
      <c r="O536">
        <f t="shared" si="132"/>
        <v>2069</v>
      </c>
      <c r="P536" s="8" t="str">
        <f t="shared" si="134"/>
        <v/>
      </c>
      <c r="Q536" s="8" t="str">
        <f t="shared" si="135"/>
        <v/>
      </c>
    </row>
    <row r="537" spans="1:17" x14ac:dyDescent="0.25">
      <c r="A537">
        <f t="shared" si="129"/>
        <v>9</v>
      </c>
      <c r="B537">
        <f t="shared" si="121"/>
        <v>0</v>
      </c>
      <c r="C537" s="5">
        <f t="shared" si="137"/>
        <v>525</v>
      </c>
      <c r="D537" s="3">
        <f t="shared" si="130"/>
        <v>62001</v>
      </c>
      <c r="E537" s="7">
        <f t="shared" si="128"/>
        <v>0</v>
      </c>
      <c r="F537" s="4">
        <f t="shared" si="131"/>
        <v>109151.2086334404</v>
      </c>
      <c r="G537" s="19">
        <f t="shared" si="125"/>
        <v>29574.186478884243</v>
      </c>
      <c r="H537" s="18">
        <f t="shared" si="136"/>
        <v>79577.022154556165</v>
      </c>
      <c r="I537" s="19"/>
      <c r="J537" s="4"/>
      <c r="K537" s="4">
        <f t="shared" si="126"/>
        <v>0</v>
      </c>
      <c r="L537" s="4">
        <f t="shared" si="127"/>
        <v>0</v>
      </c>
      <c r="M537" s="4">
        <f>IF(C537&lt;&gt;"",SUM($K$13:$K537),"")</f>
        <v>38226051.499999955</v>
      </c>
      <c r="N537" s="4">
        <f t="shared" si="133"/>
        <v>0</v>
      </c>
      <c r="O537">
        <f t="shared" si="132"/>
        <v>2069</v>
      </c>
      <c r="P537" s="8" t="str">
        <f t="shared" si="134"/>
        <v/>
      </c>
      <c r="Q537" s="8" t="str">
        <f t="shared" si="135"/>
        <v/>
      </c>
    </row>
    <row r="538" spans="1:17" x14ac:dyDescent="0.25">
      <c r="A538">
        <f t="shared" si="129"/>
        <v>10</v>
      </c>
      <c r="B538">
        <f t="shared" si="121"/>
        <v>0</v>
      </c>
      <c r="C538" s="5">
        <f t="shared" si="137"/>
        <v>526</v>
      </c>
      <c r="D538" s="3">
        <f t="shared" si="130"/>
        <v>62032</v>
      </c>
      <c r="E538" s="7">
        <f t="shared" si="128"/>
        <v>0</v>
      </c>
      <c r="F538" s="4">
        <f t="shared" si="131"/>
        <v>109151.2086334404</v>
      </c>
      <c r="G538" s="19">
        <f t="shared" si="125"/>
        <v>29242.615553240255</v>
      </c>
      <c r="H538" s="18">
        <f t="shared" si="136"/>
        <v>79908.593080200139</v>
      </c>
      <c r="I538" s="19"/>
      <c r="J538" s="4"/>
      <c r="K538" s="4">
        <f t="shared" si="126"/>
        <v>0</v>
      </c>
      <c r="L538" s="4">
        <f t="shared" si="127"/>
        <v>0</v>
      </c>
      <c r="M538" s="4">
        <f>IF(C538&lt;&gt;"",SUM($K$13:$K538),"")</f>
        <v>38226051.499999955</v>
      </c>
      <c r="N538" s="4">
        <f t="shared" si="133"/>
        <v>0</v>
      </c>
      <c r="O538">
        <f t="shared" si="132"/>
        <v>2069</v>
      </c>
      <c r="P538" s="8" t="str">
        <f t="shared" si="134"/>
        <v/>
      </c>
      <c r="Q538" s="8" t="str">
        <f t="shared" si="135"/>
        <v/>
      </c>
    </row>
    <row r="539" spans="1:17" x14ac:dyDescent="0.25">
      <c r="A539">
        <f t="shared" si="129"/>
        <v>11</v>
      </c>
      <c r="B539">
        <f t="shared" si="121"/>
        <v>0</v>
      </c>
      <c r="C539" s="5">
        <f t="shared" si="137"/>
        <v>527</v>
      </c>
      <c r="D539" s="3">
        <f t="shared" si="130"/>
        <v>62062</v>
      </c>
      <c r="E539" s="7">
        <f t="shared" si="128"/>
        <v>0</v>
      </c>
      <c r="F539" s="4">
        <f t="shared" si="131"/>
        <v>109151.2086334404</v>
      </c>
      <c r="G539" s="19">
        <f t="shared" si="125"/>
        <v>28909.663082072759</v>
      </c>
      <c r="H539" s="18">
        <f t="shared" si="136"/>
        <v>80241.545551367642</v>
      </c>
      <c r="I539" s="19"/>
      <c r="J539" s="4"/>
      <c r="K539" s="4">
        <f t="shared" si="126"/>
        <v>0</v>
      </c>
      <c r="L539" s="4">
        <f t="shared" si="127"/>
        <v>0</v>
      </c>
      <c r="M539" s="4">
        <f>IF(C539&lt;&gt;"",SUM($K$13:$K539),"")</f>
        <v>38226051.499999955</v>
      </c>
      <c r="N539" s="4">
        <f t="shared" si="133"/>
        <v>0</v>
      </c>
      <c r="O539">
        <f t="shared" si="132"/>
        <v>2069</v>
      </c>
      <c r="P539" s="8" t="str">
        <f t="shared" si="134"/>
        <v/>
      </c>
      <c r="Q539" s="8" t="str">
        <f t="shared" si="135"/>
        <v/>
      </c>
    </row>
    <row r="540" spans="1:17" x14ac:dyDescent="0.25">
      <c r="A540">
        <f t="shared" si="129"/>
        <v>12</v>
      </c>
      <c r="B540">
        <f t="shared" si="121"/>
        <v>1</v>
      </c>
      <c r="C540" s="5">
        <f t="shared" si="137"/>
        <v>528</v>
      </c>
      <c r="D540" s="3">
        <f t="shared" si="130"/>
        <v>62093</v>
      </c>
      <c r="E540" s="7">
        <f t="shared" si="128"/>
        <v>0</v>
      </c>
      <c r="F540" s="4">
        <f t="shared" si="131"/>
        <v>109151.2086334404</v>
      </c>
      <c r="G540" s="19">
        <f t="shared" si="125"/>
        <v>28575.323308942057</v>
      </c>
      <c r="H540" s="18">
        <f t="shared" si="136"/>
        <v>80575.885324498362</v>
      </c>
      <c r="I540" s="19">
        <f>SUM(H529:H540)</f>
        <v>945146.57468779036</v>
      </c>
      <c r="J540" s="4">
        <f>[2]Blad1!$BC$41*1000</f>
        <v>0</v>
      </c>
      <c r="K540" s="4">
        <f t="shared" si="126"/>
        <v>0</v>
      </c>
      <c r="L540" s="4">
        <f t="shared" si="127"/>
        <v>0</v>
      </c>
      <c r="M540" s="4">
        <f>IF(C540&lt;&gt;"",SUM($K$13:$K540),"")</f>
        <v>38226051.499999955</v>
      </c>
      <c r="N540" s="4">
        <f t="shared" si="133"/>
        <v>0</v>
      </c>
      <c r="O540">
        <f t="shared" si="132"/>
        <v>2069</v>
      </c>
      <c r="P540" s="8">
        <f t="shared" si="134"/>
        <v>0</v>
      </c>
      <c r="Q540" s="8">
        <f t="shared" si="135"/>
        <v>0</v>
      </c>
    </row>
    <row r="541" spans="1:17" x14ac:dyDescent="0.25">
      <c r="A541">
        <f t="shared" si="129"/>
        <v>1</v>
      </c>
      <c r="B541">
        <f t="shared" si="121"/>
        <v>0</v>
      </c>
      <c r="C541" s="5">
        <f t="shared" si="137"/>
        <v>529</v>
      </c>
      <c r="D541" s="3">
        <f t="shared" si="130"/>
        <v>62124</v>
      </c>
      <c r="E541" s="7">
        <f t="shared" si="128"/>
        <v>0</v>
      </c>
      <c r="F541" s="4">
        <f t="shared" si="131"/>
        <v>109151.2086334404</v>
      </c>
      <c r="G541" s="19">
        <f t="shared" si="125"/>
        <v>28239.590453423316</v>
      </c>
      <c r="H541" s="18">
        <f t="shared" si="136"/>
        <v>80911.618180017089</v>
      </c>
      <c r="I541" s="19"/>
      <c r="J541" s="4"/>
      <c r="K541" s="4">
        <f t="shared" si="126"/>
        <v>0</v>
      </c>
      <c r="L541" s="4">
        <f t="shared" si="127"/>
        <v>0</v>
      </c>
      <c r="M541" s="4">
        <f>IF(C541&lt;&gt;"",SUM($K$13:$K541),"")</f>
        <v>38226051.499999955</v>
      </c>
      <c r="N541" s="4">
        <f t="shared" si="133"/>
        <v>0</v>
      </c>
      <c r="O541">
        <f t="shared" si="132"/>
        <v>2070</v>
      </c>
      <c r="P541" s="8" t="str">
        <f t="shared" si="134"/>
        <v/>
      </c>
      <c r="Q541" s="8" t="str">
        <f t="shared" si="135"/>
        <v/>
      </c>
    </row>
    <row r="542" spans="1:17" x14ac:dyDescent="0.25">
      <c r="A542">
        <f t="shared" si="129"/>
        <v>2</v>
      </c>
      <c r="B542">
        <f t="shared" si="121"/>
        <v>0</v>
      </c>
      <c r="C542" s="5">
        <f t="shared" si="137"/>
        <v>530</v>
      </c>
      <c r="D542" s="3">
        <f t="shared" si="130"/>
        <v>62152</v>
      </c>
      <c r="E542" s="7">
        <f t="shared" si="128"/>
        <v>0</v>
      </c>
      <c r="F542" s="4">
        <f t="shared" si="131"/>
        <v>109151.2086334404</v>
      </c>
      <c r="G542" s="19">
        <f t="shared" si="125"/>
        <v>27902.458711006577</v>
      </c>
      <c r="H542" s="18">
        <f t="shared" si="136"/>
        <v>81248.749922433839</v>
      </c>
      <c r="I542" s="19"/>
      <c r="J542" s="4"/>
      <c r="K542" s="4">
        <f t="shared" si="126"/>
        <v>0</v>
      </c>
      <c r="L542" s="4">
        <f t="shared" si="127"/>
        <v>0</v>
      </c>
      <c r="M542" s="4">
        <f>IF(C542&lt;&gt;"",SUM($K$13:$K542),"")</f>
        <v>38226051.499999955</v>
      </c>
      <c r="N542" s="4">
        <f t="shared" si="133"/>
        <v>0</v>
      </c>
      <c r="O542">
        <f t="shared" si="132"/>
        <v>2070</v>
      </c>
      <c r="P542" s="8" t="str">
        <f t="shared" si="134"/>
        <v/>
      </c>
      <c r="Q542" s="8" t="str">
        <f t="shared" si="135"/>
        <v/>
      </c>
    </row>
    <row r="543" spans="1:17" x14ac:dyDescent="0.25">
      <c r="A543">
        <f t="shared" si="129"/>
        <v>3</v>
      </c>
      <c r="B543">
        <f t="shared" si="121"/>
        <v>0</v>
      </c>
      <c r="C543" s="5">
        <f t="shared" si="137"/>
        <v>531</v>
      </c>
      <c r="D543" s="3">
        <f t="shared" si="130"/>
        <v>62183</v>
      </c>
      <c r="E543" s="7">
        <f t="shared" si="128"/>
        <v>0</v>
      </c>
      <c r="F543" s="4">
        <f t="shared" si="131"/>
        <v>109151.2086334404</v>
      </c>
      <c r="G543" s="19">
        <f t="shared" si="125"/>
        <v>27563.922252996439</v>
      </c>
      <c r="H543" s="18">
        <f t="shared" si="136"/>
        <v>81587.286380443969</v>
      </c>
      <c r="I543" s="19"/>
      <c r="J543" s="4"/>
      <c r="K543" s="4">
        <f t="shared" si="126"/>
        <v>0</v>
      </c>
      <c r="L543" s="4">
        <f t="shared" si="127"/>
        <v>0</v>
      </c>
      <c r="M543" s="4">
        <f>IF(C543&lt;&gt;"",SUM($K$13:$K543),"")</f>
        <v>38226051.499999955</v>
      </c>
      <c r="N543" s="4">
        <f t="shared" si="133"/>
        <v>0</v>
      </c>
      <c r="O543">
        <f t="shared" si="132"/>
        <v>2070</v>
      </c>
      <c r="P543" s="8" t="str">
        <f t="shared" si="134"/>
        <v/>
      </c>
      <c r="Q543" s="8" t="str">
        <f t="shared" si="135"/>
        <v/>
      </c>
    </row>
    <row r="544" spans="1:17" x14ac:dyDescent="0.25">
      <c r="A544">
        <f t="shared" si="129"/>
        <v>4</v>
      </c>
      <c r="B544">
        <f t="shared" si="121"/>
        <v>0</v>
      </c>
      <c r="C544" s="5">
        <f t="shared" si="137"/>
        <v>532</v>
      </c>
      <c r="D544" s="3">
        <f t="shared" si="130"/>
        <v>62213</v>
      </c>
      <c r="E544" s="7">
        <f t="shared" si="128"/>
        <v>0</v>
      </c>
      <c r="F544" s="4">
        <f t="shared" si="131"/>
        <v>109151.2086334404</v>
      </c>
      <c r="G544" s="19">
        <f t="shared" si="125"/>
        <v>27223.975226411254</v>
      </c>
      <c r="H544" s="18">
        <f t="shared" si="136"/>
        <v>81927.233407029154</v>
      </c>
      <c r="I544" s="19"/>
      <c r="J544" s="4"/>
      <c r="K544" s="4">
        <f t="shared" si="126"/>
        <v>0</v>
      </c>
      <c r="L544" s="4">
        <f t="shared" si="127"/>
        <v>0</v>
      </c>
      <c r="M544" s="4">
        <f>IF(C544&lt;&gt;"",SUM($K$13:$K544),"")</f>
        <v>38226051.499999955</v>
      </c>
      <c r="N544" s="4">
        <f t="shared" si="133"/>
        <v>0</v>
      </c>
      <c r="O544">
        <f t="shared" si="132"/>
        <v>2070</v>
      </c>
      <c r="P544" s="8" t="str">
        <f t="shared" si="134"/>
        <v/>
      </c>
      <c r="Q544" s="8" t="str">
        <f t="shared" si="135"/>
        <v/>
      </c>
    </row>
    <row r="545" spans="1:17" x14ac:dyDescent="0.25">
      <c r="A545">
        <f t="shared" si="129"/>
        <v>5</v>
      </c>
      <c r="B545">
        <f t="shared" si="121"/>
        <v>0</v>
      </c>
      <c r="C545" s="5">
        <f t="shared" si="137"/>
        <v>533</v>
      </c>
      <c r="D545" s="3">
        <f t="shared" si="130"/>
        <v>62244</v>
      </c>
      <c r="E545" s="7">
        <f t="shared" si="128"/>
        <v>0</v>
      </c>
      <c r="F545" s="4">
        <f t="shared" si="131"/>
        <v>109151.2086334404</v>
      </c>
      <c r="G545" s="19">
        <f t="shared" si="125"/>
        <v>26882.611753881964</v>
      </c>
      <c r="H545" s="18">
        <f t="shared" si="136"/>
        <v>82268.596879558434</v>
      </c>
      <c r="I545" s="19"/>
      <c r="J545" s="4"/>
      <c r="K545" s="4">
        <f t="shared" si="126"/>
        <v>0</v>
      </c>
      <c r="L545" s="4">
        <f t="shared" si="127"/>
        <v>0</v>
      </c>
      <c r="M545" s="4">
        <f>IF(C545&lt;&gt;"",SUM($K$13:$K545),"")</f>
        <v>38226051.499999955</v>
      </c>
      <c r="N545" s="4">
        <f t="shared" si="133"/>
        <v>0</v>
      </c>
      <c r="O545">
        <f t="shared" si="132"/>
        <v>2070</v>
      </c>
      <c r="P545" s="8" t="str">
        <f t="shared" si="134"/>
        <v/>
      </c>
      <c r="Q545" s="8" t="str">
        <f t="shared" si="135"/>
        <v/>
      </c>
    </row>
    <row r="546" spans="1:17" x14ac:dyDescent="0.25">
      <c r="A546">
        <f t="shared" si="129"/>
        <v>6</v>
      </c>
      <c r="B546">
        <f t="shared" si="121"/>
        <v>0</v>
      </c>
      <c r="C546" s="5">
        <f t="shared" si="137"/>
        <v>534</v>
      </c>
      <c r="D546" s="3">
        <f t="shared" si="130"/>
        <v>62274</v>
      </c>
      <c r="E546" s="7">
        <f t="shared" si="128"/>
        <v>0</v>
      </c>
      <c r="F546" s="4">
        <f t="shared" si="131"/>
        <v>109151.2086334404</v>
      </c>
      <c r="G546" s="19">
        <f t="shared" si="125"/>
        <v>26539.82593355047</v>
      </c>
      <c r="H546" s="18">
        <f t="shared" si="136"/>
        <v>82611.382699889931</v>
      </c>
      <c r="I546" s="19"/>
      <c r="J546" s="4"/>
      <c r="K546" s="4">
        <f t="shared" si="126"/>
        <v>0</v>
      </c>
      <c r="L546" s="4">
        <f t="shared" si="127"/>
        <v>0</v>
      </c>
      <c r="M546" s="4">
        <f>IF(C546&lt;&gt;"",SUM($K$13:$K546),"")</f>
        <v>38226051.499999955</v>
      </c>
      <c r="N546" s="4">
        <f t="shared" si="133"/>
        <v>0</v>
      </c>
      <c r="O546">
        <f t="shared" si="132"/>
        <v>2070</v>
      </c>
      <c r="P546" s="8" t="str">
        <f t="shared" si="134"/>
        <v/>
      </c>
      <c r="Q546" s="8" t="str">
        <f t="shared" si="135"/>
        <v/>
      </c>
    </row>
    <row r="547" spans="1:17" x14ac:dyDescent="0.25">
      <c r="A547">
        <f t="shared" si="129"/>
        <v>7</v>
      </c>
      <c r="B547">
        <f t="shared" si="121"/>
        <v>0</v>
      </c>
      <c r="C547" s="5">
        <f t="shared" si="137"/>
        <v>535</v>
      </c>
      <c r="D547" s="3">
        <f t="shared" si="130"/>
        <v>62305</v>
      </c>
      <c r="E547" s="7">
        <f t="shared" si="128"/>
        <v>0</v>
      </c>
      <c r="F547" s="4">
        <f t="shared" si="131"/>
        <v>109151.2086334404</v>
      </c>
      <c r="G547" s="19">
        <f t="shared" si="125"/>
        <v>26195.61183896759</v>
      </c>
      <c r="H547" s="18">
        <f t="shared" si="136"/>
        <v>82955.596794472804</v>
      </c>
      <c r="I547" s="19"/>
      <c r="J547" s="4"/>
      <c r="K547" s="4">
        <f t="shared" si="126"/>
        <v>0</v>
      </c>
      <c r="L547" s="4">
        <f t="shared" si="127"/>
        <v>0</v>
      </c>
      <c r="M547" s="4">
        <f>IF(C547&lt;&gt;"",SUM($K$13:$K547),"")</f>
        <v>38226051.499999955</v>
      </c>
      <c r="N547" s="4">
        <f t="shared" si="133"/>
        <v>0</v>
      </c>
      <c r="O547">
        <f t="shared" si="132"/>
        <v>2070</v>
      </c>
      <c r="P547" s="8" t="str">
        <f t="shared" si="134"/>
        <v/>
      </c>
      <c r="Q547" s="8" t="str">
        <f t="shared" si="135"/>
        <v/>
      </c>
    </row>
    <row r="548" spans="1:17" x14ac:dyDescent="0.25">
      <c r="A548">
        <f t="shared" si="129"/>
        <v>8</v>
      </c>
      <c r="B548">
        <f t="shared" si="121"/>
        <v>0</v>
      </c>
      <c r="C548" s="5">
        <f t="shared" si="137"/>
        <v>536</v>
      </c>
      <c r="D548" s="3">
        <f t="shared" si="130"/>
        <v>62336</v>
      </c>
      <c r="E548" s="7">
        <f t="shared" si="128"/>
        <v>0</v>
      </c>
      <c r="F548" s="4">
        <f t="shared" si="131"/>
        <v>109151.2086334404</v>
      </c>
      <c r="G548" s="19">
        <f t="shared" si="125"/>
        <v>25849.963518990622</v>
      </c>
      <c r="H548" s="18">
        <f t="shared" si="136"/>
        <v>83301.24511444979</v>
      </c>
      <c r="I548" s="19"/>
      <c r="J548" s="4"/>
      <c r="K548" s="4">
        <f t="shared" si="126"/>
        <v>0</v>
      </c>
      <c r="L548" s="4">
        <f t="shared" si="127"/>
        <v>0</v>
      </c>
      <c r="M548" s="4">
        <f>IF(C548&lt;&gt;"",SUM($K$13:$K548),"")</f>
        <v>38226051.499999955</v>
      </c>
      <c r="N548" s="4">
        <f t="shared" si="133"/>
        <v>0</v>
      </c>
      <c r="O548">
        <f t="shared" si="132"/>
        <v>2070</v>
      </c>
      <c r="P548" s="8" t="str">
        <f t="shared" si="134"/>
        <v/>
      </c>
      <c r="Q548" s="8" t="str">
        <f t="shared" si="135"/>
        <v/>
      </c>
    </row>
    <row r="549" spans="1:17" x14ac:dyDescent="0.25">
      <c r="A549">
        <f t="shared" si="129"/>
        <v>9</v>
      </c>
      <c r="B549">
        <f t="shared" si="121"/>
        <v>0</v>
      </c>
      <c r="C549" s="5">
        <f t="shared" si="137"/>
        <v>537</v>
      </c>
      <c r="D549" s="3">
        <f t="shared" si="130"/>
        <v>62366</v>
      </c>
      <c r="E549" s="7">
        <f t="shared" si="128"/>
        <v>0</v>
      </c>
      <c r="F549" s="4">
        <f t="shared" si="131"/>
        <v>109151.2086334404</v>
      </c>
      <c r="G549" s="19">
        <f t="shared" si="125"/>
        <v>25502.874997680421</v>
      </c>
      <c r="H549" s="18">
        <f t="shared" si="136"/>
        <v>83648.333635759976</v>
      </c>
      <c r="I549" s="19"/>
      <c r="J549" s="4"/>
      <c r="K549" s="4">
        <f t="shared" si="126"/>
        <v>0</v>
      </c>
      <c r="L549" s="4">
        <f t="shared" si="127"/>
        <v>0</v>
      </c>
      <c r="M549" s="4">
        <f>IF(C549&lt;&gt;"",SUM($K$13:$K549),"")</f>
        <v>38226051.499999955</v>
      </c>
      <c r="N549" s="4">
        <f t="shared" si="133"/>
        <v>0</v>
      </c>
      <c r="O549">
        <f t="shared" si="132"/>
        <v>2070</v>
      </c>
      <c r="P549" s="8" t="str">
        <f t="shared" si="134"/>
        <v/>
      </c>
      <c r="Q549" s="8" t="str">
        <f t="shared" si="135"/>
        <v/>
      </c>
    </row>
    <row r="550" spans="1:17" x14ac:dyDescent="0.25">
      <c r="A550">
        <f t="shared" si="129"/>
        <v>10</v>
      </c>
      <c r="B550">
        <f t="shared" si="121"/>
        <v>0</v>
      </c>
      <c r="C550" s="5">
        <f t="shared" si="137"/>
        <v>538</v>
      </c>
      <c r="D550" s="3">
        <f t="shared" si="130"/>
        <v>62397</v>
      </c>
      <c r="E550" s="7">
        <f t="shared" si="128"/>
        <v>0</v>
      </c>
      <c r="F550" s="4">
        <f t="shared" si="131"/>
        <v>109151.2086334404</v>
      </c>
      <c r="G550" s="19">
        <f t="shared" si="125"/>
        <v>25154.34027419809</v>
      </c>
      <c r="H550" s="18">
        <f t="shared" si="136"/>
        <v>83996.868359242319</v>
      </c>
      <c r="I550" s="19"/>
      <c r="J550" s="4"/>
      <c r="K550" s="4">
        <f t="shared" si="126"/>
        <v>0</v>
      </c>
      <c r="L550" s="4">
        <f t="shared" si="127"/>
        <v>0</v>
      </c>
      <c r="M550" s="4">
        <f>IF(C550&lt;&gt;"",SUM($K$13:$K550),"")</f>
        <v>38226051.499999955</v>
      </c>
      <c r="N550" s="4">
        <f t="shared" si="133"/>
        <v>0</v>
      </c>
      <c r="O550">
        <f t="shared" si="132"/>
        <v>2070</v>
      </c>
      <c r="P550" s="8" t="str">
        <f t="shared" si="134"/>
        <v/>
      </c>
      <c r="Q550" s="8" t="str">
        <f t="shared" si="135"/>
        <v/>
      </c>
    </row>
    <row r="551" spans="1:17" x14ac:dyDescent="0.25">
      <c r="A551">
        <f t="shared" si="129"/>
        <v>11</v>
      </c>
      <c r="B551">
        <f t="shared" si="121"/>
        <v>0</v>
      </c>
      <c r="C551" s="5">
        <f t="shared" si="137"/>
        <v>539</v>
      </c>
      <c r="D551" s="3">
        <f t="shared" si="130"/>
        <v>62427</v>
      </c>
      <c r="E551" s="7">
        <f t="shared" si="128"/>
        <v>0</v>
      </c>
      <c r="F551" s="4">
        <f t="shared" si="131"/>
        <v>109151.2086334404</v>
      </c>
      <c r="G551" s="19">
        <f t="shared" si="125"/>
        <v>24804.353322701245</v>
      </c>
      <c r="H551" s="18">
        <f t="shared" si="136"/>
        <v>84346.855310739164</v>
      </c>
      <c r="I551" s="19"/>
      <c r="J551" s="4"/>
      <c r="K551" s="4">
        <f t="shared" si="126"/>
        <v>0</v>
      </c>
      <c r="L551" s="4">
        <f t="shared" si="127"/>
        <v>0</v>
      </c>
      <c r="M551" s="4">
        <f>IF(C551&lt;&gt;"",SUM($K$13:$K551),"")</f>
        <v>38226051.499999955</v>
      </c>
      <c r="N551" s="4">
        <f t="shared" si="133"/>
        <v>0</v>
      </c>
      <c r="O551">
        <f t="shared" si="132"/>
        <v>2070</v>
      </c>
      <c r="P551" s="8" t="str">
        <f t="shared" si="134"/>
        <v/>
      </c>
      <c r="Q551" s="8" t="str">
        <f t="shared" si="135"/>
        <v/>
      </c>
    </row>
    <row r="552" spans="1:17" x14ac:dyDescent="0.25">
      <c r="A552">
        <f t="shared" si="129"/>
        <v>12</v>
      </c>
      <c r="B552">
        <f t="shared" si="121"/>
        <v>1</v>
      </c>
      <c r="C552" s="5">
        <f t="shared" si="137"/>
        <v>540</v>
      </c>
      <c r="D552" s="3">
        <f t="shared" si="130"/>
        <v>62458</v>
      </c>
      <c r="E552" s="7">
        <f t="shared" si="128"/>
        <v>0</v>
      </c>
      <c r="F552" s="4">
        <f t="shared" si="131"/>
        <v>109151.2086334404</v>
      </c>
      <c r="G552" s="19">
        <f t="shared" si="125"/>
        <v>24452.908092239832</v>
      </c>
      <c r="H552" s="18">
        <f t="shared" si="136"/>
        <v>84698.300541200559</v>
      </c>
      <c r="I552" s="19">
        <f>SUM(H541:H552)</f>
        <v>993502.06722523691</v>
      </c>
      <c r="J552" s="4">
        <f>[2]Blad1!$BD$41*1000</f>
        <v>0</v>
      </c>
      <c r="K552" s="4">
        <f t="shared" si="126"/>
        <v>0</v>
      </c>
      <c r="L552" s="4">
        <f t="shared" si="127"/>
        <v>0</v>
      </c>
      <c r="M552" s="4">
        <f>IF(C552&lt;&gt;"",SUM($K$13:$K552),"")</f>
        <v>38226051.499999955</v>
      </c>
      <c r="N552" s="4">
        <f t="shared" si="133"/>
        <v>0</v>
      </c>
      <c r="O552">
        <f t="shared" si="132"/>
        <v>2070</v>
      </c>
      <c r="P552" s="8">
        <f t="shared" si="134"/>
        <v>0</v>
      </c>
      <c r="Q552" s="8">
        <f t="shared" si="135"/>
        <v>0</v>
      </c>
    </row>
    <row r="553" spans="1:17" x14ac:dyDescent="0.25">
      <c r="A553">
        <f t="shared" si="129"/>
        <v>1</v>
      </c>
      <c r="B553">
        <f t="shared" si="121"/>
        <v>0</v>
      </c>
      <c r="C553" s="5">
        <f t="shared" si="137"/>
        <v>541</v>
      </c>
      <c r="D553" s="3">
        <f t="shared" si="130"/>
        <v>62489</v>
      </c>
      <c r="E553" s="7">
        <f t="shared" si="128"/>
        <v>0</v>
      </c>
      <c r="F553" s="4">
        <f t="shared" si="131"/>
        <v>109151.2086334404</v>
      </c>
      <c r="G553" s="19">
        <f t="shared" si="125"/>
        <v>24099.998506651496</v>
      </c>
      <c r="H553" s="18">
        <f t="shared" si="136"/>
        <v>85051.210126788908</v>
      </c>
      <c r="I553" s="19"/>
      <c r="J553" s="4"/>
      <c r="K553" s="4">
        <f t="shared" si="126"/>
        <v>0</v>
      </c>
      <c r="L553" s="4">
        <f t="shared" si="127"/>
        <v>0</v>
      </c>
      <c r="M553" s="4">
        <f>IF(C553&lt;&gt;"",SUM($K$13:$K553),"")</f>
        <v>38226051.499999955</v>
      </c>
      <c r="N553" s="4">
        <f t="shared" si="133"/>
        <v>0</v>
      </c>
      <c r="O553">
        <f t="shared" si="132"/>
        <v>2071</v>
      </c>
      <c r="P553" s="8" t="str">
        <f t="shared" si="134"/>
        <v/>
      </c>
      <c r="Q553" s="8" t="str">
        <f t="shared" si="135"/>
        <v/>
      </c>
    </row>
    <row r="554" spans="1:17" x14ac:dyDescent="0.25">
      <c r="A554">
        <f t="shared" si="129"/>
        <v>2</v>
      </c>
      <c r="B554">
        <f t="shared" si="121"/>
        <v>0</v>
      </c>
      <c r="C554" s="5">
        <f t="shared" si="137"/>
        <v>542</v>
      </c>
      <c r="D554" s="3">
        <f t="shared" si="130"/>
        <v>62517</v>
      </c>
      <c r="E554" s="7">
        <f t="shared" si="128"/>
        <v>0</v>
      </c>
      <c r="F554" s="4">
        <f t="shared" si="131"/>
        <v>109151.2086334404</v>
      </c>
      <c r="G554" s="19">
        <f t="shared" si="125"/>
        <v>23745.61846445654</v>
      </c>
      <c r="H554" s="18">
        <f t="shared" si="136"/>
        <v>85405.590168983865</v>
      </c>
      <c r="I554" s="19"/>
      <c r="J554" s="4"/>
      <c r="K554" s="4">
        <f t="shared" si="126"/>
        <v>0</v>
      </c>
      <c r="L554" s="4">
        <f t="shared" si="127"/>
        <v>0</v>
      </c>
      <c r="M554" s="4">
        <f>IF(C554&lt;&gt;"",SUM($K$13:$K554),"")</f>
        <v>38226051.499999955</v>
      </c>
      <c r="N554" s="4">
        <f t="shared" si="133"/>
        <v>0</v>
      </c>
      <c r="O554">
        <f t="shared" si="132"/>
        <v>2071</v>
      </c>
      <c r="P554" s="8" t="str">
        <f t="shared" si="134"/>
        <v/>
      </c>
      <c r="Q554" s="8" t="str">
        <f t="shared" si="135"/>
        <v/>
      </c>
    </row>
    <row r="555" spans="1:17" x14ac:dyDescent="0.25">
      <c r="A555">
        <f t="shared" si="129"/>
        <v>3</v>
      </c>
      <c r="B555">
        <f t="shared" si="121"/>
        <v>0</v>
      </c>
      <c r="C555" s="5">
        <f t="shared" si="137"/>
        <v>543</v>
      </c>
      <c r="D555" s="3">
        <f t="shared" si="130"/>
        <v>62548</v>
      </c>
      <c r="E555" s="7">
        <f t="shared" si="128"/>
        <v>0</v>
      </c>
      <c r="F555" s="4">
        <f t="shared" si="131"/>
        <v>109151.2086334404</v>
      </c>
      <c r="G555" s="19">
        <f t="shared" si="125"/>
        <v>23389.761838752445</v>
      </c>
      <c r="H555" s="18">
        <f t="shared" si="136"/>
        <v>85761.446794687959</v>
      </c>
      <c r="I555" s="19"/>
      <c r="J555" s="4"/>
      <c r="K555" s="4">
        <f t="shared" si="126"/>
        <v>0</v>
      </c>
      <c r="L555" s="4">
        <f t="shared" si="127"/>
        <v>0</v>
      </c>
      <c r="M555" s="4">
        <f>IF(C555&lt;&gt;"",SUM($K$13:$K555),"")</f>
        <v>38226051.499999955</v>
      </c>
      <c r="N555" s="4">
        <f t="shared" si="133"/>
        <v>0</v>
      </c>
      <c r="O555">
        <f t="shared" si="132"/>
        <v>2071</v>
      </c>
      <c r="P555" s="8" t="str">
        <f t="shared" si="134"/>
        <v/>
      </c>
      <c r="Q555" s="8" t="str">
        <f t="shared" si="135"/>
        <v/>
      </c>
    </row>
    <row r="556" spans="1:17" x14ac:dyDescent="0.25">
      <c r="A556">
        <f t="shared" si="129"/>
        <v>4</v>
      </c>
      <c r="B556">
        <f t="shared" si="121"/>
        <v>0</v>
      </c>
      <c r="C556" s="5">
        <f t="shared" si="137"/>
        <v>544</v>
      </c>
      <c r="D556" s="3">
        <f t="shared" si="130"/>
        <v>62578</v>
      </c>
      <c r="E556" s="7">
        <f t="shared" si="128"/>
        <v>0</v>
      </c>
      <c r="F556" s="4">
        <f t="shared" si="131"/>
        <v>109151.2086334404</v>
      </c>
      <c r="G556" s="19">
        <f t="shared" si="125"/>
        <v>23032.42247710791</v>
      </c>
      <c r="H556" s="18">
        <f t="shared" si="136"/>
        <v>86118.786156332499</v>
      </c>
      <c r="I556" s="19"/>
      <c r="J556" s="4"/>
      <c r="K556" s="4">
        <f t="shared" si="126"/>
        <v>0</v>
      </c>
      <c r="L556" s="4">
        <f t="shared" si="127"/>
        <v>0</v>
      </c>
      <c r="M556" s="4">
        <f>IF(C556&lt;&gt;"",SUM($K$13:$K556),"")</f>
        <v>38226051.499999955</v>
      </c>
      <c r="N556" s="4">
        <f t="shared" si="133"/>
        <v>0</v>
      </c>
      <c r="O556">
        <f t="shared" si="132"/>
        <v>2071</v>
      </c>
      <c r="P556" s="8" t="str">
        <f t="shared" si="134"/>
        <v/>
      </c>
      <c r="Q556" s="8" t="str">
        <f t="shared" si="135"/>
        <v/>
      </c>
    </row>
    <row r="557" spans="1:17" x14ac:dyDescent="0.25">
      <c r="A557">
        <f t="shared" si="129"/>
        <v>5</v>
      </c>
      <c r="B557">
        <f t="shared" ref="B557:B611" si="138">IF(AND(E$7&lt;=12,A557=12),1,IF(AND(E$7&gt;12,A558&lt;A557),1,0))</f>
        <v>0</v>
      </c>
      <c r="C557" s="5">
        <f t="shared" si="137"/>
        <v>545</v>
      </c>
      <c r="D557" s="3">
        <f t="shared" si="130"/>
        <v>62609</v>
      </c>
      <c r="E557" s="7">
        <f t="shared" si="128"/>
        <v>0</v>
      </c>
      <c r="F557" s="4">
        <f t="shared" si="131"/>
        <v>109151.2086334404</v>
      </c>
      <c r="G557" s="19">
        <f t="shared" si="125"/>
        <v>22673.594201456526</v>
      </c>
      <c r="H557" s="18">
        <f t="shared" si="136"/>
        <v>86477.614431983879</v>
      </c>
      <c r="I557" s="19"/>
      <c r="J557" s="4"/>
      <c r="K557" s="4">
        <f t="shared" si="126"/>
        <v>0</v>
      </c>
      <c r="L557" s="4">
        <f t="shared" si="127"/>
        <v>0</v>
      </c>
      <c r="M557" s="4">
        <f>IF(C557&lt;&gt;"",SUM($K$13:$K557),"")</f>
        <v>38226051.499999955</v>
      </c>
      <c r="N557" s="4">
        <f t="shared" ref="N557:N588" si="139">IFERROR(ROUND(IF(C557&lt;&gt;"",SUM(K558:K1000),""),2),"")</f>
        <v>0</v>
      </c>
      <c r="O557">
        <f t="shared" si="132"/>
        <v>2071</v>
      </c>
      <c r="P557" s="8" t="str">
        <f t="shared" ref="P557:P588" si="140">IF(O557&lt;&gt;O558,SUMIFS(K:K,O:O,O557),"")</f>
        <v/>
      </c>
      <c r="Q557" s="8" t="str">
        <f t="shared" ref="Q557:Q588" si="141">IF(O557&lt;&gt;O558,SUMIFS(J:J,O:O,O557),"")</f>
        <v/>
      </c>
    </row>
    <row r="558" spans="1:17" x14ac:dyDescent="0.25">
      <c r="A558">
        <f t="shared" si="129"/>
        <v>6</v>
      </c>
      <c r="B558">
        <f t="shared" si="138"/>
        <v>0</v>
      </c>
      <c r="C558" s="5">
        <f t="shared" si="137"/>
        <v>546</v>
      </c>
      <c r="D558" s="3">
        <f t="shared" si="130"/>
        <v>62639</v>
      </c>
      <c r="E558" s="7">
        <f t="shared" si="128"/>
        <v>0</v>
      </c>
      <c r="F558" s="4">
        <f t="shared" si="131"/>
        <v>109151.2086334404</v>
      </c>
      <c r="G558" s="19">
        <f t="shared" ref="G558:G613" si="142">IFERROR(IPMT($E$5/12,C558,$L$5,-$E$4),"")</f>
        <v>22313.270807989924</v>
      </c>
      <c r="H558" s="18">
        <f t="shared" si="136"/>
        <v>86837.93782545047</v>
      </c>
      <c r="I558" s="19"/>
      <c r="J558" s="4"/>
      <c r="K558" s="4">
        <f t="shared" si="126"/>
        <v>0</v>
      </c>
      <c r="L558" s="4">
        <f t="shared" si="127"/>
        <v>0</v>
      </c>
      <c r="M558" s="4">
        <f>IF(C558&lt;&gt;"",SUM($K$13:$K558),"")</f>
        <v>38226051.499999955</v>
      </c>
      <c r="N558" s="4">
        <f t="shared" si="139"/>
        <v>0</v>
      </c>
      <c r="O558">
        <f t="shared" si="132"/>
        <v>2071</v>
      </c>
      <c r="P558" s="8" t="str">
        <f t="shared" si="140"/>
        <v/>
      </c>
      <c r="Q558" s="8" t="str">
        <f t="shared" si="141"/>
        <v/>
      </c>
    </row>
    <row r="559" spans="1:17" x14ac:dyDescent="0.25">
      <c r="A559">
        <f t="shared" si="129"/>
        <v>7</v>
      </c>
      <c r="B559">
        <f t="shared" si="138"/>
        <v>0</v>
      </c>
      <c r="C559" s="5">
        <f t="shared" si="137"/>
        <v>547</v>
      </c>
      <c r="D559" s="3">
        <f t="shared" si="130"/>
        <v>62670</v>
      </c>
      <c r="E559" s="7">
        <f t="shared" si="128"/>
        <v>0</v>
      </c>
      <c r="F559" s="4">
        <f t="shared" si="131"/>
        <v>109151.2086334404</v>
      </c>
      <c r="G559" s="19">
        <f t="shared" si="142"/>
        <v>21951.446067050547</v>
      </c>
      <c r="H559" s="18">
        <f t="shared" si="136"/>
        <v>87199.762566389851</v>
      </c>
      <c r="I559" s="19"/>
      <c r="J559" s="4"/>
      <c r="K559" s="4">
        <f t="shared" si="126"/>
        <v>0</v>
      </c>
      <c r="L559" s="4">
        <f t="shared" si="127"/>
        <v>0</v>
      </c>
      <c r="M559" s="4">
        <f>IF(C559&lt;&gt;"",SUM($K$13:$K559),"")</f>
        <v>38226051.499999955</v>
      </c>
      <c r="N559" s="4">
        <f t="shared" si="139"/>
        <v>0</v>
      </c>
      <c r="O559">
        <f t="shared" si="132"/>
        <v>2071</v>
      </c>
      <c r="P559" s="8" t="str">
        <f t="shared" si="140"/>
        <v/>
      </c>
      <c r="Q559" s="8" t="str">
        <f t="shared" si="141"/>
        <v/>
      </c>
    </row>
    <row r="560" spans="1:17" x14ac:dyDescent="0.25">
      <c r="A560">
        <f t="shared" si="129"/>
        <v>8</v>
      </c>
      <c r="B560">
        <f t="shared" si="138"/>
        <v>0</v>
      </c>
      <c r="C560" s="5">
        <f t="shared" si="137"/>
        <v>548</v>
      </c>
      <c r="D560" s="3">
        <f t="shared" si="130"/>
        <v>62701</v>
      </c>
      <c r="E560" s="7">
        <f t="shared" si="128"/>
        <v>0</v>
      </c>
      <c r="F560" s="4">
        <f t="shared" si="131"/>
        <v>109151.2086334404</v>
      </c>
      <c r="G560" s="19">
        <f t="shared" si="142"/>
        <v>21588.113723023922</v>
      </c>
      <c r="H560" s="18">
        <f t="shared" si="136"/>
        <v>87563.094910416476</v>
      </c>
      <c r="I560" s="19"/>
      <c r="J560" s="4"/>
      <c r="K560" s="4">
        <f t="shared" si="126"/>
        <v>0</v>
      </c>
      <c r="L560" s="4">
        <f t="shared" si="127"/>
        <v>0</v>
      </c>
      <c r="M560" s="4">
        <f>IF(C560&lt;&gt;"",SUM($K$13:$K560),"")</f>
        <v>38226051.499999955</v>
      </c>
      <c r="N560" s="4">
        <f t="shared" si="139"/>
        <v>0</v>
      </c>
      <c r="O560">
        <f t="shared" si="132"/>
        <v>2071</v>
      </c>
      <c r="P560" s="8" t="str">
        <f t="shared" si="140"/>
        <v/>
      </c>
      <c r="Q560" s="8" t="str">
        <f t="shared" si="141"/>
        <v/>
      </c>
    </row>
    <row r="561" spans="1:17" x14ac:dyDescent="0.25">
      <c r="A561">
        <f t="shared" si="129"/>
        <v>9</v>
      </c>
      <c r="B561">
        <f t="shared" si="138"/>
        <v>0</v>
      </c>
      <c r="C561" s="5">
        <f t="shared" si="137"/>
        <v>549</v>
      </c>
      <c r="D561" s="3">
        <f t="shared" si="130"/>
        <v>62731</v>
      </c>
      <c r="E561" s="7">
        <f t="shared" si="128"/>
        <v>0</v>
      </c>
      <c r="F561" s="4">
        <f t="shared" si="131"/>
        <v>109151.2086334404</v>
      </c>
      <c r="G561" s="19">
        <f t="shared" si="142"/>
        <v>21223.26749423052</v>
      </c>
      <c r="H561" s="18">
        <f t="shared" si="136"/>
        <v>87927.941139209885</v>
      </c>
      <c r="I561" s="19"/>
      <c r="J561" s="4"/>
      <c r="K561" s="4">
        <f t="shared" si="126"/>
        <v>0</v>
      </c>
      <c r="L561" s="4">
        <f t="shared" si="127"/>
        <v>0</v>
      </c>
      <c r="M561" s="4">
        <f>IF(C561&lt;&gt;"",SUM($K$13:$K561),"")</f>
        <v>38226051.499999955</v>
      </c>
      <c r="N561" s="4">
        <f t="shared" si="139"/>
        <v>0</v>
      </c>
      <c r="O561">
        <f t="shared" si="132"/>
        <v>2071</v>
      </c>
      <c r="P561" s="8" t="str">
        <f t="shared" si="140"/>
        <v/>
      </c>
      <c r="Q561" s="8" t="str">
        <f t="shared" si="141"/>
        <v/>
      </c>
    </row>
    <row r="562" spans="1:17" x14ac:dyDescent="0.25">
      <c r="A562">
        <f t="shared" si="129"/>
        <v>10</v>
      </c>
      <c r="B562">
        <f t="shared" si="138"/>
        <v>0</v>
      </c>
      <c r="C562" s="5">
        <f t="shared" si="137"/>
        <v>550</v>
      </c>
      <c r="D562" s="3">
        <f t="shared" si="130"/>
        <v>62762</v>
      </c>
      <c r="E562" s="7">
        <f t="shared" si="128"/>
        <v>0</v>
      </c>
      <c r="F562" s="4">
        <f t="shared" si="131"/>
        <v>109151.2086334404</v>
      </c>
      <c r="G562" s="19">
        <f t="shared" si="142"/>
        <v>20856.901072817145</v>
      </c>
      <c r="H562" s="18">
        <f t="shared" si="136"/>
        <v>88294.30756062326</v>
      </c>
      <c r="I562" s="19"/>
      <c r="J562" s="4"/>
      <c r="K562" s="4">
        <f t="shared" si="126"/>
        <v>0</v>
      </c>
      <c r="L562" s="4">
        <f t="shared" si="127"/>
        <v>0</v>
      </c>
      <c r="M562" s="4">
        <f>IF(C562&lt;&gt;"",SUM($K$13:$K562),"")</f>
        <v>38226051.499999955</v>
      </c>
      <c r="N562" s="4">
        <f t="shared" si="139"/>
        <v>0</v>
      </c>
      <c r="O562">
        <f t="shared" si="132"/>
        <v>2071</v>
      </c>
      <c r="P562" s="8" t="str">
        <f t="shared" si="140"/>
        <v/>
      </c>
      <c r="Q562" s="8" t="str">
        <f t="shared" si="141"/>
        <v/>
      </c>
    </row>
    <row r="563" spans="1:17" x14ac:dyDescent="0.25">
      <c r="A563">
        <f t="shared" si="129"/>
        <v>11</v>
      </c>
      <c r="B563">
        <f t="shared" si="138"/>
        <v>0</v>
      </c>
      <c r="C563" s="5">
        <f t="shared" si="137"/>
        <v>551</v>
      </c>
      <c r="D563" s="3">
        <f t="shared" si="130"/>
        <v>62792</v>
      </c>
      <c r="E563" s="7">
        <f t="shared" si="128"/>
        <v>0</v>
      </c>
      <c r="F563" s="4">
        <f t="shared" si="131"/>
        <v>109151.2086334404</v>
      </c>
      <c r="G563" s="19">
        <f t="shared" si="142"/>
        <v>20489.008124647888</v>
      </c>
      <c r="H563" s="18">
        <f t="shared" si="136"/>
        <v>88662.200508792521</v>
      </c>
      <c r="I563" s="19"/>
      <c r="J563" s="4"/>
      <c r="K563" s="4">
        <f t="shared" si="126"/>
        <v>0</v>
      </c>
      <c r="L563" s="4">
        <f t="shared" si="127"/>
        <v>0</v>
      </c>
      <c r="M563" s="4">
        <f>IF(C563&lt;&gt;"",SUM($K$13:$K563),"")</f>
        <v>38226051.499999955</v>
      </c>
      <c r="N563" s="4">
        <f t="shared" si="139"/>
        <v>0</v>
      </c>
      <c r="O563">
        <f t="shared" si="132"/>
        <v>2071</v>
      </c>
      <c r="P563" s="8" t="str">
        <f t="shared" si="140"/>
        <v/>
      </c>
      <c r="Q563" s="8" t="str">
        <f t="shared" si="141"/>
        <v/>
      </c>
    </row>
    <row r="564" spans="1:17" x14ac:dyDescent="0.25">
      <c r="A564">
        <f t="shared" si="129"/>
        <v>12</v>
      </c>
      <c r="B564">
        <f t="shared" si="138"/>
        <v>1</v>
      </c>
      <c r="C564" s="5">
        <f t="shared" si="137"/>
        <v>552</v>
      </c>
      <c r="D564" s="3">
        <f t="shared" si="130"/>
        <v>62823</v>
      </c>
      <c r="E564" s="7">
        <f t="shared" si="128"/>
        <v>0</v>
      </c>
      <c r="F564" s="4">
        <f t="shared" si="131"/>
        <v>109151.2086334404</v>
      </c>
      <c r="G564" s="19">
        <f t="shared" si="142"/>
        <v>20119.582289194579</v>
      </c>
      <c r="H564" s="18">
        <f t="shared" si="136"/>
        <v>89031.626344245829</v>
      </c>
      <c r="I564" s="19">
        <f>SUM(H553:H564)</f>
        <v>1044331.5185339055</v>
      </c>
      <c r="J564" s="4">
        <f>[2]Blad1!$BE$41*1000</f>
        <v>0</v>
      </c>
      <c r="K564" s="4">
        <f t="shared" si="126"/>
        <v>0</v>
      </c>
      <c r="L564" s="4">
        <f t="shared" si="127"/>
        <v>0</v>
      </c>
      <c r="M564" s="4">
        <f>IF(C564&lt;&gt;"",SUM($K$13:$K564),"")</f>
        <v>38226051.499999955</v>
      </c>
      <c r="N564" s="4">
        <f t="shared" si="139"/>
        <v>0</v>
      </c>
      <c r="O564">
        <f t="shared" si="132"/>
        <v>2071</v>
      </c>
      <c r="P564" s="8">
        <f t="shared" si="140"/>
        <v>0</v>
      </c>
      <c r="Q564" s="8">
        <f t="shared" si="141"/>
        <v>0</v>
      </c>
    </row>
    <row r="565" spans="1:17" x14ac:dyDescent="0.25">
      <c r="A565">
        <f t="shared" si="129"/>
        <v>1</v>
      </c>
      <c r="B565">
        <f t="shared" si="138"/>
        <v>0</v>
      </c>
      <c r="C565" s="5">
        <f t="shared" si="137"/>
        <v>553</v>
      </c>
      <c r="D565" s="3">
        <f t="shared" si="130"/>
        <v>62854</v>
      </c>
      <c r="E565" s="7">
        <f t="shared" si="128"/>
        <v>0</v>
      </c>
      <c r="F565" s="4">
        <f t="shared" si="131"/>
        <v>109151.2086334404</v>
      </c>
      <c r="G565" s="19">
        <f t="shared" si="142"/>
        <v>19748.617179426888</v>
      </c>
      <c r="H565" s="18">
        <f t="shared" si="136"/>
        <v>89402.591454013513</v>
      </c>
      <c r="I565" s="19"/>
      <c r="J565" s="4"/>
      <c r="K565" s="4">
        <f t="shared" si="126"/>
        <v>0</v>
      </c>
      <c r="L565" s="4">
        <f t="shared" si="127"/>
        <v>0</v>
      </c>
      <c r="M565" s="4">
        <f>IF(C565&lt;&gt;"",SUM($K$13:$K565),"")</f>
        <v>38226051.499999955</v>
      </c>
      <c r="N565" s="4">
        <f t="shared" si="139"/>
        <v>0</v>
      </c>
      <c r="O565">
        <f t="shared" si="132"/>
        <v>2072</v>
      </c>
      <c r="P565" s="8" t="str">
        <f t="shared" si="140"/>
        <v/>
      </c>
      <c r="Q565" s="8" t="str">
        <f t="shared" si="141"/>
        <v/>
      </c>
    </row>
    <row r="566" spans="1:17" x14ac:dyDescent="0.25">
      <c r="A566">
        <f t="shared" si="129"/>
        <v>2</v>
      </c>
      <c r="B566">
        <f t="shared" si="138"/>
        <v>0</v>
      </c>
      <c r="C566" s="5">
        <f t="shared" si="137"/>
        <v>554</v>
      </c>
      <c r="D566" s="3">
        <f t="shared" si="130"/>
        <v>62883</v>
      </c>
      <c r="E566" s="7">
        <f t="shared" si="128"/>
        <v>0</v>
      </c>
      <c r="F566" s="4">
        <f t="shared" si="131"/>
        <v>109151.2086334404</v>
      </c>
      <c r="G566" s="19">
        <f t="shared" si="142"/>
        <v>19376.106381701833</v>
      </c>
      <c r="H566" s="18">
        <f t="shared" si="136"/>
        <v>89775.102251738572</v>
      </c>
      <c r="I566" s="19"/>
      <c r="J566" s="4"/>
      <c r="K566" s="4">
        <f t="shared" si="126"/>
        <v>0</v>
      </c>
      <c r="L566" s="4">
        <f t="shared" si="127"/>
        <v>0</v>
      </c>
      <c r="M566" s="4">
        <f>IF(C566&lt;&gt;"",SUM($K$13:$K566),"")</f>
        <v>38226051.499999955</v>
      </c>
      <c r="N566" s="4">
        <f t="shared" si="139"/>
        <v>0</v>
      </c>
      <c r="O566">
        <f t="shared" si="132"/>
        <v>2072</v>
      </c>
      <c r="P566" s="8" t="str">
        <f t="shared" si="140"/>
        <v/>
      </c>
      <c r="Q566" s="8" t="str">
        <f t="shared" si="141"/>
        <v/>
      </c>
    </row>
    <row r="567" spans="1:17" x14ac:dyDescent="0.25">
      <c r="A567">
        <f t="shared" si="129"/>
        <v>3</v>
      </c>
      <c r="B567">
        <f t="shared" si="138"/>
        <v>0</v>
      </c>
      <c r="C567" s="5">
        <f t="shared" si="137"/>
        <v>555</v>
      </c>
      <c r="D567" s="3">
        <f t="shared" si="130"/>
        <v>62914</v>
      </c>
      <c r="E567" s="7">
        <f t="shared" si="128"/>
        <v>0</v>
      </c>
      <c r="F567" s="4">
        <f t="shared" si="131"/>
        <v>109151.2086334404</v>
      </c>
      <c r="G567" s="19">
        <f t="shared" si="142"/>
        <v>19002.043455652922</v>
      </c>
      <c r="H567" s="18">
        <f t="shared" si="136"/>
        <v>90149.165177787479</v>
      </c>
      <c r="I567" s="19"/>
      <c r="J567" s="4"/>
      <c r="K567" s="4">
        <f t="shared" si="126"/>
        <v>0</v>
      </c>
      <c r="L567" s="4">
        <f t="shared" si="127"/>
        <v>0</v>
      </c>
      <c r="M567" s="4">
        <f>IF(C567&lt;&gt;"",SUM($K$13:$K567),"")</f>
        <v>38226051.499999955</v>
      </c>
      <c r="N567" s="4">
        <f t="shared" si="139"/>
        <v>0</v>
      </c>
      <c r="O567">
        <f t="shared" si="132"/>
        <v>2072</v>
      </c>
      <c r="P567" s="8" t="str">
        <f t="shared" si="140"/>
        <v/>
      </c>
      <c r="Q567" s="8" t="str">
        <f t="shared" si="141"/>
        <v/>
      </c>
    </row>
    <row r="568" spans="1:17" x14ac:dyDescent="0.25">
      <c r="A568">
        <f t="shared" si="129"/>
        <v>4</v>
      </c>
      <c r="B568">
        <f t="shared" si="138"/>
        <v>0</v>
      </c>
      <c r="C568" s="5">
        <f t="shared" si="137"/>
        <v>556</v>
      </c>
      <c r="D568" s="3">
        <f t="shared" si="130"/>
        <v>62944</v>
      </c>
      <c r="E568" s="7">
        <f t="shared" si="128"/>
        <v>0</v>
      </c>
      <c r="F568" s="4">
        <f t="shared" si="131"/>
        <v>109151.2086334404</v>
      </c>
      <c r="G568" s="19">
        <f t="shared" si="142"/>
        <v>18626.421934078808</v>
      </c>
      <c r="H568" s="18">
        <f t="shared" si="136"/>
        <v>90524.78669936159</v>
      </c>
      <c r="I568" s="19"/>
      <c r="J568" s="4"/>
      <c r="K568" s="4">
        <f t="shared" si="126"/>
        <v>0</v>
      </c>
      <c r="L568" s="4">
        <f t="shared" si="127"/>
        <v>0</v>
      </c>
      <c r="M568" s="4">
        <f>IF(C568&lt;&gt;"",SUM($K$13:$K568),"")</f>
        <v>38226051.499999955</v>
      </c>
      <c r="N568" s="4">
        <f t="shared" si="139"/>
        <v>0</v>
      </c>
      <c r="O568">
        <f t="shared" si="132"/>
        <v>2072</v>
      </c>
      <c r="P568" s="8" t="str">
        <f t="shared" si="140"/>
        <v/>
      </c>
      <c r="Q568" s="8" t="str">
        <f t="shared" si="141"/>
        <v/>
      </c>
    </row>
    <row r="569" spans="1:17" x14ac:dyDescent="0.25">
      <c r="A569">
        <f t="shared" si="129"/>
        <v>5</v>
      </c>
      <c r="B569">
        <f t="shared" si="138"/>
        <v>0</v>
      </c>
      <c r="C569" s="5">
        <f t="shared" si="137"/>
        <v>557</v>
      </c>
      <c r="D569" s="3">
        <f t="shared" si="130"/>
        <v>62975</v>
      </c>
      <c r="E569" s="7">
        <f t="shared" si="128"/>
        <v>0</v>
      </c>
      <c r="F569" s="4">
        <f t="shared" si="131"/>
        <v>109151.2086334404</v>
      </c>
      <c r="G569" s="19">
        <f t="shared" si="142"/>
        <v>18249.235322831471</v>
      </c>
      <c r="H569" s="18">
        <f t="shared" si="136"/>
        <v>90901.973310608926</v>
      </c>
      <c r="I569" s="19"/>
      <c r="J569" s="4"/>
      <c r="K569" s="4">
        <f t="shared" si="126"/>
        <v>0</v>
      </c>
      <c r="L569" s="4">
        <f t="shared" si="127"/>
        <v>0</v>
      </c>
      <c r="M569" s="4">
        <f>IF(C569&lt;&gt;"",SUM($K$13:$K569),"")</f>
        <v>38226051.499999955</v>
      </c>
      <c r="N569" s="4">
        <f t="shared" si="139"/>
        <v>0</v>
      </c>
      <c r="O569">
        <f t="shared" si="132"/>
        <v>2072</v>
      </c>
      <c r="P569" s="8" t="str">
        <f t="shared" si="140"/>
        <v/>
      </c>
      <c r="Q569" s="8" t="str">
        <f t="shared" si="141"/>
        <v/>
      </c>
    </row>
    <row r="570" spans="1:17" x14ac:dyDescent="0.25">
      <c r="A570">
        <f t="shared" si="129"/>
        <v>6</v>
      </c>
      <c r="B570">
        <f t="shared" si="138"/>
        <v>0</v>
      </c>
      <c r="C570" s="5">
        <f t="shared" si="137"/>
        <v>558</v>
      </c>
      <c r="D570" s="3">
        <f t="shared" si="130"/>
        <v>63005</v>
      </c>
      <c r="E570" s="7">
        <f t="shared" si="128"/>
        <v>0</v>
      </c>
      <c r="F570" s="4">
        <f t="shared" si="131"/>
        <v>109151.2086334404</v>
      </c>
      <c r="G570" s="19">
        <f t="shared" si="142"/>
        <v>17870.477100703931</v>
      </c>
      <c r="H570" s="18">
        <f t="shared" si="136"/>
        <v>91280.731532736478</v>
      </c>
      <c r="I570" s="19"/>
      <c r="J570" s="4"/>
      <c r="K570" s="4">
        <f t="shared" si="126"/>
        <v>0</v>
      </c>
      <c r="L570" s="4">
        <f t="shared" si="127"/>
        <v>0</v>
      </c>
      <c r="M570" s="4">
        <f>IF(C570&lt;&gt;"",SUM($K$13:$K570),"")</f>
        <v>38226051.499999955</v>
      </c>
      <c r="N570" s="4">
        <f t="shared" si="139"/>
        <v>0</v>
      </c>
      <c r="O570">
        <f t="shared" si="132"/>
        <v>2072</v>
      </c>
      <c r="P570" s="8" t="str">
        <f t="shared" si="140"/>
        <v/>
      </c>
      <c r="Q570" s="8" t="str">
        <f t="shared" si="141"/>
        <v/>
      </c>
    </row>
    <row r="571" spans="1:17" x14ac:dyDescent="0.25">
      <c r="A571">
        <f t="shared" si="129"/>
        <v>7</v>
      </c>
      <c r="B571">
        <f t="shared" si="138"/>
        <v>0</v>
      </c>
      <c r="C571" s="5">
        <f t="shared" si="137"/>
        <v>559</v>
      </c>
      <c r="D571" s="3">
        <f t="shared" si="130"/>
        <v>63036</v>
      </c>
      <c r="E571" s="7">
        <f t="shared" si="128"/>
        <v>0</v>
      </c>
      <c r="F571" s="4">
        <f t="shared" si="131"/>
        <v>109151.2086334404</v>
      </c>
      <c r="G571" s="19">
        <f t="shared" si="142"/>
        <v>17490.140719317529</v>
      </c>
      <c r="H571" s="18">
        <f t="shared" si="136"/>
        <v>91661.06791412289</v>
      </c>
      <c r="I571" s="19"/>
      <c r="J571" s="4"/>
      <c r="K571" s="4">
        <f t="shared" si="126"/>
        <v>0</v>
      </c>
      <c r="L571" s="4">
        <f t="shared" si="127"/>
        <v>0</v>
      </c>
      <c r="M571" s="4">
        <f>IF(C571&lt;&gt;"",SUM($K$13:$K571),"")</f>
        <v>38226051.499999955</v>
      </c>
      <c r="N571" s="4">
        <f t="shared" si="139"/>
        <v>0</v>
      </c>
      <c r="O571">
        <f t="shared" si="132"/>
        <v>2072</v>
      </c>
      <c r="P571" s="8" t="str">
        <f t="shared" si="140"/>
        <v/>
      </c>
      <c r="Q571" s="8" t="str">
        <f t="shared" si="141"/>
        <v/>
      </c>
    </row>
    <row r="572" spans="1:17" x14ac:dyDescent="0.25">
      <c r="A572">
        <f t="shared" si="129"/>
        <v>8</v>
      </c>
      <c r="B572">
        <f t="shared" si="138"/>
        <v>0</v>
      </c>
      <c r="C572" s="5">
        <f t="shared" si="137"/>
        <v>560</v>
      </c>
      <c r="D572" s="3">
        <f t="shared" si="130"/>
        <v>63067</v>
      </c>
      <c r="E572" s="7">
        <f t="shared" si="128"/>
        <v>0</v>
      </c>
      <c r="F572" s="4">
        <f t="shared" si="131"/>
        <v>109151.2086334404</v>
      </c>
      <c r="G572" s="19">
        <f t="shared" si="142"/>
        <v>17108.219603008685</v>
      </c>
      <c r="H572" s="18">
        <f t="shared" si="136"/>
        <v>92042.989030431723</v>
      </c>
      <c r="I572" s="19"/>
      <c r="J572" s="4"/>
      <c r="K572" s="4">
        <f t="shared" si="126"/>
        <v>0</v>
      </c>
      <c r="L572" s="4">
        <f t="shared" si="127"/>
        <v>0</v>
      </c>
      <c r="M572" s="4">
        <f>IF(C572&lt;&gt;"",SUM($K$13:$K572),"")</f>
        <v>38226051.499999955</v>
      </c>
      <c r="N572" s="4">
        <f t="shared" si="139"/>
        <v>0</v>
      </c>
      <c r="O572">
        <f t="shared" si="132"/>
        <v>2072</v>
      </c>
      <c r="P572" s="8" t="str">
        <f t="shared" si="140"/>
        <v/>
      </c>
      <c r="Q572" s="8" t="str">
        <f t="shared" si="141"/>
        <v/>
      </c>
    </row>
    <row r="573" spans="1:17" x14ac:dyDescent="0.25">
      <c r="A573">
        <f t="shared" si="129"/>
        <v>9</v>
      </c>
      <c r="B573">
        <f t="shared" si="138"/>
        <v>0</v>
      </c>
      <c r="C573" s="5">
        <f t="shared" si="137"/>
        <v>561</v>
      </c>
      <c r="D573" s="3">
        <f t="shared" si="130"/>
        <v>63097</v>
      </c>
      <c r="E573" s="7">
        <f t="shared" si="128"/>
        <v>0</v>
      </c>
      <c r="F573" s="4">
        <f t="shared" si="131"/>
        <v>109151.2086334404</v>
      </c>
      <c r="G573" s="19">
        <f t="shared" si="142"/>
        <v>16724.707148715217</v>
      </c>
      <c r="H573" s="18">
        <f t="shared" si="136"/>
        <v>92426.501484725188</v>
      </c>
      <c r="I573" s="19"/>
      <c r="J573" s="4"/>
      <c r="K573" s="4">
        <f t="shared" si="126"/>
        <v>0</v>
      </c>
      <c r="L573" s="4">
        <f t="shared" si="127"/>
        <v>0</v>
      </c>
      <c r="M573" s="4">
        <f>IF(C573&lt;&gt;"",SUM($K$13:$K573),"")</f>
        <v>38226051.499999955</v>
      </c>
      <c r="N573" s="4">
        <f t="shared" si="139"/>
        <v>0</v>
      </c>
      <c r="O573">
        <f t="shared" si="132"/>
        <v>2072</v>
      </c>
      <c r="P573" s="8" t="str">
        <f t="shared" si="140"/>
        <v/>
      </c>
      <c r="Q573" s="8" t="str">
        <f t="shared" si="141"/>
        <v/>
      </c>
    </row>
    <row r="574" spans="1:17" x14ac:dyDescent="0.25">
      <c r="A574">
        <f t="shared" si="129"/>
        <v>10</v>
      </c>
      <c r="B574">
        <f t="shared" si="138"/>
        <v>0</v>
      </c>
      <c r="C574" s="5">
        <f t="shared" si="137"/>
        <v>562</v>
      </c>
      <c r="D574" s="3">
        <f t="shared" si="130"/>
        <v>63128</v>
      </c>
      <c r="E574" s="7">
        <f t="shared" ref="E574:E612" si="143">IF(C574&lt;&gt;"",L573,"")</f>
        <v>0</v>
      </c>
      <c r="F574" s="4">
        <f t="shared" si="131"/>
        <v>109151.2086334404</v>
      </c>
      <c r="G574" s="19">
        <f t="shared" si="142"/>
        <v>16339.596725862197</v>
      </c>
      <c r="H574" s="18">
        <f t="shared" si="136"/>
        <v>92811.611907578219</v>
      </c>
      <c r="I574" s="19"/>
      <c r="J574" s="4"/>
      <c r="K574" s="4">
        <f t="shared" si="126"/>
        <v>0</v>
      </c>
      <c r="L574" s="4">
        <f t="shared" si="127"/>
        <v>0</v>
      </c>
      <c r="M574" s="4">
        <f>IF(C574&lt;&gt;"",SUM($K$13:$K574),"")</f>
        <v>38226051.499999955</v>
      </c>
      <c r="N574" s="4">
        <f t="shared" si="139"/>
        <v>0</v>
      </c>
      <c r="O574">
        <f t="shared" si="132"/>
        <v>2072</v>
      </c>
      <c r="P574" s="8" t="str">
        <f t="shared" si="140"/>
        <v/>
      </c>
      <c r="Q574" s="8" t="str">
        <f t="shared" si="141"/>
        <v/>
      </c>
    </row>
    <row r="575" spans="1:17" x14ac:dyDescent="0.25">
      <c r="A575">
        <f t="shared" si="129"/>
        <v>11</v>
      </c>
      <c r="B575">
        <f t="shared" si="138"/>
        <v>0</v>
      </c>
      <c r="C575" s="5">
        <f t="shared" si="137"/>
        <v>563</v>
      </c>
      <c r="D575" s="3">
        <f t="shared" si="130"/>
        <v>63158</v>
      </c>
      <c r="E575" s="7">
        <f t="shared" si="143"/>
        <v>0</v>
      </c>
      <c r="F575" s="4">
        <f t="shared" si="131"/>
        <v>109151.2086334404</v>
      </c>
      <c r="G575" s="19">
        <f t="shared" si="142"/>
        <v>15952.881676247289</v>
      </c>
      <c r="H575" s="18">
        <f t="shared" si="136"/>
        <v>93198.326957193131</v>
      </c>
      <c r="I575" s="19"/>
      <c r="J575" s="4"/>
      <c r="K575" s="4">
        <f t="shared" si="126"/>
        <v>0</v>
      </c>
      <c r="L575" s="4">
        <f t="shared" si="127"/>
        <v>0</v>
      </c>
      <c r="M575" s="4">
        <f>IF(C575&lt;&gt;"",SUM($K$13:$K575),"")</f>
        <v>38226051.499999955</v>
      </c>
      <c r="N575" s="4">
        <f t="shared" si="139"/>
        <v>0</v>
      </c>
      <c r="O575">
        <f t="shared" si="132"/>
        <v>2072</v>
      </c>
      <c r="P575" s="8" t="str">
        <f t="shared" si="140"/>
        <v/>
      </c>
      <c r="Q575" s="8" t="str">
        <f t="shared" si="141"/>
        <v/>
      </c>
    </row>
    <row r="576" spans="1:17" x14ac:dyDescent="0.25">
      <c r="A576">
        <f t="shared" si="129"/>
        <v>12</v>
      </c>
      <c r="B576">
        <f t="shared" si="138"/>
        <v>1</v>
      </c>
      <c r="C576" s="5">
        <f t="shared" si="137"/>
        <v>564</v>
      </c>
      <c r="D576" s="3">
        <f t="shared" si="130"/>
        <v>63189</v>
      </c>
      <c r="E576" s="7">
        <f t="shared" si="143"/>
        <v>0</v>
      </c>
      <c r="F576" s="4">
        <f t="shared" si="131"/>
        <v>109151.2086334404</v>
      </c>
      <c r="G576" s="19">
        <f t="shared" si="142"/>
        <v>15564.55531392565</v>
      </c>
      <c r="H576" s="18">
        <f t="shared" si="136"/>
        <v>93586.653319514749</v>
      </c>
      <c r="I576" s="19">
        <f>SUM(H565:H576)</f>
        <v>1097761.5010398123</v>
      </c>
      <c r="J576" s="4">
        <f>[2]Blad1!$BF$41*1000</f>
        <v>0</v>
      </c>
      <c r="K576" s="4">
        <f t="shared" si="126"/>
        <v>0</v>
      </c>
      <c r="L576" s="4">
        <f t="shared" si="127"/>
        <v>0</v>
      </c>
      <c r="M576" s="4">
        <f>IF(C576&lt;&gt;"",SUM($K$13:$K576),"")</f>
        <v>38226051.499999955</v>
      </c>
      <c r="N576" s="4">
        <f t="shared" si="139"/>
        <v>0</v>
      </c>
      <c r="O576">
        <f t="shared" si="132"/>
        <v>2072</v>
      </c>
      <c r="P576" s="8">
        <f t="shared" si="140"/>
        <v>0</v>
      </c>
      <c r="Q576" s="8">
        <f t="shared" si="141"/>
        <v>0</v>
      </c>
    </row>
    <row r="577" spans="1:17" x14ac:dyDescent="0.25">
      <c r="A577">
        <f t="shared" si="129"/>
        <v>1</v>
      </c>
      <c r="B577">
        <f t="shared" si="138"/>
        <v>0</v>
      </c>
      <c r="C577" s="5">
        <f t="shared" si="137"/>
        <v>565</v>
      </c>
      <c r="D577" s="3">
        <f t="shared" si="130"/>
        <v>63220</v>
      </c>
      <c r="E577" s="7">
        <f t="shared" si="143"/>
        <v>0</v>
      </c>
      <c r="F577" s="4">
        <f t="shared" si="131"/>
        <v>109151.2086334404</v>
      </c>
      <c r="G577" s="19">
        <f t="shared" si="142"/>
        <v>15174.610925094337</v>
      </c>
      <c r="H577" s="18">
        <f t="shared" si="136"/>
        <v>93976.59770834606</v>
      </c>
      <c r="I577" s="19"/>
      <c r="J577" s="4"/>
      <c r="K577" s="4">
        <f t="shared" si="126"/>
        <v>0</v>
      </c>
      <c r="L577" s="4">
        <f t="shared" si="127"/>
        <v>0</v>
      </c>
      <c r="M577" s="4">
        <f>IF(C577&lt;&gt;"",SUM($K$13:$K577),"")</f>
        <v>38226051.499999955</v>
      </c>
      <c r="N577" s="4">
        <f t="shared" si="139"/>
        <v>0</v>
      </c>
      <c r="O577">
        <f t="shared" si="132"/>
        <v>2073</v>
      </c>
      <c r="P577" s="8" t="str">
        <f t="shared" si="140"/>
        <v/>
      </c>
      <c r="Q577" s="8" t="str">
        <f t="shared" si="141"/>
        <v/>
      </c>
    </row>
    <row r="578" spans="1:17" x14ac:dyDescent="0.25">
      <c r="A578">
        <f t="shared" si="129"/>
        <v>2</v>
      </c>
      <c r="B578">
        <f t="shared" si="138"/>
        <v>0</v>
      </c>
      <c r="C578" s="5">
        <f t="shared" si="137"/>
        <v>566</v>
      </c>
      <c r="D578" s="3">
        <f t="shared" si="130"/>
        <v>63248</v>
      </c>
      <c r="E578" s="7">
        <f t="shared" si="143"/>
        <v>0</v>
      </c>
      <c r="F578" s="4">
        <f t="shared" si="131"/>
        <v>109151.2086334404</v>
      </c>
      <c r="G578" s="19">
        <f t="shared" si="142"/>
        <v>14783.04176797623</v>
      </c>
      <c r="H578" s="18">
        <f t="shared" si="136"/>
        <v>94368.166865464169</v>
      </c>
      <c r="I578" s="19"/>
      <c r="J578" s="4"/>
      <c r="K578" s="4">
        <f t="shared" si="126"/>
        <v>0</v>
      </c>
      <c r="L578" s="4">
        <f t="shared" si="127"/>
        <v>0</v>
      </c>
      <c r="M578" s="4">
        <f>IF(C578&lt;&gt;"",SUM($K$13:$K578),"")</f>
        <v>38226051.499999955</v>
      </c>
      <c r="N578" s="4">
        <f t="shared" si="139"/>
        <v>0</v>
      </c>
      <c r="O578">
        <f t="shared" si="132"/>
        <v>2073</v>
      </c>
      <c r="P578" s="8" t="str">
        <f t="shared" si="140"/>
        <v/>
      </c>
      <c r="Q578" s="8" t="str">
        <f t="shared" si="141"/>
        <v/>
      </c>
    </row>
    <row r="579" spans="1:17" x14ac:dyDescent="0.25">
      <c r="A579">
        <f t="shared" si="129"/>
        <v>3</v>
      </c>
      <c r="B579">
        <f t="shared" si="138"/>
        <v>0</v>
      </c>
      <c r="C579" s="5">
        <f t="shared" si="137"/>
        <v>567</v>
      </c>
      <c r="D579" s="3">
        <f t="shared" si="130"/>
        <v>63279</v>
      </c>
      <c r="E579" s="7">
        <f t="shared" si="143"/>
        <v>0</v>
      </c>
      <c r="F579" s="4">
        <f t="shared" si="131"/>
        <v>109151.2086334404</v>
      </c>
      <c r="G579" s="19">
        <f t="shared" si="142"/>
        <v>14389.841072703464</v>
      </c>
      <c r="H579" s="18">
        <f t="shared" si="136"/>
        <v>94761.367560736937</v>
      </c>
      <c r="I579" s="19"/>
      <c r="J579" s="4"/>
      <c r="K579" s="4">
        <f t="shared" si="126"/>
        <v>0</v>
      </c>
      <c r="L579" s="4">
        <f t="shared" si="127"/>
        <v>0</v>
      </c>
      <c r="M579" s="4">
        <f>IF(C579&lt;&gt;"",SUM($K$13:$K579),"")</f>
        <v>38226051.499999955</v>
      </c>
      <c r="N579" s="4">
        <f t="shared" si="139"/>
        <v>0</v>
      </c>
      <c r="O579">
        <f t="shared" si="132"/>
        <v>2073</v>
      </c>
      <c r="P579" s="8" t="str">
        <f t="shared" si="140"/>
        <v/>
      </c>
      <c r="Q579" s="8" t="str">
        <f t="shared" si="141"/>
        <v/>
      </c>
    </row>
    <row r="580" spans="1:17" x14ac:dyDescent="0.25">
      <c r="A580">
        <f t="shared" si="129"/>
        <v>4</v>
      </c>
      <c r="B580">
        <f t="shared" si="138"/>
        <v>0</v>
      </c>
      <c r="C580" s="5">
        <f t="shared" si="137"/>
        <v>568</v>
      </c>
      <c r="D580" s="3">
        <f t="shared" si="130"/>
        <v>63309</v>
      </c>
      <c r="E580" s="7">
        <f t="shared" si="143"/>
        <v>0</v>
      </c>
      <c r="F580" s="4">
        <f t="shared" si="131"/>
        <v>109151.2086334404</v>
      </c>
      <c r="G580" s="19">
        <f t="shared" si="142"/>
        <v>13995.002041200391</v>
      </c>
      <c r="H580" s="18">
        <f t="shared" si="136"/>
        <v>95156.206592240007</v>
      </c>
      <c r="I580" s="19"/>
      <c r="J580" s="4"/>
      <c r="K580" s="4">
        <f t="shared" si="126"/>
        <v>0</v>
      </c>
      <c r="L580" s="4">
        <f t="shared" si="127"/>
        <v>0</v>
      </c>
      <c r="M580" s="4">
        <f>IF(C580&lt;&gt;"",SUM($K$13:$K580),"")</f>
        <v>38226051.499999955</v>
      </c>
      <c r="N580" s="4">
        <f t="shared" si="139"/>
        <v>0</v>
      </c>
      <c r="O580">
        <f t="shared" si="132"/>
        <v>2073</v>
      </c>
      <c r="P580" s="8" t="str">
        <f t="shared" si="140"/>
        <v/>
      </c>
      <c r="Q580" s="8" t="str">
        <f t="shared" si="141"/>
        <v/>
      </c>
    </row>
    <row r="581" spans="1:17" x14ac:dyDescent="0.25">
      <c r="A581">
        <f t="shared" si="129"/>
        <v>5</v>
      </c>
      <c r="B581">
        <f t="shared" si="138"/>
        <v>0</v>
      </c>
      <c r="C581" s="5">
        <f t="shared" si="137"/>
        <v>569</v>
      </c>
      <c r="D581" s="3">
        <f t="shared" si="130"/>
        <v>63340</v>
      </c>
      <c r="E581" s="7">
        <f t="shared" si="143"/>
        <v>0</v>
      </c>
      <c r="F581" s="4">
        <f t="shared" si="131"/>
        <v>109151.2086334404</v>
      </c>
      <c r="G581" s="19">
        <f t="shared" si="142"/>
        <v>13598.517847066058</v>
      </c>
      <c r="H581" s="18">
        <f t="shared" si="136"/>
        <v>95552.69078637434</v>
      </c>
      <c r="I581" s="19"/>
      <c r="J581" s="4"/>
      <c r="K581" s="4">
        <f t="shared" si="126"/>
        <v>0</v>
      </c>
      <c r="L581" s="4">
        <f t="shared" si="127"/>
        <v>0</v>
      </c>
      <c r="M581" s="4">
        <f>IF(C581&lt;&gt;"",SUM($K$13:$K581),"")</f>
        <v>38226051.499999955</v>
      </c>
      <c r="N581" s="4">
        <f t="shared" si="139"/>
        <v>0</v>
      </c>
      <c r="O581">
        <f t="shared" si="132"/>
        <v>2073</v>
      </c>
      <c r="P581" s="8" t="str">
        <f t="shared" si="140"/>
        <v/>
      </c>
      <c r="Q581" s="8" t="str">
        <f t="shared" si="141"/>
        <v/>
      </c>
    </row>
    <row r="582" spans="1:17" x14ac:dyDescent="0.25">
      <c r="A582">
        <f t="shared" si="129"/>
        <v>6</v>
      </c>
      <c r="B582">
        <f t="shared" si="138"/>
        <v>0</v>
      </c>
      <c r="C582" s="5">
        <f t="shared" si="137"/>
        <v>570</v>
      </c>
      <c r="D582" s="3">
        <f t="shared" si="130"/>
        <v>63370</v>
      </c>
      <c r="E582" s="7">
        <f t="shared" si="143"/>
        <v>0</v>
      </c>
      <c r="F582" s="4">
        <f t="shared" si="131"/>
        <v>109151.2086334404</v>
      </c>
      <c r="G582" s="19">
        <f t="shared" si="142"/>
        <v>13200.38163545617</v>
      </c>
      <c r="H582" s="18">
        <f t="shared" si="136"/>
        <v>95950.82699798423</v>
      </c>
      <c r="I582" s="19"/>
      <c r="J582" s="4"/>
      <c r="K582" s="4">
        <f t="shared" si="126"/>
        <v>0</v>
      </c>
      <c r="L582" s="4">
        <f t="shared" si="127"/>
        <v>0</v>
      </c>
      <c r="M582" s="4">
        <f>IF(C582&lt;&gt;"",SUM($K$13:$K582),"")</f>
        <v>38226051.499999955</v>
      </c>
      <c r="N582" s="4">
        <f t="shared" si="139"/>
        <v>0</v>
      </c>
      <c r="O582">
        <f t="shared" si="132"/>
        <v>2073</v>
      </c>
      <c r="P582" s="8" t="str">
        <f t="shared" si="140"/>
        <v/>
      </c>
      <c r="Q582" s="8" t="str">
        <f t="shared" si="141"/>
        <v/>
      </c>
    </row>
    <row r="583" spans="1:17" x14ac:dyDescent="0.25">
      <c r="A583">
        <f t="shared" si="129"/>
        <v>7</v>
      </c>
      <c r="B583">
        <f t="shared" si="138"/>
        <v>0</v>
      </c>
      <c r="C583" s="5">
        <f t="shared" si="137"/>
        <v>571</v>
      </c>
      <c r="D583" s="3">
        <f t="shared" si="130"/>
        <v>63401</v>
      </c>
      <c r="E583" s="7">
        <f t="shared" si="143"/>
        <v>0</v>
      </c>
      <c r="F583" s="4">
        <f t="shared" si="131"/>
        <v>109151.2086334404</v>
      </c>
      <c r="G583" s="19">
        <f t="shared" si="142"/>
        <v>12800.586522964566</v>
      </c>
      <c r="H583" s="18">
        <f t="shared" si="136"/>
        <v>96350.62211047583</v>
      </c>
      <c r="I583" s="19"/>
      <c r="J583" s="4"/>
      <c r="K583" s="4">
        <f t="shared" si="126"/>
        <v>0</v>
      </c>
      <c r="L583" s="4">
        <f t="shared" si="127"/>
        <v>0</v>
      </c>
      <c r="M583" s="4">
        <f>IF(C583&lt;&gt;"",SUM($K$13:$K583),"")</f>
        <v>38226051.499999955</v>
      </c>
      <c r="N583" s="4">
        <f t="shared" si="139"/>
        <v>0</v>
      </c>
      <c r="O583">
        <f t="shared" si="132"/>
        <v>2073</v>
      </c>
      <c r="P583" s="8" t="str">
        <f t="shared" si="140"/>
        <v/>
      </c>
      <c r="Q583" s="8" t="str">
        <f t="shared" si="141"/>
        <v/>
      </c>
    </row>
    <row r="584" spans="1:17" x14ac:dyDescent="0.25">
      <c r="A584">
        <f t="shared" si="129"/>
        <v>8</v>
      </c>
      <c r="B584">
        <f t="shared" si="138"/>
        <v>0</v>
      </c>
      <c r="C584" s="5">
        <f t="shared" si="137"/>
        <v>572</v>
      </c>
      <c r="D584" s="3">
        <f t="shared" si="130"/>
        <v>63432</v>
      </c>
      <c r="E584" s="7">
        <f t="shared" si="143"/>
        <v>0</v>
      </c>
      <c r="F584" s="4">
        <f t="shared" si="131"/>
        <v>109151.2086334404</v>
      </c>
      <c r="G584" s="19">
        <f t="shared" si="142"/>
        <v>12399.125597504251</v>
      </c>
      <c r="H584" s="18">
        <f t="shared" si="136"/>
        <v>96752.083035936157</v>
      </c>
      <c r="I584" s="19"/>
      <c r="J584" s="4"/>
      <c r="K584" s="4">
        <f t="shared" si="126"/>
        <v>0</v>
      </c>
      <c r="L584" s="4">
        <f t="shared" si="127"/>
        <v>0</v>
      </c>
      <c r="M584" s="4">
        <f>IF(C584&lt;&gt;"",SUM($K$13:$K584),"")</f>
        <v>38226051.499999955</v>
      </c>
      <c r="N584" s="4">
        <f t="shared" si="139"/>
        <v>0</v>
      </c>
      <c r="O584">
        <f t="shared" si="132"/>
        <v>2073</v>
      </c>
      <c r="P584" s="8" t="str">
        <f t="shared" si="140"/>
        <v/>
      </c>
      <c r="Q584" s="8" t="str">
        <f t="shared" si="141"/>
        <v/>
      </c>
    </row>
    <row r="585" spans="1:17" x14ac:dyDescent="0.25">
      <c r="A585">
        <f t="shared" si="129"/>
        <v>9</v>
      </c>
      <c r="B585">
        <f t="shared" si="138"/>
        <v>0</v>
      </c>
      <c r="C585" s="5">
        <f t="shared" si="137"/>
        <v>573</v>
      </c>
      <c r="D585" s="3">
        <f t="shared" si="130"/>
        <v>63462</v>
      </c>
      <c r="E585" s="7">
        <f t="shared" si="143"/>
        <v>0</v>
      </c>
      <c r="F585" s="4">
        <f t="shared" si="131"/>
        <v>109151.2086334404</v>
      </c>
      <c r="G585" s="19">
        <f t="shared" si="142"/>
        <v>11995.99191818785</v>
      </c>
      <c r="H585" s="18">
        <f t="shared" si="136"/>
        <v>97155.216715252551</v>
      </c>
      <c r="I585" s="19"/>
      <c r="J585" s="4"/>
      <c r="K585" s="4">
        <f t="shared" si="126"/>
        <v>0</v>
      </c>
      <c r="L585" s="4">
        <f t="shared" si="127"/>
        <v>0</v>
      </c>
      <c r="M585" s="4">
        <f>IF(C585&lt;&gt;"",SUM($K$13:$K585),"")</f>
        <v>38226051.499999955</v>
      </c>
      <c r="N585" s="4">
        <f t="shared" si="139"/>
        <v>0</v>
      </c>
      <c r="O585">
        <f t="shared" si="132"/>
        <v>2073</v>
      </c>
      <c r="P585" s="8" t="str">
        <f t="shared" si="140"/>
        <v/>
      </c>
      <c r="Q585" s="8" t="str">
        <f t="shared" si="141"/>
        <v/>
      </c>
    </row>
    <row r="586" spans="1:17" x14ac:dyDescent="0.25">
      <c r="A586">
        <f t="shared" si="129"/>
        <v>10</v>
      </c>
      <c r="B586">
        <f t="shared" si="138"/>
        <v>0</v>
      </c>
      <c r="C586" s="5">
        <f t="shared" si="137"/>
        <v>574</v>
      </c>
      <c r="D586" s="3">
        <f t="shared" si="130"/>
        <v>63493</v>
      </c>
      <c r="E586" s="7">
        <f t="shared" si="143"/>
        <v>0</v>
      </c>
      <c r="F586" s="4">
        <f t="shared" si="131"/>
        <v>109151.2086334404</v>
      </c>
      <c r="G586" s="19">
        <f t="shared" si="142"/>
        <v>11591.178515207632</v>
      </c>
      <c r="H586" s="18">
        <f t="shared" si="136"/>
        <v>97560.030118232782</v>
      </c>
      <c r="I586" s="19"/>
      <c r="J586" s="4"/>
      <c r="K586" s="4">
        <f t="shared" si="126"/>
        <v>0</v>
      </c>
      <c r="L586" s="4">
        <f t="shared" si="127"/>
        <v>0</v>
      </c>
      <c r="M586" s="4">
        <f>IF(C586&lt;&gt;"",SUM($K$13:$K586),"")</f>
        <v>38226051.499999955</v>
      </c>
      <c r="N586" s="4">
        <f t="shared" si="139"/>
        <v>0</v>
      </c>
      <c r="O586">
        <f t="shared" si="132"/>
        <v>2073</v>
      </c>
      <c r="P586" s="8" t="str">
        <f t="shared" si="140"/>
        <v/>
      </c>
      <c r="Q586" s="8" t="str">
        <f t="shared" si="141"/>
        <v/>
      </c>
    </row>
    <row r="587" spans="1:17" x14ac:dyDescent="0.25">
      <c r="A587">
        <f t="shared" si="129"/>
        <v>11</v>
      </c>
      <c r="B587">
        <f t="shared" si="138"/>
        <v>0</v>
      </c>
      <c r="C587" s="5">
        <f t="shared" si="137"/>
        <v>575</v>
      </c>
      <c r="D587" s="3">
        <f t="shared" si="130"/>
        <v>63523</v>
      </c>
      <c r="E587" s="7">
        <f t="shared" si="143"/>
        <v>0</v>
      </c>
      <c r="F587" s="4">
        <f t="shared" si="131"/>
        <v>109151.2086334404</v>
      </c>
      <c r="G587" s="19">
        <f t="shared" si="142"/>
        <v>11184.678389714993</v>
      </c>
      <c r="H587" s="18">
        <f t="shared" si="136"/>
        <v>97966.530243725399</v>
      </c>
      <c r="I587" s="19"/>
      <c r="J587" s="4"/>
      <c r="K587" s="4">
        <f t="shared" si="126"/>
        <v>0</v>
      </c>
      <c r="L587" s="4">
        <f t="shared" si="127"/>
        <v>0</v>
      </c>
      <c r="M587" s="4">
        <f>IF(C587&lt;&gt;"",SUM($K$13:$K587),"")</f>
        <v>38226051.499999955</v>
      </c>
      <c r="N587" s="4">
        <f t="shared" si="139"/>
        <v>0</v>
      </c>
      <c r="O587">
        <f t="shared" si="132"/>
        <v>2073</v>
      </c>
      <c r="P587" s="8" t="str">
        <f t="shared" si="140"/>
        <v/>
      </c>
      <c r="Q587" s="8" t="str">
        <f t="shared" si="141"/>
        <v/>
      </c>
    </row>
    <row r="588" spans="1:17" x14ac:dyDescent="0.25">
      <c r="A588">
        <f t="shared" si="129"/>
        <v>12</v>
      </c>
      <c r="B588">
        <f t="shared" si="138"/>
        <v>1</v>
      </c>
      <c r="C588" s="5">
        <f t="shared" si="137"/>
        <v>576</v>
      </c>
      <c r="D588" s="3">
        <f t="shared" si="130"/>
        <v>63554</v>
      </c>
      <c r="E588" s="7">
        <f t="shared" si="143"/>
        <v>0</v>
      </c>
      <c r="F588" s="4">
        <f t="shared" si="131"/>
        <v>109151.2086334404</v>
      </c>
      <c r="G588" s="19">
        <f t="shared" si="142"/>
        <v>10776.484513699474</v>
      </c>
      <c r="H588" s="18">
        <f t="shared" si="136"/>
        <v>98374.724119740946</v>
      </c>
      <c r="I588" s="19">
        <f>SUM(H577:H588)</f>
        <v>1153925.0628545093</v>
      </c>
      <c r="J588" s="4">
        <f>[2]Blad1!$BG$41*1000</f>
        <v>0</v>
      </c>
      <c r="K588" s="4">
        <f t="shared" si="126"/>
        <v>0</v>
      </c>
      <c r="L588" s="4">
        <f t="shared" si="127"/>
        <v>0</v>
      </c>
      <c r="M588" s="4">
        <f>IF(C588&lt;&gt;"",SUM($K$13:$K588),"")</f>
        <v>38226051.499999955</v>
      </c>
      <c r="N588" s="4">
        <f t="shared" si="139"/>
        <v>0</v>
      </c>
      <c r="O588">
        <f t="shared" si="132"/>
        <v>2073</v>
      </c>
      <c r="P588" s="8">
        <f t="shared" si="140"/>
        <v>0</v>
      </c>
      <c r="Q588" s="8">
        <f t="shared" si="141"/>
        <v>0</v>
      </c>
    </row>
    <row r="589" spans="1:17" x14ac:dyDescent="0.25">
      <c r="A589">
        <f t="shared" si="129"/>
        <v>1</v>
      </c>
      <c r="B589">
        <f t="shared" si="138"/>
        <v>0</v>
      </c>
      <c r="C589" s="5">
        <f t="shared" si="137"/>
        <v>577</v>
      </c>
      <c r="D589" s="3">
        <f t="shared" si="130"/>
        <v>63585</v>
      </c>
      <c r="E589" s="7">
        <f t="shared" si="143"/>
        <v>0</v>
      </c>
      <c r="F589" s="4">
        <f t="shared" si="131"/>
        <v>109151.2086334404</v>
      </c>
      <c r="G589" s="19">
        <f t="shared" si="142"/>
        <v>10366.589829867218</v>
      </c>
      <c r="H589" s="18">
        <f t="shared" si="136"/>
        <v>98784.61880357319</v>
      </c>
      <c r="I589" s="19"/>
      <c r="J589" s="4"/>
      <c r="K589" s="4">
        <f t="shared" si="126"/>
        <v>0</v>
      </c>
      <c r="L589" s="4">
        <f t="shared" si="127"/>
        <v>0</v>
      </c>
      <c r="M589" s="4">
        <f>IF(C589&lt;&gt;"",SUM($K$13:$K589),"")</f>
        <v>38226051.499999955</v>
      </c>
      <c r="N589" s="4">
        <f t="shared" ref="N589:N611" si="144">IFERROR(ROUND(IF(C589&lt;&gt;"",SUM(K590:K1032),""),2),"")</f>
        <v>0</v>
      </c>
      <c r="O589">
        <f t="shared" si="132"/>
        <v>2074</v>
      </c>
      <c r="P589" s="8" t="str">
        <f t="shared" ref="P589:P611" si="145">IF(O589&lt;&gt;O590,SUMIFS(K:K,O:O,O589),"")</f>
        <v/>
      </c>
      <c r="Q589" s="8" t="str">
        <f t="shared" ref="Q589:Q611" si="146">IF(O589&lt;&gt;O590,SUMIFS(J:J,O:O,O589),"")</f>
        <v/>
      </c>
    </row>
    <row r="590" spans="1:17" x14ac:dyDescent="0.25">
      <c r="A590">
        <f t="shared" si="129"/>
        <v>2</v>
      </c>
      <c r="B590">
        <f t="shared" si="138"/>
        <v>0</v>
      </c>
      <c r="C590" s="5">
        <f t="shared" si="137"/>
        <v>578</v>
      </c>
      <c r="D590" s="3">
        <f t="shared" si="130"/>
        <v>63613</v>
      </c>
      <c r="E590" s="7">
        <f t="shared" si="143"/>
        <v>0</v>
      </c>
      <c r="F590" s="4">
        <f t="shared" si="131"/>
        <v>109151.2086334404</v>
      </c>
      <c r="G590" s="19">
        <f t="shared" si="142"/>
        <v>9954.9872515189963</v>
      </c>
      <c r="H590" s="18">
        <f t="shared" ref="H590:H613" si="147">IFERROR(PPMT($E$5/12,C590,$L$5,-$E$4),"")</f>
        <v>99196.221381921408</v>
      </c>
      <c r="I590" s="19"/>
      <c r="J590" s="4"/>
      <c r="K590" s="4">
        <f t="shared" si="126"/>
        <v>0</v>
      </c>
      <c r="L590" s="4">
        <f t="shared" si="127"/>
        <v>0</v>
      </c>
      <c r="M590" s="4">
        <f>IF(C590&lt;&gt;"",SUM($K$13:$K590),"")</f>
        <v>38226051.499999955</v>
      </c>
      <c r="N590" s="4">
        <f t="shared" si="144"/>
        <v>0</v>
      </c>
      <c r="O590">
        <f t="shared" si="132"/>
        <v>2074</v>
      </c>
      <c r="P590" s="8" t="str">
        <f t="shared" si="145"/>
        <v/>
      </c>
      <c r="Q590" s="8" t="str">
        <f t="shared" si="146"/>
        <v/>
      </c>
    </row>
    <row r="591" spans="1:17" x14ac:dyDescent="0.25">
      <c r="A591">
        <f t="shared" si="129"/>
        <v>3</v>
      </c>
      <c r="B591">
        <f t="shared" si="138"/>
        <v>0</v>
      </c>
      <c r="C591" s="5">
        <f t="shared" ref="C591:C612" si="148">IF(AND($E$5&lt;&gt;0,$E$6&lt;&gt;0,$E$7&lt;&gt;0,$E$8&lt;&gt;0,$L$5&gt;C590),C590+1,"")</f>
        <v>579</v>
      </c>
      <c r="D591" s="3">
        <f t="shared" si="130"/>
        <v>63644</v>
      </c>
      <c r="E591" s="7">
        <f t="shared" si="143"/>
        <v>0</v>
      </c>
      <c r="F591" s="4">
        <f t="shared" si="131"/>
        <v>109151.2086334404</v>
      </c>
      <c r="G591" s="19">
        <f t="shared" si="142"/>
        <v>9541.6696624276574</v>
      </c>
      <c r="H591" s="18">
        <f t="shared" si="147"/>
        <v>99609.538971012749</v>
      </c>
      <c r="I591" s="19"/>
      <c r="J591" s="4"/>
      <c r="K591" s="4">
        <f t="shared" si="126"/>
        <v>0</v>
      </c>
      <c r="L591" s="4">
        <f t="shared" si="127"/>
        <v>0</v>
      </c>
      <c r="M591" s="4">
        <f>IF(C591&lt;&gt;"",SUM($K$13:$K591),"")</f>
        <v>38226051.499999955</v>
      </c>
      <c r="N591" s="4">
        <f t="shared" si="144"/>
        <v>0</v>
      </c>
      <c r="O591">
        <f t="shared" si="132"/>
        <v>2074</v>
      </c>
      <c r="P591" s="8" t="str">
        <f t="shared" si="145"/>
        <v/>
      </c>
      <c r="Q591" s="8" t="str">
        <f t="shared" si="146"/>
        <v/>
      </c>
    </row>
    <row r="592" spans="1:17" x14ac:dyDescent="0.25">
      <c r="A592">
        <f t="shared" si="129"/>
        <v>4</v>
      </c>
      <c r="B592">
        <f t="shared" si="138"/>
        <v>0</v>
      </c>
      <c r="C592" s="5">
        <f t="shared" si="148"/>
        <v>580</v>
      </c>
      <c r="D592" s="3">
        <f t="shared" si="130"/>
        <v>63674</v>
      </c>
      <c r="E592" s="7">
        <f t="shared" si="143"/>
        <v>0</v>
      </c>
      <c r="F592" s="4">
        <f t="shared" si="131"/>
        <v>109151.2086334404</v>
      </c>
      <c r="G592" s="19">
        <f t="shared" si="142"/>
        <v>9126.6299167151046</v>
      </c>
      <c r="H592" s="18">
        <f t="shared" si="147"/>
        <v>100024.5787167253</v>
      </c>
      <c r="I592" s="19"/>
      <c r="J592" s="4"/>
      <c r="K592" s="4">
        <f t="shared" si="126"/>
        <v>0</v>
      </c>
      <c r="L592" s="4">
        <f t="shared" si="127"/>
        <v>0</v>
      </c>
      <c r="M592" s="4">
        <f>IF(C592&lt;&gt;"",SUM($K$13:$K592),"")</f>
        <v>38226051.499999955</v>
      </c>
      <c r="N592" s="4">
        <f t="shared" si="144"/>
        <v>0</v>
      </c>
      <c r="O592">
        <f t="shared" si="132"/>
        <v>2074</v>
      </c>
      <c r="P592" s="8" t="str">
        <f t="shared" si="145"/>
        <v/>
      </c>
      <c r="Q592" s="8" t="str">
        <f t="shared" si="146"/>
        <v/>
      </c>
    </row>
    <row r="593" spans="1:17" x14ac:dyDescent="0.25">
      <c r="A593">
        <f t="shared" si="129"/>
        <v>5</v>
      </c>
      <c r="B593">
        <f t="shared" si="138"/>
        <v>0</v>
      </c>
      <c r="C593" s="5">
        <f t="shared" si="148"/>
        <v>581</v>
      </c>
      <c r="D593" s="3">
        <f t="shared" si="130"/>
        <v>63705</v>
      </c>
      <c r="E593" s="7">
        <f t="shared" si="143"/>
        <v>0</v>
      </c>
      <c r="F593" s="4">
        <f t="shared" si="131"/>
        <v>109151.2086334404</v>
      </c>
      <c r="G593" s="19">
        <f t="shared" si="142"/>
        <v>8709.8608387287477</v>
      </c>
      <c r="H593" s="18">
        <f t="shared" si="147"/>
        <v>100441.34779471165</v>
      </c>
      <c r="I593" s="19"/>
      <c r="J593" s="4"/>
      <c r="K593" s="4">
        <f t="shared" si="126"/>
        <v>0</v>
      </c>
      <c r="L593" s="4">
        <f t="shared" si="127"/>
        <v>0</v>
      </c>
      <c r="M593" s="4">
        <f>IF(C593&lt;&gt;"",SUM($K$13:$K593),"")</f>
        <v>38226051.499999955</v>
      </c>
      <c r="N593" s="4">
        <f t="shared" si="144"/>
        <v>0</v>
      </c>
      <c r="O593">
        <f t="shared" si="132"/>
        <v>2074</v>
      </c>
      <c r="P593" s="8" t="str">
        <f t="shared" si="145"/>
        <v/>
      </c>
      <c r="Q593" s="8" t="str">
        <f t="shared" si="146"/>
        <v/>
      </c>
    </row>
    <row r="594" spans="1:17" x14ac:dyDescent="0.25">
      <c r="A594">
        <f t="shared" si="129"/>
        <v>6</v>
      </c>
      <c r="B594">
        <f t="shared" si="138"/>
        <v>0</v>
      </c>
      <c r="C594" s="5">
        <f t="shared" si="148"/>
        <v>582</v>
      </c>
      <c r="D594" s="3">
        <f t="shared" si="130"/>
        <v>63735</v>
      </c>
      <c r="E594" s="7">
        <f t="shared" si="143"/>
        <v>0</v>
      </c>
      <c r="F594" s="4">
        <f t="shared" si="131"/>
        <v>109151.2086334404</v>
      </c>
      <c r="G594" s="19">
        <f t="shared" si="142"/>
        <v>8291.3552229174511</v>
      </c>
      <c r="H594" s="18">
        <f t="shared" si="147"/>
        <v>100859.85341052296</v>
      </c>
      <c r="I594" s="19"/>
      <c r="J594" s="4"/>
      <c r="K594" s="4">
        <f t="shared" si="126"/>
        <v>0</v>
      </c>
      <c r="L594" s="4">
        <f t="shared" si="127"/>
        <v>0</v>
      </c>
      <c r="M594" s="4">
        <f>IF(C594&lt;&gt;"",SUM($K$13:$K594),"")</f>
        <v>38226051.499999955</v>
      </c>
      <c r="N594" s="4">
        <f t="shared" si="144"/>
        <v>0</v>
      </c>
      <c r="O594">
        <f t="shared" si="132"/>
        <v>2074</v>
      </c>
      <c r="P594" s="8" t="str">
        <f t="shared" si="145"/>
        <v/>
      </c>
      <c r="Q594" s="8" t="str">
        <f t="shared" si="146"/>
        <v/>
      </c>
    </row>
    <row r="595" spans="1:17" x14ac:dyDescent="0.25">
      <c r="A595">
        <f t="shared" si="129"/>
        <v>7</v>
      </c>
      <c r="B595">
        <f t="shared" si="138"/>
        <v>0</v>
      </c>
      <c r="C595" s="5">
        <f t="shared" si="148"/>
        <v>583</v>
      </c>
      <c r="D595" s="3">
        <f t="shared" si="130"/>
        <v>63766</v>
      </c>
      <c r="E595" s="7">
        <f t="shared" si="143"/>
        <v>0</v>
      </c>
      <c r="F595" s="4">
        <f t="shared" si="131"/>
        <v>109151.2086334404</v>
      </c>
      <c r="G595" s="19">
        <f t="shared" si="142"/>
        <v>7871.1058337069371</v>
      </c>
      <c r="H595" s="18">
        <f t="shared" si="147"/>
        <v>101280.10279973347</v>
      </c>
      <c r="I595" s="19"/>
      <c r="J595" s="4"/>
      <c r="K595" s="4">
        <f t="shared" si="126"/>
        <v>0</v>
      </c>
      <c r="L595" s="4">
        <f t="shared" si="127"/>
        <v>0</v>
      </c>
      <c r="M595" s="4">
        <f>IF(C595&lt;&gt;"",SUM($K$13:$K595),"")</f>
        <v>38226051.499999955</v>
      </c>
      <c r="N595" s="4">
        <f t="shared" si="144"/>
        <v>0</v>
      </c>
      <c r="O595">
        <f t="shared" si="132"/>
        <v>2074</v>
      </c>
      <c r="P595" s="8" t="str">
        <f t="shared" si="145"/>
        <v/>
      </c>
      <c r="Q595" s="8" t="str">
        <f t="shared" si="146"/>
        <v/>
      </c>
    </row>
    <row r="596" spans="1:17" x14ac:dyDescent="0.25">
      <c r="A596">
        <f t="shared" si="129"/>
        <v>8</v>
      </c>
      <c r="B596">
        <f t="shared" si="138"/>
        <v>0</v>
      </c>
      <c r="C596" s="5">
        <f t="shared" si="148"/>
        <v>584</v>
      </c>
      <c r="D596" s="3">
        <f t="shared" si="130"/>
        <v>63797</v>
      </c>
      <c r="E596" s="7">
        <f t="shared" si="143"/>
        <v>0</v>
      </c>
      <c r="F596" s="4">
        <f t="shared" si="131"/>
        <v>109151.2086334404</v>
      </c>
      <c r="G596" s="19">
        <f t="shared" si="142"/>
        <v>7449.1054053747166</v>
      </c>
      <c r="H596" s="18">
        <f t="shared" si="147"/>
        <v>101702.10322806569</v>
      </c>
      <c r="I596" s="19"/>
      <c r="J596" s="4"/>
      <c r="K596" s="4">
        <f t="shared" si="126"/>
        <v>0</v>
      </c>
      <c r="L596" s="4">
        <f t="shared" si="127"/>
        <v>0</v>
      </c>
      <c r="M596" s="4">
        <f>IF(C596&lt;&gt;"",SUM($K$13:$K596),"")</f>
        <v>38226051.499999955</v>
      </c>
      <c r="N596" s="4">
        <f t="shared" si="144"/>
        <v>0</v>
      </c>
      <c r="O596">
        <f t="shared" si="132"/>
        <v>2074</v>
      </c>
      <c r="P596" s="8" t="str">
        <f t="shared" si="145"/>
        <v/>
      </c>
      <c r="Q596" s="8" t="str">
        <f t="shared" si="146"/>
        <v/>
      </c>
    </row>
    <row r="597" spans="1:17" x14ac:dyDescent="0.25">
      <c r="A597">
        <f t="shared" si="129"/>
        <v>9</v>
      </c>
      <c r="B597">
        <f t="shared" si="138"/>
        <v>0</v>
      </c>
      <c r="C597" s="5">
        <f t="shared" si="148"/>
        <v>585</v>
      </c>
      <c r="D597" s="3">
        <f t="shared" si="130"/>
        <v>63827</v>
      </c>
      <c r="E597" s="7">
        <f t="shared" si="143"/>
        <v>0</v>
      </c>
      <c r="F597" s="4">
        <f t="shared" si="131"/>
        <v>109151.2086334404</v>
      </c>
      <c r="G597" s="19">
        <f t="shared" si="142"/>
        <v>7025.3466419244414</v>
      </c>
      <c r="H597" s="18">
        <f t="shared" si="147"/>
        <v>102125.86199151595</v>
      </c>
      <c r="I597" s="19"/>
      <c r="J597" s="4"/>
      <c r="K597" s="4">
        <f t="shared" si="126"/>
        <v>0</v>
      </c>
      <c r="L597" s="4">
        <f t="shared" si="127"/>
        <v>0</v>
      </c>
      <c r="M597" s="4">
        <f>IF(C597&lt;&gt;"",SUM($K$13:$K597),"")</f>
        <v>38226051.499999955</v>
      </c>
      <c r="N597" s="4">
        <f t="shared" si="144"/>
        <v>0</v>
      </c>
      <c r="O597">
        <f t="shared" si="132"/>
        <v>2074</v>
      </c>
      <c r="P597" s="8" t="str">
        <f t="shared" si="145"/>
        <v/>
      </c>
      <c r="Q597" s="8" t="str">
        <f t="shared" si="146"/>
        <v/>
      </c>
    </row>
    <row r="598" spans="1:17" x14ac:dyDescent="0.25">
      <c r="A598">
        <f t="shared" si="129"/>
        <v>10</v>
      </c>
      <c r="B598">
        <f t="shared" si="138"/>
        <v>0</v>
      </c>
      <c r="C598" s="5">
        <f t="shared" si="148"/>
        <v>586</v>
      </c>
      <c r="D598" s="3">
        <f t="shared" si="130"/>
        <v>63858</v>
      </c>
      <c r="E598" s="7">
        <f t="shared" si="143"/>
        <v>0</v>
      </c>
      <c r="F598" s="4">
        <f t="shared" si="131"/>
        <v>109151.2086334404</v>
      </c>
      <c r="G598" s="19">
        <f t="shared" si="142"/>
        <v>6599.8222169597911</v>
      </c>
      <c r="H598" s="18">
        <f t="shared" si="147"/>
        <v>102551.38641648061</v>
      </c>
      <c r="I598" s="19"/>
      <c r="J598" s="4"/>
      <c r="K598" s="4">
        <f t="shared" si="126"/>
        <v>0</v>
      </c>
      <c r="L598" s="4">
        <f t="shared" si="127"/>
        <v>0</v>
      </c>
      <c r="M598" s="4">
        <f>IF(C598&lt;&gt;"",SUM($K$13:$K598),"")</f>
        <v>38226051.499999955</v>
      </c>
      <c r="N598" s="4">
        <f t="shared" si="144"/>
        <v>0</v>
      </c>
      <c r="O598">
        <f t="shared" si="132"/>
        <v>2074</v>
      </c>
      <c r="P598" s="8" t="str">
        <f t="shared" si="145"/>
        <v/>
      </c>
      <c r="Q598" s="8" t="str">
        <f t="shared" si="146"/>
        <v/>
      </c>
    </row>
    <row r="599" spans="1:17" x14ac:dyDescent="0.25">
      <c r="A599">
        <f t="shared" si="129"/>
        <v>11</v>
      </c>
      <c r="B599">
        <f t="shared" si="138"/>
        <v>0</v>
      </c>
      <c r="C599" s="5">
        <f t="shared" si="148"/>
        <v>587</v>
      </c>
      <c r="D599" s="3">
        <f t="shared" si="130"/>
        <v>63888</v>
      </c>
      <c r="E599" s="7">
        <f t="shared" si="143"/>
        <v>0</v>
      </c>
      <c r="F599" s="4">
        <f t="shared" si="131"/>
        <v>109151.2086334404</v>
      </c>
      <c r="G599" s="19">
        <f t="shared" si="142"/>
        <v>6172.5247735577896</v>
      </c>
      <c r="H599" s="18">
        <f t="shared" si="147"/>
        <v>102978.68385988261</v>
      </c>
      <c r="I599" s="19"/>
      <c r="J599" s="4"/>
      <c r="K599" s="4">
        <f t="shared" si="126"/>
        <v>0</v>
      </c>
      <c r="L599" s="4">
        <f t="shared" si="127"/>
        <v>0</v>
      </c>
      <c r="M599" s="4">
        <f>IF(C599&lt;&gt;"",SUM($K$13:$K599),"")</f>
        <v>38226051.499999955</v>
      </c>
      <c r="N599" s="4">
        <f t="shared" si="144"/>
        <v>0</v>
      </c>
      <c r="O599">
        <f t="shared" si="132"/>
        <v>2074</v>
      </c>
      <c r="P599" s="8" t="str">
        <f t="shared" si="145"/>
        <v/>
      </c>
      <c r="Q599" s="8" t="str">
        <f t="shared" si="146"/>
        <v/>
      </c>
    </row>
    <row r="600" spans="1:17" x14ac:dyDescent="0.25">
      <c r="A600">
        <f t="shared" si="129"/>
        <v>12</v>
      </c>
      <c r="B600">
        <f t="shared" si="138"/>
        <v>1</v>
      </c>
      <c r="C600" s="5">
        <f t="shared" si="148"/>
        <v>588</v>
      </c>
      <c r="D600" s="3">
        <f t="shared" si="130"/>
        <v>63919</v>
      </c>
      <c r="E600" s="7">
        <f t="shared" si="143"/>
        <v>0</v>
      </c>
      <c r="F600" s="4">
        <f t="shared" si="131"/>
        <v>109151.2086334404</v>
      </c>
      <c r="G600" s="19">
        <f t="shared" si="142"/>
        <v>5743.4469241416118</v>
      </c>
      <c r="H600" s="18">
        <f t="shared" si="147"/>
        <v>103407.76170929879</v>
      </c>
      <c r="I600" s="19">
        <f>SUM(H589:H600)</f>
        <v>1212962.0590834443</v>
      </c>
      <c r="J600" s="4">
        <f>[2]Blad1!$BH$41*1000</f>
        <v>0</v>
      </c>
      <c r="K600" s="4">
        <f t="shared" si="126"/>
        <v>0</v>
      </c>
      <c r="L600" s="4">
        <f t="shared" si="127"/>
        <v>0</v>
      </c>
      <c r="M600" s="4">
        <f>IF(C600&lt;&gt;"",SUM($K$13:$K600),"")</f>
        <v>38226051.499999955</v>
      </c>
      <c r="N600" s="4">
        <f t="shared" si="144"/>
        <v>0</v>
      </c>
      <c r="O600">
        <f t="shared" si="132"/>
        <v>2074</v>
      </c>
      <c r="P600" s="8">
        <f t="shared" si="145"/>
        <v>0</v>
      </c>
      <c r="Q600" s="8">
        <f t="shared" si="146"/>
        <v>0</v>
      </c>
    </row>
    <row r="601" spans="1:17" x14ac:dyDescent="0.25">
      <c r="A601">
        <f t="shared" si="129"/>
        <v>1</v>
      </c>
      <c r="B601">
        <f t="shared" si="138"/>
        <v>0</v>
      </c>
      <c r="C601" s="5">
        <f t="shared" si="148"/>
        <v>589</v>
      </c>
      <c r="D601" s="3">
        <f t="shared" si="130"/>
        <v>63950</v>
      </c>
      <c r="E601" s="7">
        <f t="shared" si="143"/>
        <v>0</v>
      </c>
      <c r="F601" s="4">
        <f t="shared" si="131"/>
        <v>109151.2086334404</v>
      </c>
      <c r="G601" s="19">
        <f t="shared" si="142"/>
        <v>5312.5812503528678</v>
      </c>
      <c r="H601" s="18">
        <f t="shared" si="147"/>
        <v>103838.62738308754</v>
      </c>
      <c r="I601" s="19"/>
      <c r="J601" s="4"/>
      <c r="K601" s="4">
        <f t="shared" si="126"/>
        <v>0</v>
      </c>
      <c r="L601" s="4">
        <f t="shared" si="127"/>
        <v>0</v>
      </c>
      <c r="M601" s="4">
        <f>IF(C601&lt;&gt;"",SUM($K$13:$K601),"")</f>
        <v>38226051.499999955</v>
      </c>
      <c r="N601" s="4">
        <f t="shared" si="144"/>
        <v>0</v>
      </c>
      <c r="O601">
        <f t="shared" si="132"/>
        <v>2075</v>
      </c>
      <c r="P601" s="8" t="str">
        <f t="shared" si="145"/>
        <v/>
      </c>
      <c r="Q601" s="8" t="str">
        <f t="shared" si="146"/>
        <v/>
      </c>
    </row>
    <row r="602" spans="1:17" x14ac:dyDescent="0.25">
      <c r="A602">
        <f t="shared" si="129"/>
        <v>2</v>
      </c>
      <c r="B602">
        <f t="shared" si="138"/>
        <v>0</v>
      </c>
      <c r="C602" s="5">
        <f t="shared" si="148"/>
        <v>590</v>
      </c>
      <c r="D602" s="3">
        <f t="shared" si="130"/>
        <v>63978</v>
      </c>
      <c r="E602" s="7">
        <f t="shared" si="143"/>
        <v>0</v>
      </c>
      <c r="F602" s="4">
        <f t="shared" si="131"/>
        <v>109151.2086334404</v>
      </c>
      <c r="G602" s="19">
        <f t="shared" si="142"/>
        <v>4879.9203029233358</v>
      </c>
      <c r="H602" s="18">
        <f t="shared" si="147"/>
        <v>104271.28833051707</v>
      </c>
      <c r="I602" s="19"/>
      <c r="J602" s="4"/>
      <c r="K602" s="4">
        <f t="shared" si="126"/>
        <v>0</v>
      </c>
      <c r="L602" s="4">
        <f t="shared" si="127"/>
        <v>0</v>
      </c>
      <c r="M602" s="4">
        <f>IF(C602&lt;&gt;"",SUM($K$13:$K602),"")</f>
        <v>38226051.499999955</v>
      </c>
      <c r="N602" s="4">
        <f t="shared" si="144"/>
        <v>0</v>
      </c>
      <c r="O602">
        <f t="shared" si="132"/>
        <v>2075</v>
      </c>
      <c r="P602" s="8" t="str">
        <f t="shared" si="145"/>
        <v/>
      </c>
      <c r="Q602" s="8" t="str">
        <f t="shared" si="146"/>
        <v/>
      </c>
    </row>
    <row r="603" spans="1:17" x14ac:dyDescent="0.25">
      <c r="A603">
        <f t="shared" si="129"/>
        <v>3</v>
      </c>
      <c r="B603">
        <f t="shared" si="138"/>
        <v>0</v>
      </c>
      <c r="C603" s="5">
        <f t="shared" si="148"/>
        <v>591</v>
      </c>
      <c r="D603" s="3">
        <f t="shared" si="130"/>
        <v>64009</v>
      </c>
      <c r="E603" s="7">
        <f t="shared" si="143"/>
        <v>0</v>
      </c>
      <c r="F603" s="4">
        <f t="shared" si="131"/>
        <v>109151.2086334404</v>
      </c>
      <c r="G603" s="19">
        <f t="shared" si="142"/>
        <v>4445.4566015461805</v>
      </c>
      <c r="H603" s="18">
        <f t="shared" si="147"/>
        <v>104705.75203189421</v>
      </c>
      <c r="I603" s="19"/>
      <c r="J603" s="4"/>
      <c r="K603" s="4">
        <f t="shared" si="126"/>
        <v>0</v>
      </c>
      <c r="L603" s="4">
        <f t="shared" si="127"/>
        <v>0</v>
      </c>
      <c r="M603" s="4">
        <f>IF(C603&lt;&gt;"",SUM($K$13:$K603),"")</f>
        <v>38226051.499999955</v>
      </c>
      <c r="N603" s="4">
        <f t="shared" si="144"/>
        <v>0</v>
      </c>
      <c r="O603">
        <f t="shared" si="132"/>
        <v>2075</v>
      </c>
      <c r="P603" s="8" t="str">
        <f t="shared" si="145"/>
        <v/>
      </c>
      <c r="Q603" s="8" t="str">
        <f t="shared" si="146"/>
        <v/>
      </c>
    </row>
    <row r="604" spans="1:17" x14ac:dyDescent="0.25">
      <c r="A604">
        <f t="shared" si="129"/>
        <v>4</v>
      </c>
      <c r="B604">
        <f t="shared" si="138"/>
        <v>0</v>
      </c>
      <c r="C604" s="5">
        <f t="shared" si="148"/>
        <v>592</v>
      </c>
      <c r="D604" s="3">
        <f t="shared" si="130"/>
        <v>64039</v>
      </c>
      <c r="E604" s="7">
        <f t="shared" si="143"/>
        <v>0</v>
      </c>
      <c r="F604" s="4">
        <f t="shared" si="131"/>
        <v>109151.2086334404</v>
      </c>
      <c r="G604" s="19">
        <f t="shared" si="142"/>
        <v>4009.1826347466222</v>
      </c>
      <c r="H604" s="18">
        <f t="shared" si="147"/>
        <v>105142.02599869377</v>
      </c>
      <c r="I604" s="19"/>
      <c r="J604" s="4"/>
      <c r="K604" s="4">
        <f t="shared" si="126"/>
        <v>0</v>
      </c>
      <c r="L604" s="4">
        <f t="shared" si="127"/>
        <v>0</v>
      </c>
      <c r="M604" s="4">
        <f>IF(C604&lt;&gt;"",SUM($K$13:$K604),"")</f>
        <v>38226051.499999955</v>
      </c>
      <c r="N604" s="4">
        <f t="shared" si="144"/>
        <v>0</v>
      </c>
      <c r="O604">
        <f t="shared" si="132"/>
        <v>2075</v>
      </c>
      <c r="P604" s="8" t="str">
        <f t="shared" si="145"/>
        <v/>
      </c>
      <c r="Q604" s="8" t="str">
        <f t="shared" si="146"/>
        <v/>
      </c>
    </row>
    <row r="605" spans="1:17" x14ac:dyDescent="0.25">
      <c r="A605">
        <f t="shared" si="129"/>
        <v>5</v>
      </c>
      <c r="B605">
        <f t="shared" si="138"/>
        <v>0</v>
      </c>
      <c r="C605" s="5">
        <f t="shared" si="148"/>
        <v>593</v>
      </c>
      <c r="D605" s="3">
        <f t="shared" si="130"/>
        <v>64070</v>
      </c>
      <c r="E605" s="7">
        <f t="shared" si="143"/>
        <v>0</v>
      </c>
      <c r="F605" s="4">
        <f t="shared" si="131"/>
        <v>109151.2086334404</v>
      </c>
      <c r="G605" s="19">
        <f t="shared" si="142"/>
        <v>3571.0908597520647</v>
      </c>
      <c r="H605" s="18">
        <f t="shared" si="147"/>
        <v>105580.11777368834</v>
      </c>
      <c r="I605" s="19"/>
      <c r="J605" s="4"/>
      <c r="K605" s="4">
        <f t="shared" si="126"/>
        <v>0</v>
      </c>
      <c r="L605" s="4">
        <f t="shared" si="127"/>
        <v>0</v>
      </c>
      <c r="M605" s="4">
        <f>IF(C605&lt;&gt;"",SUM($K$13:$K605),"")</f>
        <v>38226051.499999955</v>
      </c>
      <c r="N605" s="4">
        <f t="shared" si="144"/>
        <v>0</v>
      </c>
      <c r="O605">
        <f t="shared" si="132"/>
        <v>2075</v>
      </c>
      <c r="P605" s="8" t="str">
        <f t="shared" si="145"/>
        <v/>
      </c>
      <c r="Q605" s="8" t="str">
        <f t="shared" si="146"/>
        <v/>
      </c>
    </row>
    <row r="606" spans="1:17" x14ac:dyDescent="0.25">
      <c r="A606">
        <f t="shared" si="129"/>
        <v>6</v>
      </c>
      <c r="B606">
        <f t="shared" si="138"/>
        <v>0</v>
      </c>
      <c r="C606" s="5">
        <f t="shared" si="148"/>
        <v>594</v>
      </c>
      <c r="D606" s="3">
        <f t="shared" si="130"/>
        <v>64100</v>
      </c>
      <c r="E606" s="7">
        <f t="shared" si="143"/>
        <v>0</v>
      </c>
      <c r="F606" s="4">
        <f t="shared" si="131"/>
        <v>109151.2086334404</v>
      </c>
      <c r="G606" s="19">
        <f t="shared" si="142"/>
        <v>3131.173702361697</v>
      </c>
      <c r="H606" s="18">
        <f t="shared" si="147"/>
        <v>106020.03493107871</v>
      </c>
      <c r="I606" s="19"/>
      <c r="J606" s="4"/>
      <c r="K606" s="4">
        <f t="shared" si="126"/>
        <v>0</v>
      </c>
      <c r="L606" s="4">
        <f t="shared" si="127"/>
        <v>0</v>
      </c>
      <c r="M606" s="4">
        <f>IF(C606&lt;&gt;"",SUM($K$13:$K606),"")</f>
        <v>38226051.499999955</v>
      </c>
      <c r="N606" s="4">
        <f t="shared" si="144"/>
        <v>0</v>
      </c>
      <c r="O606">
        <f t="shared" si="132"/>
        <v>2075</v>
      </c>
      <c r="P606" s="8" t="str">
        <f t="shared" si="145"/>
        <v/>
      </c>
      <c r="Q606" s="8" t="str">
        <f t="shared" si="146"/>
        <v/>
      </c>
    </row>
    <row r="607" spans="1:17" x14ac:dyDescent="0.25">
      <c r="A607">
        <f t="shared" si="129"/>
        <v>7</v>
      </c>
      <c r="B607">
        <f t="shared" si="138"/>
        <v>0</v>
      </c>
      <c r="C607" s="5">
        <f t="shared" si="148"/>
        <v>595</v>
      </c>
      <c r="D607" s="3">
        <f t="shared" si="130"/>
        <v>64131</v>
      </c>
      <c r="E607" s="7">
        <f t="shared" si="143"/>
        <v>0</v>
      </c>
      <c r="F607" s="4">
        <f t="shared" si="131"/>
        <v>109151.2086334404</v>
      </c>
      <c r="G607" s="19">
        <f t="shared" si="142"/>
        <v>2689.4235568155359</v>
      </c>
      <c r="H607" s="18">
        <f t="shared" si="147"/>
        <v>106461.78507662487</v>
      </c>
      <c r="I607" s="19"/>
      <c r="J607" s="4"/>
      <c r="K607" s="4">
        <f t="shared" si="126"/>
        <v>0</v>
      </c>
      <c r="L607" s="4">
        <f t="shared" si="127"/>
        <v>0</v>
      </c>
      <c r="M607" s="4">
        <f>IF(C607&lt;&gt;"",SUM($K$13:$K607),"")</f>
        <v>38226051.499999955</v>
      </c>
      <c r="N607" s="4">
        <f t="shared" si="144"/>
        <v>0</v>
      </c>
      <c r="O607">
        <f t="shared" si="132"/>
        <v>2075</v>
      </c>
      <c r="P607" s="8" t="str">
        <f t="shared" si="145"/>
        <v/>
      </c>
      <c r="Q607" s="8" t="str">
        <f t="shared" si="146"/>
        <v/>
      </c>
    </row>
    <row r="608" spans="1:17" x14ac:dyDescent="0.25">
      <c r="A608">
        <f t="shared" si="129"/>
        <v>8</v>
      </c>
      <c r="B608">
        <f t="shared" si="138"/>
        <v>0</v>
      </c>
      <c r="C608" s="5">
        <f t="shared" si="148"/>
        <v>596</v>
      </c>
      <c r="D608" s="3">
        <f t="shared" si="130"/>
        <v>64162</v>
      </c>
      <c r="E608" s="7">
        <f t="shared" si="143"/>
        <v>0</v>
      </c>
      <c r="F608" s="4">
        <f t="shared" si="131"/>
        <v>109151.2086334404</v>
      </c>
      <c r="G608" s="19">
        <f t="shared" si="142"/>
        <v>2245.8327856629321</v>
      </c>
      <c r="H608" s="18">
        <f t="shared" si="147"/>
        <v>106905.37584777747</v>
      </c>
      <c r="I608" s="19"/>
      <c r="J608" s="4"/>
      <c r="K608" s="4">
        <f t="shared" si="126"/>
        <v>0</v>
      </c>
      <c r="L608" s="4">
        <f t="shared" si="127"/>
        <v>0</v>
      </c>
      <c r="M608" s="4">
        <f>IF(C608&lt;&gt;"",SUM($K$13:$K608),"")</f>
        <v>38226051.499999955</v>
      </c>
      <c r="N608" s="4">
        <f t="shared" si="144"/>
        <v>0</v>
      </c>
      <c r="O608">
        <f t="shared" si="132"/>
        <v>2075</v>
      </c>
      <c r="P608" s="8" t="str">
        <f t="shared" si="145"/>
        <v/>
      </c>
      <c r="Q608" s="8" t="str">
        <f t="shared" si="146"/>
        <v/>
      </c>
    </row>
    <row r="609" spans="1:17" x14ac:dyDescent="0.25">
      <c r="A609">
        <f t="shared" si="129"/>
        <v>9</v>
      </c>
      <c r="B609">
        <f t="shared" si="138"/>
        <v>0</v>
      </c>
      <c r="C609" s="5">
        <f t="shared" si="148"/>
        <v>597</v>
      </c>
      <c r="D609" s="3">
        <f t="shared" si="130"/>
        <v>64192</v>
      </c>
      <c r="E609" s="7">
        <f t="shared" si="143"/>
        <v>0</v>
      </c>
      <c r="F609" s="4">
        <f t="shared" si="131"/>
        <v>109151.2086334404</v>
      </c>
      <c r="G609" s="19">
        <f t="shared" si="142"/>
        <v>1800.393719630526</v>
      </c>
      <c r="H609" s="18">
        <f t="shared" si="147"/>
        <v>107350.81491380987</v>
      </c>
      <c r="I609" s="19"/>
      <c r="J609" s="4"/>
      <c r="K609" s="4">
        <f t="shared" si="126"/>
        <v>0</v>
      </c>
      <c r="L609" s="4">
        <f t="shared" si="127"/>
        <v>0</v>
      </c>
      <c r="M609" s="4">
        <f>IF(C609&lt;&gt;"",SUM($K$13:$K609),"")</f>
        <v>38226051.499999955</v>
      </c>
      <c r="N609" s="4">
        <f t="shared" si="144"/>
        <v>0</v>
      </c>
      <c r="O609">
        <f t="shared" si="132"/>
        <v>2075</v>
      </c>
      <c r="P609" s="8" t="str">
        <f t="shared" si="145"/>
        <v/>
      </c>
      <c r="Q609" s="8" t="str">
        <f t="shared" si="146"/>
        <v/>
      </c>
    </row>
    <row r="610" spans="1:17" x14ac:dyDescent="0.25">
      <c r="A610">
        <f t="shared" si="129"/>
        <v>10</v>
      </c>
      <c r="B610">
        <f t="shared" si="138"/>
        <v>0</v>
      </c>
      <c r="C610" s="5">
        <f t="shared" si="148"/>
        <v>598</v>
      </c>
      <c r="D610" s="3">
        <f t="shared" si="130"/>
        <v>64223</v>
      </c>
      <c r="E610" s="7">
        <f t="shared" si="143"/>
        <v>0</v>
      </c>
      <c r="F610" s="4">
        <f t="shared" si="131"/>
        <v>109151.2086334404</v>
      </c>
      <c r="G610" s="19">
        <f t="shared" si="142"/>
        <v>1353.0986574896517</v>
      </c>
      <c r="H610" s="18">
        <f t="shared" si="147"/>
        <v>107798.10997595075</v>
      </c>
      <c r="I610" s="19"/>
      <c r="J610" s="4"/>
      <c r="K610" s="4">
        <f t="shared" si="126"/>
        <v>0</v>
      </c>
      <c r="L610" s="4">
        <f t="shared" si="127"/>
        <v>0</v>
      </c>
      <c r="M610" s="4">
        <f>IF(C610&lt;&gt;"",SUM($K$13:$K610),"")</f>
        <v>38226051.499999955</v>
      </c>
      <c r="N610" s="4">
        <f t="shared" si="144"/>
        <v>0</v>
      </c>
      <c r="O610">
        <f t="shared" si="132"/>
        <v>2075</v>
      </c>
      <c r="P610" s="8" t="str">
        <f t="shared" si="145"/>
        <v/>
      </c>
      <c r="Q610" s="8" t="str">
        <f t="shared" si="146"/>
        <v/>
      </c>
    </row>
    <row r="611" spans="1:17" x14ac:dyDescent="0.25">
      <c r="A611">
        <f t="shared" si="129"/>
        <v>11</v>
      </c>
      <c r="B611">
        <f t="shared" si="138"/>
        <v>0</v>
      </c>
      <c r="C611" s="5">
        <f t="shared" si="148"/>
        <v>599</v>
      </c>
      <c r="D611" s="3">
        <f t="shared" si="130"/>
        <v>64253</v>
      </c>
      <c r="E611" s="7">
        <f t="shared" si="143"/>
        <v>0</v>
      </c>
      <c r="F611" s="4">
        <f t="shared" si="131"/>
        <v>109151.2086334404</v>
      </c>
      <c r="G611" s="19">
        <f t="shared" si="142"/>
        <v>903.9398659231905</v>
      </c>
      <c r="H611" s="18">
        <f t="shared" si="147"/>
        <v>108247.26876751722</v>
      </c>
      <c r="I611" s="19"/>
      <c r="J611" s="4"/>
      <c r="K611" s="4">
        <f t="shared" si="126"/>
        <v>0</v>
      </c>
      <c r="L611" s="4">
        <f t="shared" si="127"/>
        <v>0</v>
      </c>
      <c r="M611" s="4">
        <f>IF(C611&lt;&gt;"",SUM($K$13:$K611),"")</f>
        <v>38226051.499999955</v>
      </c>
      <c r="N611" s="4">
        <f t="shared" si="144"/>
        <v>0</v>
      </c>
      <c r="O611">
        <f t="shared" si="132"/>
        <v>2075</v>
      </c>
      <c r="P611" s="8" t="str">
        <f t="shared" si="145"/>
        <v/>
      </c>
      <c r="Q611" s="8" t="str">
        <f t="shared" si="146"/>
        <v/>
      </c>
    </row>
    <row r="612" spans="1:17" x14ac:dyDescent="0.25">
      <c r="A612">
        <f t="shared" si="129"/>
        <v>12</v>
      </c>
      <c r="B612">
        <f>IF(AND(E$7&lt;=12,A612=12),1,IF(AND(E$7&gt;12,A853&lt;A612),1,0))</f>
        <v>1</v>
      </c>
      <c r="C612" s="5">
        <f t="shared" si="148"/>
        <v>600</v>
      </c>
      <c r="D612" s="3">
        <f t="shared" si="130"/>
        <v>64284</v>
      </c>
      <c r="E612" s="7">
        <f t="shared" si="143"/>
        <v>0</v>
      </c>
      <c r="F612" s="4">
        <f t="shared" si="131"/>
        <v>109151.2086334404</v>
      </c>
      <c r="G612" s="19">
        <f t="shared" si="142"/>
        <v>452.90957939186882</v>
      </c>
      <c r="H612" s="18">
        <f t="shared" si="147"/>
        <v>108698.29905404853</v>
      </c>
      <c r="I612" s="19">
        <f>SUM(H601:H612)</f>
        <v>1275019.5000846884</v>
      </c>
      <c r="J612" s="4">
        <f>[2]Blad1!$BI$41*1000</f>
        <v>0</v>
      </c>
      <c r="K612" s="4">
        <f t="shared" si="126"/>
        <v>0</v>
      </c>
      <c r="L612" s="4">
        <f t="shared" si="127"/>
        <v>0</v>
      </c>
      <c r="M612" s="4">
        <f>IF(C612&lt;&gt;"",SUM($K$13:$K612),"")</f>
        <v>38226051.499999955</v>
      </c>
      <c r="N612" s="4">
        <f>IFERROR(ROUND(IF(C612&lt;&gt;"",SUM(K853:K1055),""),2),"")</f>
        <v>0</v>
      </c>
      <c r="O612">
        <f t="shared" si="132"/>
        <v>2075</v>
      </c>
      <c r="P612" s="8">
        <f>IF(O612&lt;&gt;O853,SUMIFS(K:K,O:O,O612),"")</f>
        <v>0</v>
      </c>
      <c r="Q612" s="8">
        <f>IF(O612&lt;&gt;O853,SUMIFS(J:J,O:O,O612),"")</f>
        <v>0</v>
      </c>
    </row>
    <row r="613" spans="1:17" x14ac:dyDescent="0.25">
      <c r="A613">
        <f>IF(E$7&lt;=12,MONTH(D613),WEEKNUM(D613))</f>
        <v>1</v>
      </c>
      <c r="B613">
        <f>IF(AND(E$7&lt;=12,A613=12),1,IF(AND(E$7&gt;12,A614&lt;A613),1,0))</f>
        <v>0</v>
      </c>
      <c r="C613" s="5"/>
      <c r="D613" s="3"/>
      <c r="E613" s="7"/>
      <c r="F613" s="4"/>
      <c r="G613" s="19" t="str">
        <f t="shared" si="142"/>
        <v/>
      </c>
      <c r="H613" s="18" t="str">
        <f t="shared" si="147"/>
        <v/>
      </c>
      <c r="I613" s="14">
        <f>SUM(I13:I612)</f>
        <v>24034769.999999996</v>
      </c>
      <c r="J613" s="14">
        <f>SUM(J13:J612)</f>
        <v>25054770</v>
      </c>
      <c r="K613" s="4"/>
      <c r="L613" s="4"/>
      <c r="M613" s="4"/>
      <c r="P613" s="14">
        <f>SUM(P13:P612)</f>
        <v>38226051.5</v>
      </c>
      <c r="Q613" s="14">
        <f>SUM(Q13:Q612)</f>
        <v>25054770</v>
      </c>
    </row>
  </sheetData>
  <mergeCells count="2">
    <mergeCell ref="D3:E3"/>
    <mergeCell ref="J3:L3"/>
  </mergeCells>
  <conditionalFormatting sqref="A13:M613">
    <cfRule type="expression" dxfId="6" priority="8">
      <formula>$B13=1</formula>
    </cfRule>
  </conditionalFormatting>
  <conditionalFormatting sqref="N13:N612">
    <cfRule type="expression" dxfId="5" priority="6">
      <formula>$B13=1</formula>
    </cfRule>
  </conditionalFormatting>
  <conditionalFormatting sqref="O13:O613">
    <cfRule type="expression" dxfId="4" priority="5">
      <formula>$B$13=1</formula>
    </cfRule>
  </conditionalFormatting>
  <conditionalFormatting sqref="P13:P612">
    <cfRule type="expression" dxfId="3" priority="4">
      <formula>$B$13=1</formula>
    </cfRule>
  </conditionalFormatting>
  <conditionalFormatting sqref="P613:Q613">
    <cfRule type="expression" dxfId="2" priority="1">
      <formula>$B613=1</formula>
    </cfRule>
  </conditionalFormatting>
  <conditionalFormatting sqref="Q13:XFD13 Q14:Q612">
    <cfRule type="expression" dxfId="1" priority="12">
      <formula>$B$13=1</formula>
    </cfRule>
  </conditionalFormatting>
  <conditionalFormatting sqref="R19:XFD19">
    <cfRule type="expression" dxfId="0" priority="10">
      <formula>$B19=1</formula>
    </cfRule>
  </conditionalFormatting>
  <dataValidations count="2">
    <dataValidation type="date" operator="greaterThanOrEqual" allowBlank="1" showInputMessage="1" showErrorMessage="1" sqref="E8:E10" xr:uid="{00000000-0002-0000-0000-000000000000}">
      <formula1>32874</formula1>
    </dataValidation>
    <dataValidation type="whole" operator="lessThanOrEqual" allowBlank="1" showInputMessage="1" showErrorMessage="1" sqref="E7" xr:uid="{00000000-0002-0000-0000-000001000000}">
      <formula1>12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79EC-0689-4A4D-96D8-E328710B8A21}">
  <dimension ref="A1:H4"/>
  <sheetViews>
    <sheetView workbookViewId="0">
      <selection activeCell="A4" sqref="A4"/>
    </sheetView>
  </sheetViews>
  <sheetFormatPr defaultColWidth="8.85546875" defaultRowHeight="15" x14ac:dyDescent="0.25"/>
  <cols>
    <col min="1" max="1" width="25.42578125" customWidth="1"/>
    <col min="2" max="2" width="15.140625" bestFit="1" customWidth="1"/>
    <col min="3" max="8" width="12.42578125" bestFit="1" customWidth="1"/>
  </cols>
  <sheetData>
    <row r="1" spans="1:8" x14ac:dyDescent="0.25">
      <c r="A1" s="2" t="s">
        <v>22</v>
      </c>
    </row>
    <row r="3" spans="1:8" x14ac:dyDescent="0.25">
      <c r="A3" t="str">
        <f>+'Amortisatie schema'!D4</f>
        <v>Bedrag Lening (excl rente)</v>
      </c>
      <c r="B3" s="14">
        <v>20000000</v>
      </c>
      <c r="C3" s="13">
        <f>+B3+1000000</f>
        <v>21000000</v>
      </c>
      <c r="D3" s="13">
        <f>+C3+1000000</f>
        <v>22000000</v>
      </c>
      <c r="E3" s="13">
        <v>22500000</v>
      </c>
      <c r="F3" s="13">
        <f>+D3+1000000</f>
        <v>23000000</v>
      </c>
      <c r="G3" s="13">
        <f>+F3+1000000</f>
        <v>24000000</v>
      </c>
      <c r="H3" s="13">
        <f>+G3+1000000</f>
        <v>25000000</v>
      </c>
    </row>
    <row r="4" spans="1:8" x14ac:dyDescent="0.25">
      <c r="A4" t="str">
        <f>+'Amortisatie schema'!J7</f>
        <v>Annuiteit per jaar</v>
      </c>
      <c r="B4" s="13">
        <v>1216044.7435821134</v>
      </c>
      <c r="C4" s="13">
        <v>1276846.9807612193</v>
      </c>
      <c r="D4" s="13">
        <v>1337649.2179403249</v>
      </c>
      <c r="E4" s="13">
        <v>1368050.336529878</v>
      </c>
      <c r="F4" s="13">
        <v>1398451.4551194308</v>
      </c>
      <c r="G4" s="13">
        <v>1459253.6922985362</v>
      </c>
      <c r="H4" s="13">
        <v>1520055.9294776421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Amortisatie schema</vt:lpstr>
      <vt:lpstr>Verschillende leningen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 Rog</dc:creator>
  <cp:lastModifiedBy>Michael Rosner</cp:lastModifiedBy>
  <dcterms:created xsi:type="dcterms:W3CDTF">2016-07-05T10:02:03Z</dcterms:created>
  <dcterms:modified xsi:type="dcterms:W3CDTF">2025-04-17T19:53:44Z</dcterms:modified>
</cp:coreProperties>
</file>