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Berea200" sheetId="1" state="visible" r:id="rId1"/>
    <sheet name="Berea500" sheetId="2" state="visible" r:id="rId2"/>
    <sheet name="P148_K2" sheetId="3" state="visible" r:id="rId3"/>
    <sheet name="P240_K104" sheetId="4" state="visible" r:id="rId4"/>
    <sheet name="P262_K441" sheetId="5" state="visible" r:id="rId5"/>
    <sheet name="Voluntários" sheetId="6" state="visible" r:id="rId6"/>
  </sheets>
  <definedNames>
    <definedName name="media4" hidden="0">P240_K104!$C$13</definedName>
    <definedName name="esperada4" hidden="0">P240_K104!$EXP$4</definedName>
    <definedName name="porosidade4" hidden="0">P240_K104!$C$16</definedName>
    <definedName name="media3" hidden="0">P148_K2!$C$13</definedName>
    <definedName name="porosidade3" hidden="0">P148_K2!$C$16</definedName>
    <definedName name="media5" hidden="0">P262_K441!$C$13</definedName>
    <definedName name="porosidade5" hidden="0">P262_K441!$C$16</definedName>
    <definedName name="media1" hidden="0">Berea200!$B$8</definedName>
    <definedName name="media2" hidden="0">Berea500!$C$10</definedName>
  </definedNames>
  <calcPr/>
</workbook>
</file>

<file path=xl/sharedStrings.xml><?xml version="1.0" encoding="utf-8"?>
<sst xmlns="http://schemas.openxmlformats.org/spreadsheetml/2006/main" count="69" uniqueCount="69">
  <si>
    <t>Imagem</t>
  </si>
  <si>
    <t>Porosidade</t>
  </si>
  <si>
    <t xml:space="preserve">Iter. 1</t>
  </si>
  <si>
    <t xml:space="preserve">Iter. 2</t>
  </si>
  <si>
    <t xml:space="preserve">Iter. 3</t>
  </si>
  <si>
    <t xml:space="preserve">Iter. 4</t>
  </si>
  <si>
    <t xml:space="preserve">Iter. 5</t>
  </si>
  <si>
    <t>Média</t>
  </si>
  <si>
    <t xml:space="preserve">Desvio Padrão</t>
  </si>
  <si>
    <t xml:space="preserve">I22 </t>
  </si>
  <si>
    <t xml:space="preserve">I212 </t>
  </si>
  <si>
    <t xml:space="preserve">I26 </t>
  </si>
  <si>
    <t xml:space="preserve">I216 </t>
  </si>
  <si>
    <t xml:space="preserve">Porosidade (%)</t>
  </si>
  <si>
    <t xml:space="preserve">Distancia da média</t>
  </si>
  <si>
    <t xml:space="preserve">Tempo Decorrido (ms)</t>
  </si>
  <si>
    <t>Poros</t>
  </si>
  <si>
    <t>Solido</t>
  </si>
  <si>
    <t>Total</t>
  </si>
  <si>
    <t>I31</t>
  </si>
  <si>
    <t xml:space="preserve">I310 </t>
  </si>
  <si>
    <t xml:space="preserve">I311 </t>
  </si>
  <si>
    <t xml:space="preserve">I312 </t>
  </si>
  <si>
    <t xml:space="preserve">I318 </t>
  </si>
  <si>
    <t xml:space="preserve">I32 </t>
  </si>
  <si>
    <t xml:space="preserve">I320 </t>
  </si>
  <si>
    <t xml:space="preserve">Erro em relação ao valor real</t>
  </si>
  <si>
    <t xml:space="preserve">3271i01 </t>
  </si>
  <si>
    <t xml:space="preserve">3271i02 </t>
  </si>
  <si>
    <t xml:space="preserve">3271i03 </t>
  </si>
  <si>
    <t xml:space="preserve">3271i04 </t>
  </si>
  <si>
    <t xml:space="preserve">3271i05 </t>
  </si>
  <si>
    <t xml:space="preserve">3271i06 </t>
  </si>
  <si>
    <t xml:space="preserve">3271i07 </t>
  </si>
  <si>
    <t xml:space="preserve">3271i08 </t>
  </si>
  <si>
    <t xml:space="preserve">3271i09 </t>
  </si>
  <si>
    <t xml:space="preserve">3271i10 </t>
  </si>
  <si>
    <t xml:space="preserve">Porosidade Esperada</t>
  </si>
  <si>
    <t xml:space="preserve">3251i01 </t>
  </si>
  <si>
    <t xml:space="preserve">3251i02 </t>
  </si>
  <si>
    <t xml:space="preserve">3251i03 </t>
  </si>
  <si>
    <t xml:space="preserve">3251i04 </t>
  </si>
  <si>
    <t xml:space="preserve">3251i05 </t>
  </si>
  <si>
    <t xml:space="preserve">3251i06 </t>
  </si>
  <si>
    <t xml:space="preserve">3251i07 </t>
  </si>
  <si>
    <t xml:space="preserve">3251i08 </t>
  </si>
  <si>
    <t xml:space="preserve">3251i09 </t>
  </si>
  <si>
    <t xml:space="preserve">3251i10 </t>
  </si>
  <si>
    <t xml:space="preserve">L67409i01 </t>
  </si>
  <si>
    <t xml:space="preserve">L67409i02 </t>
  </si>
  <si>
    <t xml:space="preserve">L67409i03 </t>
  </si>
  <si>
    <t xml:space="preserve">L67409i04 </t>
  </si>
  <si>
    <t xml:space="preserve">L67409i05 </t>
  </si>
  <si>
    <t xml:space="preserve">L67409i06 </t>
  </si>
  <si>
    <t xml:space="preserve">L67409i07 </t>
  </si>
  <si>
    <t xml:space="preserve">L67409i08 </t>
  </si>
  <si>
    <t xml:space="preserve">L67409i09 </t>
  </si>
  <si>
    <t xml:space="preserve">L67409i10 </t>
  </si>
  <si>
    <t>I212.png</t>
  </si>
  <si>
    <t>I310.png</t>
  </si>
  <si>
    <t>3271i01.png</t>
  </si>
  <si>
    <t>3251i01.png</t>
  </si>
  <si>
    <t>L67409i01.png</t>
  </si>
  <si>
    <t>Poro</t>
  </si>
  <si>
    <t>Sólido</t>
  </si>
  <si>
    <t xml:space="preserve">Voluntário 1</t>
  </si>
  <si>
    <t xml:space="preserve">Voluntário 2</t>
  </si>
  <si>
    <t xml:space="preserve">Voluntário 3</t>
  </si>
  <si>
    <t xml:space="preserve">Voluntário 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</si>
</sst>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000%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0">
    <xf fontId="0" fillId="0" borderId="0" numFmtId="0" xfId="0"/>
    <xf fontId="1" fillId="0" borderId="0" numFmtId="0" xfId="0" applyFont="1" applyAlignment="1">
      <alignment horizontal="center" vertical="center"/>
    </xf>
    <xf fontId="1" fillId="0" borderId="0" numFmtId="0" xfId="0" applyFont="1"/>
    <xf fontId="0" fillId="2" borderId="0" numFmtId="10" xfId="1" applyNumberFormat="1" applyFill="1"/>
    <xf fontId="0" fillId="2" borderId="0" numFmtId="10" xfId="0" applyNumberFormat="1" applyFill="1"/>
    <xf fontId="0" fillId="2" borderId="0" numFmtId="10" xfId="1" applyNumberFormat="1" applyFill="1">
      <protection hidden="0" locked="1"/>
    </xf>
    <xf fontId="0" fillId="0" borderId="0" numFmtId="0" xfId="0"/>
    <xf fontId="0" fillId="0" borderId="0" numFmtId="160" xfId="0" applyNumberFormat="1"/>
    <xf fontId="0" fillId="0" borderId="0" numFmtId="160" xfId="0" applyNumberFormat="1">
      <protection hidden="0" locked="1"/>
    </xf>
    <xf fontId="0" fillId="0" borderId="0" numFmtId="0" xfId="0">
      <protection hidden="0" locked="1"/>
    </xf>
    <xf fontId="1" fillId="0" borderId="1" numFmtId="0" xfId="0" applyFont="1" applyBorder="1" applyAlignment="1">
      <alignment horizontal="center" vertical="center"/>
    </xf>
    <xf fontId="1" fillId="0" borderId="1" numFmtId="0" xfId="0" applyFont="1" applyBorder="1"/>
    <xf fontId="0" fillId="0" borderId="1" numFmtId="0" xfId="0" applyBorder="1"/>
    <xf fontId="0" fillId="2" borderId="1" numFmtId="10" xfId="1" applyNumberFormat="1" applyFill="1" applyBorder="1"/>
    <xf fontId="0" fillId="2" borderId="1" numFmtId="10" xfId="1" applyNumberFormat="1" applyFill="1" applyBorder="1">
      <protection hidden="0" locked="1"/>
    </xf>
    <xf fontId="0" fillId="0" borderId="1" numFmtId="0" xfId="0" applyBorder="1">
      <protection hidden="0" locked="1"/>
    </xf>
    <xf fontId="0" fillId="2" borderId="0" numFmtId="0" xfId="0" applyFill="1">
      <protection hidden="0" locked="1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1" fillId="0" borderId="1" numFmtId="161" xfId="1" applyNumberFormat="1" applyFont="1" applyBorder="1" applyAlignment="1">
      <alignment horizontal="center" vertical="center"/>
    </xf>
    <xf fontId="1" fillId="0" borderId="1" numFmtId="161" xfId="1" applyNumberFormat="1" applyFont="1" applyBorder="1"/>
    <xf fontId="0" fillId="0" borderId="1" numFmtId="161" xfId="1" applyNumberFormat="1" applyBorder="1">
      <protection hidden="0" locked="1"/>
    </xf>
    <xf fontId="1" fillId="0" borderId="2" numFmtId="161" xfId="1" applyNumberFormat="1" applyFont="1" applyBorder="1" applyAlignment="1">
      <alignment horizontal="center" vertical="center"/>
    </xf>
    <xf fontId="1" fillId="0" borderId="3" numFmtId="161" xfId="1" applyNumberFormat="1" applyFont="1" applyBorder="1" applyAlignment="1">
      <alignment horizontal="center" vertical="center"/>
    </xf>
    <xf fontId="1" fillId="0" borderId="4" numFmtId="161" xfId="1" applyNumberFormat="1" applyFont="1" applyBorder="1" applyAlignment="1">
      <alignment horizontal="center" vertical="center"/>
    </xf>
    <xf fontId="1" fillId="0" borderId="5" numFmtId="161" xfId="1" applyNumberFormat="1" applyFont="1" applyBorder="1" applyAlignment="1">
      <alignment horizontal="center" vertical="center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57421875"/>
    <col customWidth="1" min="2" max="6" width="15.00390625"/>
    <col customWidth="1" min="7" max="7" width="12.28125"/>
    <col customWidth="1" min="8" max="8" width="18.57421875"/>
    <col customWidth="1" min="9" max="9" width="13.421875"/>
    <col customWidth="1" min="10" max="10" width="12.28125"/>
  </cols>
  <sheetData>
    <row r="1" ht="14.25">
      <c r="A1" s="1" t="s">
        <v>0</v>
      </c>
      <c r="B1" s="1" t="s">
        <v>1</v>
      </c>
      <c r="C1" s="1"/>
      <c r="D1" s="1"/>
      <c r="E1" s="1"/>
      <c r="F1" s="1"/>
      <c r="G1" s="1"/>
      <c r="H1" s="1"/>
    </row>
    <row r="2" ht="14.25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4.25">
      <c r="A3" t="s">
        <v>9</v>
      </c>
      <c r="B3" s="3">
        <v>0.30995768229166698</v>
      </c>
      <c r="C3" s="4">
        <v>0.30995768229166665</v>
      </c>
      <c r="D3" s="4">
        <v>0.36738281249999999</v>
      </c>
      <c r="E3" s="4">
        <v>0.37379882812499998</v>
      </c>
      <c r="F3" s="4">
        <v>0.30995768229166665</v>
      </c>
      <c r="G3" s="5">
        <f t="shared" ref="G3:G6" si="0">AVERAGE(B3:F3)</f>
        <v>0.33421093750000008</v>
      </c>
      <c r="H3" s="5">
        <f t="shared" ref="H3:H6" si="1">STDEV(B3:F3)</f>
        <v>0.033287518455699786</v>
      </c>
    </row>
    <row r="4" ht="14.25">
      <c r="A4" t="s">
        <v>10</v>
      </c>
      <c r="B4" s="3">
        <v>0.238403860254985</v>
      </c>
      <c r="C4" s="4">
        <v>0.23840386025498497</v>
      </c>
      <c r="D4" s="4">
        <v>0.21516934233068302</v>
      </c>
      <c r="E4" s="4">
        <v>0.33161563700627494</v>
      </c>
      <c r="F4" s="4">
        <v>0.23840386025498497</v>
      </c>
      <c r="G4" s="5">
        <f t="shared" si="0"/>
        <v>0.25239931202038257</v>
      </c>
      <c r="H4" s="5">
        <f t="shared" si="1"/>
        <v>0.045411768292258708</v>
      </c>
    </row>
    <row r="5" ht="14.25">
      <c r="A5" t="s">
        <v>11</v>
      </c>
      <c r="B5" s="3">
        <v>0.16578124999999999</v>
      </c>
      <c r="C5" s="4">
        <v>0.16578124999999999</v>
      </c>
      <c r="D5" s="4">
        <v>0.22172851562500001</v>
      </c>
      <c r="E5" s="4">
        <v>0.38314453124999998</v>
      </c>
      <c r="F5" s="4">
        <v>0.25565429687500002</v>
      </c>
      <c r="G5" s="5">
        <f t="shared" si="0"/>
        <v>0.23841796874999996</v>
      </c>
      <c r="H5" s="5">
        <f t="shared" si="1"/>
        <v>0.089545508775487781</v>
      </c>
    </row>
    <row r="6" ht="14.25">
      <c r="A6" t="s">
        <v>12</v>
      </c>
      <c r="B6" s="3">
        <v>0.25565429687500002</v>
      </c>
      <c r="C6" s="4">
        <v>0.25565429687500002</v>
      </c>
      <c r="D6" s="4">
        <v>0.22639973958333334</v>
      </c>
      <c r="E6" s="4">
        <v>0.26627278645833335</v>
      </c>
      <c r="F6" s="4">
        <v>0.25565429687500002</v>
      </c>
      <c r="G6" s="5">
        <f t="shared" si="0"/>
        <v>0.25192708333333336</v>
      </c>
      <c r="H6" s="5">
        <f t="shared" si="1"/>
        <v>0.014992671871925043</v>
      </c>
    </row>
    <row r="7" ht="14.25">
      <c r="B7" s="6"/>
      <c r="C7" s="6"/>
      <c r="D7" s="6"/>
      <c r="E7" s="6"/>
      <c r="F7" s="6"/>
      <c r="G7" s="6"/>
      <c r="H7" s="6"/>
    </row>
    <row r="8" ht="14.25">
      <c r="A8" s="6"/>
      <c r="B8" s="7"/>
      <c r="C8" s="7"/>
      <c r="D8" s="7"/>
      <c r="E8" s="7"/>
      <c r="F8" s="7"/>
      <c r="G8" s="7"/>
      <c r="H8" s="7"/>
    </row>
    <row r="9" ht="14.25">
      <c r="A9" s="6"/>
      <c r="B9" s="8"/>
      <c r="C9" s="8"/>
      <c r="D9" s="8"/>
      <c r="E9" s="8"/>
      <c r="F9" s="8"/>
      <c r="G9" s="9"/>
      <c r="H9" s="9"/>
    </row>
    <row r="10" ht="14.25">
      <c r="B10" s="6"/>
      <c r="C10" s="6"/>
      <c r="D10" s="6"/>
      <c r="E10" s="6"/>
      <c r="F10" s="6"/>
      <c r="G10" s="6"/>
      <c r="H10" s="6"/>
    </row>
    <row r="11" ht="14.25">
      <c r="B11" s="6"/>
      <c r="C11" s="6"/>
      <c r="D11" s="6"/>
      <c r="E11" s="6"/>
      <c r="F11" s="6"/>
      <c r="G11" s="6"/>
      <c r="H11" s="6"/>
    </row>
    <row r="12" ht="14.25">
      <c r="B12" s="6"/>
      <c r="C12" s="6"/>
      <c r="D12" s="6"/>
      <c r="E12" s="6"/>
      <c r="F12" s="6"/>
      <c r="G12" s="6"/>
      <c r="H12" s="6"/>
    </row>
    <row r="14" ht="14.25"/>
    <row r="15" ht="14.25"/>
  </sheetData>
  <mergeCells count="2">
    <mergeCell ref="A1:A2"/>
    <mergeCell ref="B1:H1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140625"/>
    <col customWidth="1" min="2" max="3" width="15.28125"/>
    <col customWidth="1" min="4" max="4" width="17.8515625"/>
    <col customWidth="1" min="5" max="5" width="20.8515625"/>
    <col customWidth="1" min="6" max="6" width="14.421875"/>
    <col customWidth="1" min="7" max="7" width="13.57421875"/>
    <col customWidth="1" min="8" max="8" width="14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t="s">
        <v>18</v>
      </c>
    </row>
    <row r="2" ht="14.25">
      <c r="A2" s="6" t="s">
        <v>19</v>
      </c>
      <c r="B2" s="7">
        <v>0.22181640624999999</v>
      </c>
      <c r="C2" s="7">
        <f t="shared" ref="C2:C8" si="2">100*B2</f>
        <v>22.181640625</v>
      </c>
      <c r="D2" s="8">
        <f t="shared" ref="D2:D8" si="3">ABS(C2/media2*100-100)</f>
        <v>4.8561854230661794</v>
      </c>
      <c r="E2" s="7">
        <v>9.7186565399169922</v>
      </c>
      <c r="F2">
        <v>4025</v>
      </c>
      <c r="G2">
        <v>4457</v>
      </c>
      <c r="H2">
        <f>F2+G2</f>
        <v>8482</v>
      </c>
    </row>
    <row r="3" ht="14.25">
      <c r="A3" t="s">
        <v>20</v>
      </c>
      <c r="B3" s="7">
        <v>0.23427408854166668</v>
      </c>
      <c r="C3" s="7">
        <f t="shared" si="2"/>
        <v>23.427408854166668</v>
      </c>
      <c r="D3" s="8">
        <f t="shared" si="3"/>
        <v>0.48729405194080755</v>
      </c>
      <c r="E3" s="7">
        <v>9.9234580993652344</v>
      </c>
      <c r="F3">
        <v>4367</v>
      </c>
      <c r="G3">
        <v>5604</v>
      </c>
      <c r="H3">
        <f>F3+G3</f>
        <v>9971</v>
      </c>
    </row>
    <row r="4" ht="14.25">
      <c r="A4" t="s">
        <v>21</v>
      </c>
      <c r="B4" s="7">
        <v>0.22600911458333334</v>
      </c>
      <c r="C4" s="7">
        <f t="shared" si="2"/>
        <v>22.600911458333332</v>
      </c>
      <c r="D4" s="8">
        <f t="shared" si="3"/>
        <v>3.0578050823792324</v>
      </c>
      <c r="E4" s="7">
        <v>9.9270343780517578</v>
      </c>
      <c r="F4">
        <v>3138</v>
      </c>
      <c r="G4">
        <v>4710</v>
      </c>
      <c r="H4">
        <f>F4+G4</f>
        <v>7848</v>
      </c>
    </row>
    <row r="5" ht="14.25">
      <c r="A5" t="s">
        <v>22</v>
      </c>
      <c r="B5" s="7">
        <v>0.34716471354166667</v>
      </c>
      <c r="C5" s="7">
        <f t="shared" si="2"/>
        <v>34.716471354166664</v>
      </c>
      <c r="D5" s="8">
        <f t="shared" si="3"/>
        <v>48.909522479754258</v>
      </c>
      <c r="E5" s="7">
        <v>9.3529224395751953</v>
      </c>
      <c r="F5">
        <v>3848</v>
      </c>
      <c r="G5">
        <v>4199</v>
      </c>
      <c r="H5">
        <f>F5+G5</f>
        <v>8047</v>
      </c>
    </row>
    <row r="6" ht="14.25">
      <c r="A6" t="s">
        <v>23</v>
      </c>
      <c r="B6" s="7">
        <v>0.24533203125</v>
      </c>
      <c r="C6" s="7">
        <f t="shared" si="2"/>
        <v>24.533203125</v>
      </c>
      <c r="D6" s="8">
        <f t="shared" si="3"/>
        <v>5.2303825746998029</v>
      </c>
      <c r="E6" s="7">
        <v>9.9303000000000008</v>
      </c>
      <c r="F6">
        <v>3242</v>
      </c>
      <c r="G6">
        <v>4323</v>
      </c>
      <c r="H6">
        <f>F6+G6</f>
        <v>7565</v>
      </c>
    </row>
    <row r="7" ht="14.25">
      <c r="A7" t="s">
        <v>24</v>
      </c>
      <c r="B7" s="7">
        <v>0.21280924479166666</v>
      </c>
      <c r="C7" s="7">
        <f t="shared" si="2"/>
        <v>21.280924479166664</v>
      </c>
      <c r="D7" s="8">
        <f t="shared" si="3"/>
        <v>8.719631387880483</v>
      </c>
      <c r="E7" s="7">
        <v>14.59074</v>
      </c>
      <c r="F7">
        <v>4488</v>
      </c>
      <c r="G7">
        <v>5269</v>
      </c>
      <c r="H7">
        <f>F7+G7</f>
        <v>9757</v>
      </c>
    </row>
    <row r="8" ht="14.25">
      <c r="A8" t="s">
        <v>25</v>
      </c>
      <c r="B8" s="7">
        <v>0.144560546875</v>
      </c>
      <c r="C8" s="7">
        <f t="shared" si="2"/>
        <v>14.4560546875</v>
      </c>
      <c r="D8" s="8">
        <f t="shared" si="3"/>
        <v>37.993577213068974</v>
      </c>
      <c r="E8" s="7">
        <v>9.9575519561767578</v>
      </c>
      <c r="F8">
        <v>3693</v>
      </c>
      <c r="G8">
        <v>4611</v>
      </c>
      <c r="H8">
        <f>F8+G8</f>
        <v>8304</v>
      </c>
    </row>
    <row r="9" ht="14.25"/>
    <row r="10" ht="14.25">
      <c r="B10" t="s">
        <v>7</v>
      </c>
      <c r="C10" s="7">
        <f>AVERAGE(C2:C8)</f>
        <v>23.313802083333332</v>
      </c>
      <c r="D10" s="7"/>
      <c r="E10" s="7">
        <f>AVERAGE(E2:E8)</f>
        <v>10.485809059012277</v>
      </c>
    </row>
    <row r="11" ht="14.25">
      <c r="B11" t="s">
        <v>8</v>
      </c>
      <c r="C11" s="8">
        <f>STDEV(C2:C8)</f>
        <v>5.9986525541389515</v>
      </c>
      <c r="D11" s="9"/>
      <c r="E11" s="8">
        <f>STDEV(E2:E8)</f>
        <v>1.8229338412556984</v>
      </c>
    </row>
    <row r="12" ht="14.25"/>
    <row r="13" ht="14.25">
      <c r="A13" s="10" t="s">
        <v>0</v>
      </c>
      <c r="B13" s="10" t="s">
        <v>1</v>
      </c>
      <c r="C13" s="10"/>
      <c r="D13" s="10"/>
      <c r="E13" s="10"/>
      <c r="F13" s="10"/>
      <c r="G13" s="10"/>
      <c r="H13" s="10"/>
    </row>
    <row r="14" ht="14.25">
      <c r="A14" s="10"/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  <c r="G14" s="11" t="s">
        <v>7</v>
      </c>
      <c r="H14" s="11" t="s">
        <v>8</v>
      </c>
    </row>
    <row r="15" ht="14.25">
      <c r="A15" s="12" t="s">
        <v>19</v>
      </c>
      <c r="B15" s="13">
        <v>0.22181640624999999</v>
      </c>
      <c r="C15" s="13">
        <v>0.22181640624999999</v>
      </c>
      <c r="D15" s="13">
        <v>0.24033854166666666</v>
      </c>
      <c r="E15" s="13">
        <v>0.20912109374999999</v>
      </c>
      <c r="F15" s="13">
        <v>0.22181640624999999</v>
      </c>
      <c r="G15" s="14">
        <f t="shared" ref="G15:G21" si="4">AVERAGE(B15:F15)</f>
        <v>0.22298177083333331</v>
      </c>
      <c r="H15" s="14">
        <f t="shared" ref="H15:H21" si="5">STDEV(B15:F15)</f>
        <v>0.011151794550716441</v>
      </c>
    </row>
    <row r="16" ht="14.25">
      <c r="A16" s="15" t="s">
        <v>20</v>
      </c>
      <c r="B16" s="13">
        <v>0.23427408854166668</v>
      </c>
      <c r="C16" s="13">
        <v>0.23427408854166668</v>
      </c>
      <c r="D16" s="13">
        <v>0.35385742187500002</v>
      </c>
      <c r="E16" s="13">
        <v>0.29802408854166668</v>
      </c>
      <c r="F16" s="13">
        <v>0.23427408854166668</v>
      </c>
      <c r="G16" s="14">
        <f t="shared" si="4"/>
        <v>0.27094075520833338</v>
      </c>
      <c r="H16" s="14">
        <f t="shared" si="5"/>
        <v>0.053949082218534755</v>
      </c>
    </row>
    <row r="17" ht="14.25">
      <c r="A17" s="15" t="s">
        <v>21</v>
      </c>
      <c r="B17" s="13">
        <v>0.22600911458333334</v>
      </c>
      <c r="C17" s="13">
        <v>0.22600911458333334</v>
      </c>
      <c r="D17" s="13">
        <v>0.301513671875</v>
      </c>
      <c r="E17" s="13">
        <v>0.24058919270833334</v>
      </c>
      <c r="F17" s="13">
        <v>0.22600911458333334</v>
      </c>
      <c r="G17" s="14">
        <f t="shared" si="4"/>
        <v>0.24402604166666669</v>
      </c>
      <c r="H17" s="14">
        <f t="shared" si="5"/>
        <v>0.032750834120335498</v>
      </c>
    </row>
    <row r="18" ht="14.25">
      <c r="A18" s="15" t="s">
        <v>22</v>
      </c>
      <c r="B18" s="13">
        <v>0.34716471354166667</v>
      </c>
      <c r="C18" s="13">
        <v>0.34716471354166667</v>
      </c>
      <c r="D18" s="13">
        <v>0.39962565104166664</v>
      </c>
      <c r="E18" s="13">
        <v>0.34086588541666668</v>
      </c>
      <c r="F18" s="13">
        <v>0.34716471354166667</v>
      </c>
      <c r="G18" s="14">
        <f t="shared" si="4"/>
        <v>0.35639713541666668</v>
      </c>
      <c r="H18" s="14">
        <f t="shared" si="5"/>
        <v>0.024318907925404986</v>
      </c>
    </row>
    <row r="19" ht="14.25">
      <c r="A19" s="15" t="s">
        <v>23</v>
      </c>
      <c r="B19" s="13">
        <v>0.24533203125</v>
      </c>
      <c r="C19" s="13">
        <v>0.24533203125</v>
      </c>
      <c r="D19" s="13">
        <v>0.35010742187499999</v>
      </c>
      <c r="E19" s="13">
        <v>0.28603190104166665</v>
      </c>
      <c r="F19" s="13">
        <v>0.24533203125</v>
      </c>
      <c r="G19" s="14">
        <f t="shared" si="4"/>
        <v>0.27442708333333338</v>
      </c>
      <c r="H19" s="14">
        <f t="shared" si="5"/>
        <v>0.045830534589454006</v>
      </c>
    </row>
    <row r="20" ht="14.25">
      <c r="A20" s="15" t="s">
        <v>24</v>
      </c>
      <c r="B20" s="13">
        <v>0.21280924479166666</v>
      </c>
      <c r="C20" s="13">
        <v>0.21280924479166666</v>
      </c>
      <c r="D20" s="13">
        <v>0.26361002604166667</v>
      </c>
      <c r="E20" s="13">
        <v>0.22496093750000001</v>
      </c>
      <c r="F20" s="13">
        <v>0.21280924479166666</v>
      </c>
      <c r="G20" s="14">
        <f t="shared" si="4"/>
        <v>0.22539973958333331</v>
      </c>
      <c r="H20" s="14">
        <f t="shared" si="5"/>
        <v>0.021998751190653906</v>
      </c>
    </row>
    <row r="21" ht="14.25">
      <c r="A21" s="15" t="s">
        <v>25</v>
      </c>
      <c r="B21" s="13">
        <v>0.144560546875</v>
      </c>
      <c r="C21" s="13">
        <v>0.144560546875</v>
      </c>
      <c r="D21" s="13">
        <v>0.2632421875</v>
      </c>
      <c r="E21" s="13">
        <v>0.22855794270833332</v>
      </c>
      <c r="F21" s="13">
        <v>0.144560546875</v>
      </c>
      <c r="G21" s="14">
        <f t="shared" si="4"/>
        <v>0.18509635416666664</v>
      </c>
      <c r="H21" s="14">
        <f t="shared" si="5"/>
        <v>0.056844383988850757</v>
      </c>
    </row>
  </sheetData>
  <sortState ref="A2:G8" columnSort="0">
    <sortCondition sortBy="value" descending="0" ref="A2:A8"/>
  </sortState>
  <mergeCells count="2">
    <mergeCell ref="A13:A14"/>
    <mergeCell ref="B13:H13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140625"/>
    <col customWidth="1" min="2" max="2" width="20.421875"/>
    <col customWidth="1" min="3" max="3" width="14.421875"/>
    <col customWidth="1" min="4" max="4" width="17.8515625"/>
    <col customWidth="1" min="5" max="5" width="25.421875"/>
    <col customWidth="1" min="6" max="6" width="20.00390625"/>
    <col customWidth="1" min="7" max="7" width="12.28125"/>
    <col customWidth="1" min="8" max="8" width="10.28125"/>
    <col customWidth="1" min="9" max="9" width="14.7109375"/>
    <col customWidth="1" min="10" max="10" width="13.421875"/>
    <col customWidth="1" min="11" max="11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26</v>
      </c>
      <c r="F1" s="2" t="s">
        <v>15</v>
      </c>
      <c r="G1" s="2" t="s">
        <v>16</v>
      </c>
      <c r="H1" s="2" t="s">
        <v>17</v>
      </c>
      <c r="I1" s="16" t="s">
        <v>18</v>
      </c>
    </row>
    <row r="2" ht="14.25">
      <c r="A2" s="6" t="s">
        <v>27</v>
      </c>
      <c r="B2" s="7">
        <v>0.24501953125000001</v>
      </c>
      <c r="C2" s="7">
        <f t="shared" ref="C2:C9" si="6">100*B2</f>
        <v>24.501953125</v>
      </c>
      <c r="D2" s="8">
        <f t="shared" ref="D2:D9" si="7">ABS(C2/media3*100-100)</f>
        <v>3.3536736072587985</v>
      </c>
      <c r="E2" s="8">
        <f t="shared" ref="E2:E9" si="8">ABS(C2/porosidade3*100-100)</f>
        <v>65.553737331081066</v>
      </c>
      <c r="F2" s="7">
        <v>10.281085968017578</v>
      </c>
      <c r="G2">
        <v>1210</v>
      </c>
      <c r="H2">
        <v>2382</v>
      </c>
      <c r="I2">
        <f>G2+H2</f>
        <v>3592</v>
      </c>
    </row>
    <row r="3" ht="14.25">
      <c r="A3" t="s">
        <v>28</v>
      </c>
      <c r="B3" s="7">
        <v>0.062360026041666669</v>
      </c>
      <c r="C3" s="7">
        <f t="shared" si="6"/>
        <v>6.236002604166667</v>
      </c>
      <c r="D3" s="8">
        <f t="shared" si="7"/>
        <v>73.695412178899204</v>
      </c>
      <c r="E3" s="8">
        <f t="shared" si="8"/>
        <v>57.864847269144143</v>
      </c>
      <c r="F3" s="7">
        <v>10.356664657592773</v>
      </c>
      <c r="G3">
        <v>1918</v>
      </c>
      <c r="H3">
        <v>2745</v>
      </c>
      <c r="I3">
        <f>G3+H3</f>
        <v>4663</v>
      </c>
    </row>
    <row r="4" ht="14.25">
      <c r="A4" t="s">
        <v>29</v>
      </c>
      <c r="B4" s="7">
        <v>0.20591471354166666</v>
      </c>
      <c r="C4" s="7">
        <f t="shared" si="6"/>
        <v>20.591471354166664</v>
      </c>
      <c r="D4" s="8">
        <f t="shared" si="7"/>
        <v>13.141446374726058</v>
      </c>
      <c r="E4" s="8">
        <f t="shared" si="8"/>
        <v>39.13156320382879</v>
      </c>
      <c r="F4" s="7">
        <v>10.334968566894531</v>
      </c>
      <c r="G4">
        <v>1733</v>
      </c>
      <c r="H4">
        <v>2557</v>
      </c>
      <c r="I4">
        <f>G4+H4</f>
        <v>4290</v>
      </c>
    </row>
    <row r="5" ht="14.25">
      <c r="A5" t="s">
        <v>30</v>
      </c>
      <c r="B5" s="7">
        <v>0.093710937499999994</v>
      </c>
      <c r="C5" s="7">
        <f t="shared" si="6"/>
        <v>9.37109375</v>
      </c>
      <c r="D5" s="8">
        <f t="shared" si="7"/>
        <v>60.471030213820029</v>
      </c>
      <c r="E5" s="8">
        <f t="shared" si="8"/>
        <v>36.681798986486491</v>
      </c>
      <c r="F5" s="7">
        <v>10.259151458740234</v>
      </c>
      <c r="G5">
        <v>1342</v>
      </c>
      <c r="H5">
        <v>2113</v>
      </c>
      <c r="I5">
        <f>G5+H5</f>
        <v>3455</v>
      </c>
    </row>
    <row r="6" ht="14.25">
      <c r="A6" t="s">
        <v>31</v>
      </c>
      <c r="B6" s="7">
        <v>0.24616536458333332</v>
      </c>
      <c r="C6" s="7">
        <f t="shared" si="6"/>
        <v>24.616536458333332</v>
      </c>
      <c r="D6" s="8">
        <f t="shared" si="7"/>
        <v>3.8370068490517468</v>
      </c>
      <c r="E6" s="8">
        <f t="shared" si="8"/>
        <v>66.327949042792767</v>
      </c>
      <c r="F6" s="7">
        <v>10.243892669677734</v>
      </c>
      <c r="G6">
        <v>1541</v>
      </c>
      <c r="H6">
        <v>2279</v>
      </c>
      <c r="I6">
        <f>G6+H6</f>
        <v>3820</v>
      </c>
    </row>
    <row r="7" ht="14.25">
      <c r="A7" t="s">
        <v>32</v>
      </c>
      <c r="B7" s="7">
        <v>0.37842447916666666</v>
      </c>
      <c r="C7" s="7">
        <f t="shared" si="6"/>
        <v>37.842447916666664</v>
      </c>
      <c r="D7" s="8">
        <f t="shared" si="7"/>
        <v>59.626295525322831</v>
      </c>
      <c r="E7" s="8">
        <f t="shared" si="8"/>
        <v>155.69221565315314</v>
      </c>
      <c r="F7" s="7">
        <v>10.451316833496094</v>
      </c>
      <c r="G7">
        <v>1377</v>
      </c>
      <c r="H7">
        <v>1765</v>
      </c>
      <c r="I7">
        <f>G7+H7</f>
        <v>3142</v>
      </c>
    </row>
    <row r="8" ht="14.25">
      <c r="A8" t="s">
        <v>33</v>
      </c>
      <c r="B8" s="7">
        <v>0.30426757812499999</v>
      </c>
      <c r="C8" s="7">
        <f t="shared" si="6"/>
        <v>30.4267578125</v>
      </c>
      <c r="D8" s="8">
        <f t="shared" si="7"/>
        <v>28.34557228303558</v>
      </c>
      <c r="E8" s="8">
        <f t="shared" si="8"/>
        <v>105.58620143581078</v>
      </c>
      <c r="F8" s="7">
        <v>10.221719741821289</v>
      </c>
      <c r="G8">
        <v>1386</v>
      </c>
      <c r="H8">
        <v>2544</v>
      </c>
      <c r="I8">
        <f>G8+H8</f>
        <v>3930</v>
      </c>
    </row>
    <row r="9" ht="14.25">
      <c r="A9" t="s">
        <v>34</v>
      </c>
      <c r="B9" s="7">
        <v>0.33873046875000001</v>
      </c>
      <c r="C9" s="7">
        <f t="shared" si="6"/>
        <v>33.873046875</v>
      </c>
      <c r="D9" s="8">
        <f t="shared" si="7"/>
        <v>42.882643393438798</v>
      </c>
      <c r="E9" s="8">
        <f t="shared" si="8"/>
        <v>128.87193834459461</v>
      </c>
      <c r="F9" s="7">
        <v>10.05864143371582</v>
      </c>
      <c r="G9">
        <v>1484</v>
      </c>
      <c r="H9">
        <v>1629</v>
      </c>
      <c r="I9">
        <f>G9+H9</f>
        <v>3113</v>
      </c>
    </row>
    <row r="10" ht="14.25">
      <c r="A10" t="s">
        <v>35</v>
      </c>
      <c r="B10" s="7">
        <v>0.22583658854166666</v>
      </c>
      <c r="C10" s="7">
        <f t="shared" ref="C10:C11" si="9">100*B10</f>
        <v>22.583658854166664</v>
      </c>
      <c r="D10" s="8">
        <f t="shared" ref="D10:D16" si="10">ABS(C10/media3*100-100)</f>
        <v>4.7380388753714158</v>
      </c>
      <c r="E10" s="8">
        <f t="shared" ref="E10:E11" si="11">ABS(C10/porosidade3*100-100)</f>
        <v>52.592289555180173</v>
      </c>
      <c r="F10" s="7">
        <v>14.281272888183594</v>
      </c>
      <c r="G10">
        <v>1646</v>
      </c>
      <c r="H10">
        <v>2137</v>
      </c>
      <c r="I10">
        <f>G10+H10</f>
        <v>3783</v>
      </c>
    </row>
    <row r="11" ht="14.25">
      <c r="A11" t="s">
        <v>36</v>
      </c>
      <c r="B11" s="7">
        <v>0.27026041666666667</v>
      </c>
      <c r="C11" s="7">
        <f t="shared" si="9"/>
        <v>27.026041666666668</v>
      </c>
      <c r="D11" s="8">
        <f t="shared" si="10"/>
        <v>14.000735984709124</v>
      </c>
      <c r="E11" s="8">
        <f t="shared" si="11"/>
        <v>82.608389639639626</v>
      </c>
      <c r="F11" s="7">
        <v>10.263204574584961</v>
      </c>
      <c r="G11">
        <v>1179</v>
      </c>
      <c r="H11">
        <v>2052</v>
      </c>
      <c r="I11">
        <f>G11+H11</f>
        <v>3231</v>
      </c>
    </row>
    <row r="13" ht="14.25">
      <c r="B13" t="s">
        <v>7</v>
      </c>
      <c r="C13" s="7">
        <f>AVERAGE(C2:C11)</f>
        <v>23.706901041666661</v>
      </c>
      <c r="D13" s="7"/>
      <c r="E13" s="7"/>
      <c r="F13" s="7">
        <f>AVERAGE(F2:F11)</f>
        <v>10.675191879272461</v>
      </c>
    </row>
    <row r="14" ht="14.25">
      <c r="B14" t="s">
        <v>8</v>
      </c>
      <c r="C14" s="8">
        <f>STDEV(C2:C11)</f>
        <v>9.9023687320100287</v>
      </c>
      <c r="D14" s="9"/>
      <c r="E14" s="9"/>
      <c r="F14" s="8">
        <f>STDEV(F2:F11)</f>
        <v>1.2710924807586803</v>
      </c>
    </row>
    <row r="16" ht="14.25">
      <c r="B16" t="s">
        <v>37</v>
      </c>
      <c r="C16" s="8">
        <v>14.800000000000001</v>
      </c>
      <c r="D16" s="7">
        <f t="shared" si="10"/>
        <v>37.570920914598297</v>
      </c>
    </row>
    <row r="18" ht="14.25">
      <c r="A18" s="17" t="s">
        <v>0</v>
      </c>
      <c r="B18" s="18" t="s">
        <v>1</v>
      </c>
      <c r="C18" s="19"/>
      <c r="D18" s="19"/>
      <c r="E18" s="19"/>
      <c r="F18" s="19"/>
      <c r="G18" s="19"/>
      <c r="H18" s="20"/>
    </row>
    <row r="19" ht="14.25">
      <c r="A19" s="10"/>
      <c r="B19" s="11" t="s">
        <v>2</v>
      </c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</row>
    <row r="20" ht="14.25">
      <c r="A20" s="12" t="s">
        <v>27</v>
      </c>
      <c r="B20" s="13">
        <v>0.24501953125000001</v>
      </c>
      <c r="C20" s="13">
        <v>0.24501953125000001</v>
      </c>
      <c r="D20" s="13">
        <v>0.052747395833333335</v>
      </c>
      <c r="E20" s="13">
        <v>0.27167954</v>
      </c>
      <c r="F20" s="3">
        <v>0.24501953125000001</v>
      </c>
      <c r="G20" s="14">
        <f t="shared" ref="G20:G29" si="12">AVERAGE(B20:F20)</f>
        <v>0.21189710591666669</v>
      </c>
      <c r="H20" s="14">
        <f t="shared" ref="H20:H29" si="13">STDEV(B20:F20)</f>
        <v>0.089713230384965897</v>
      </c>
    </row>
    <row r="21" ht="14.25">
      <c r="A21" s="15" t="s">
        <v>28</v>
      </c>
      <c r="B21" s="13">
        <v>0.062360026041666669</v>
      </c>
      <c r="C21" s="13">
        <v>0.062360026041666669</v>
      </c>
      <c r="D21" s="13">
        <v>0.12959960937500001</v>
      </c>
      <c r="E21" s="13">
        <v>0.13484678999999999</v>
      </c>
      <c r="F21" s="3">
        <v>0.062360026041666669</v>
      </c>
      <c r="G21" s="14">
        <f t="shared" si="12"/>
        <v>0.090305295500000007</v>
      </c>
      <c r="H21" s="14">
        <f t="shared" si="13"/>
        <v>0.038310579774055629</v>
      </c>
    </row>
    <row r="22" ht="14.25">
      <c r="A22" s="15" t="s">
        <v>29</v>
      </c>
      <c r="B22" s="13">
        <v>0.20591471354166666</v>
      </c>
      <c r="C22" s="13">
        <v>0.20591471354166666</v>
      </c>
      <c r="D22" s="13">
        <v>0.16996419270833332</v>
      </c>
      <c r="E22" s="13">
        <v>0.21426730999999999</v>
      </c>
      <c r="F22" s="3">
        <v>0.20591471354166666</v>
      </c>
      <c r="G22" s="14">
        <f t="shared" si="12"/>
        <v>0.20039512866666667</v>
      </c>
      <c r="H22" s="14">
        <f t="shared" si="13"/>
        <v>0.017391641166247456</v>
      </c>
    </row>
    <row r="23" ht="14.25">
      <c r="A23" s="15" t="s">
        <v>30</v>
      </c>
      <c r="B23" s="13">
        <v>0.093710937499999994</v>
      </c>
      <c r="C23" s="13">
        <v>0.093710937499999994</v>
      </c>
      <c r="D23" s="13">
        <v>0.11948242187499999</v>
      </c>
      <c r="E23" s="13">
        <v>0.10154697600000001</v>
      </c>
      <c r="F23" s="3">
        <v>0.093710937499999994</v>
      </c>
      <c r="G23" s="14">
        <f t="shared" si="12"/>
        <v>0.10043244207499999</v>
      </c>
      <c r="H23" s="14">
        <f t="shared" si="13"/>
        <v>0.011176759229598061</v>
      </c>
    </row>
    <row r="24" ht="14.25">
      <c r="A24" s="15" t="s">
        <v>31</v>
      </c>
      <c r="B24" s="13">
        <v>0.24616536458333332</v>
      </c>
      <c r="C24" s="13">
        <v>0.24616536458333332</v>
      </c>
      <c r="D24" s="13">
        <v>0.29254882812499999</v>
      </c>
      <c r="E24" s="13">
        <v>0.25564612341654563</v>
      </c>
      <c r="F24" s="3">
        <v>0.24616536458333332</v>
      </c>
      <c r="G24" s="14">
        <f t="shared" si="12"/>
        <v>0.25733820905830912</v>
      </c>
      <c r="H24" s="14">
        <f t="shared" si="13"/>
        <v>0.020106890671264095</v>
      </c>
    </row>
    <row r="25" ht="14.25">
      <c r="A25" s="15" t="s">
        <v>32</v>
      </c>
      <c r="B25" s="13">
        <v>0.37842447916666666</v>
      </c>
      <c r="C25" s="13">
        <v>0.37842447916666666</v>
      </c>
      <c r="D25" s="13">
        <v>0.32456963</v>
      </c>
      <c r="E25" s="13">
        <v>0.31136547821646299</v>
      </c>
      <c r="F25" s="3">
        <v>0.37842447916666666</v>
      </c>
      <c r="G25" s="14">
        <f t="shared" si="12"/>
        <v>0.35424170914329262</v>
      </c>
      <c r="H25" s="14">
        <f t="shared" si="13"/>
        <v>0.033441077125246861</v>
      </c>
    </row>
    <row r="26" ht="14.25">
      <c r="A26" s="15" t="s">
        <v>33</v>
      </c>
      <c r="B26" s="13">
        <v>0.30426757812499999</v>
      </c>
      <c r="C26" s="13">
        <v>0.30426757812499999</v>
      </c>
      <c r="D26" s="13">
        <v>0.27480143229166665</v>
      </c>
      <c r="E26" s="13">
        <v>0.37564117056455998</v>
      </c>
      <c r="F26" s="3">
        <v>0.30426757812499999</v>
      </c>
      <c r="G26" s="14">
        <f t="shared" si="12"/>
        <v>0.31264906744624532</v>
      </c>
      <c r="H26" s="14">
        <f t="shared" si="13"/>
        <v>0.037453960510835618</v>
      </c>
    </row>
    <row r="27" ht="14.25">
      <c r="A27" s="12" t="s">
        <v>34</v>
      </c>
      <c r="B27" s="13">
        <v>0.33873046875000001</v>
      </c>
      <c r="C27" s="13">
        <v>0.33873046875000001</v>
      </c>
      <c r="D27" s="13">
        <v>0.32205403645833336</v>
      </c>
      <c r="E27" s="13">
        <v>0.31064032160653998</v>
      </c>
      <c r="F27" s="3">
        <v>0.33873046875000001</v>
      </c>
      <c r="G27" s="14">
        <f t="shared" si="12"/>
        <v>0.32977715286297471</v>
      </c>
      <c r="H27" s="14">
        <f t="shared" si="13"/>
        <v>0.012906882211203027</v>
      </c>
    </row>
    <row r="28" ht="14.25">
      <c r="A28" s="12" t="s">
        <v>35</v>
      </c>
      <c r="B28" s="13">
        <v>0.22583658854166666</v>
      </c>
      <c r="C28" s="13">
        <v>0.22583658854166666</v>
      </c>
      <c r="D28" s="13">
        <v>0.14849609375</v>
      </c>
      <c r="E28" s="13">
        <v>0.22030316400399999</v>
      </c>
      <c r="F28" s="3">
        <v>0.22583658854166666</v>
      </c>
      <c r="G28" s="14">
        <f t="shared" si="12"/>
        <v>0.2092618046758</v>
      </c>
      <c r="H28" s="14">
        <f t="shared" si="13"/>
        <v>0.034053463923413498</v>
      </c>
    </row>
    <row r="29" ht="14.25">
      <c r="A29" s="12" t="s">
        <v>36</v>
      </c>
      <c r="B29" s="13">
        <v>0.27026041666666667</v>
      </c>
      <c r="C29" s="13">
        <v>0.27026041666666667</v>
      </c>
      <c r="D29" s="13">
        <v>0.2135709635416666</v>
      </c>
      <c r="E29" s="13">
        <v>0.2506404478</v>
      </c>
      <c r="F29" s="3">
        <v>0.27026041666666667</v>
      </c>
      <c r="G29" s="14">
        <f t="shared" si="12"/>
        <v>0.25499853226833336</v>
      </c>
      <c r="H29" s="14">
        <f t="shared" si="13"/>
        <v>0.02466785203964917</v>
      </c>
    </row>
  </sheetData>
  <sortState ref="A2:H11" columnSort="0">
    <sortCondition sortBy="value" descending="0" ref="A2:A11"/>
  </sortState>
  <mergeCells count="2">
    <mergeCell ref="A18:A19"/>
    <mergeCell ref="B18:H18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5.28125"/>
    <col customWidth="1" min="2" max="2" width="19.28125"/>
    <col customWidth="1" min="3" max="3" width="14.7109375"/>
    <col customWidth="1" min="4" max="4" width="17.8515625"/>
    <col customWidth="1" min="5" max="5" width="25.421875"/>
    <col customWidth="1" min="6" max="6" width="20.7109375"/>
    <col customWidth="1" min="7" max="7" width="12.28125"/>
    <col customWidth="1" min="8" max="8" width="15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26</v>
      </c>
      <c r="F1" s="2" t="s">
        <v>15</v>
      </c>
      <c r="G1" s="2" t="s">
        <v>16</v>
      </c>
      <c r="H1" s="2" t="s">
        <v>17</v>
      </c>
      <c r="I1" s="16" t="s">
        <v>18</v>
      </c>
    </row>
    <row r="2" ht="14.25">
      <c r="A2" s="9" t="s">
        <v>38</v>
      </c>
      <c r="B2" s="8">
        <v>0.27605794270833334</v>
      </c>
      <c r="C2" s="8">
        <f t="shared" ref="C2:C9" si="14">100*B2</f>
        <v>27.605794270833332</v>
      </c>
      <c r="D2" s="8">
        <f t="shared" ref="D2:D9" si="15">ABS(C2/media4*100-100)</f>
        <v>12.660135101037412</v>
      </c>
      <c r="E2" s="8">
        <f t="shared" ref="E2:E9" si="16">ABS(C2/porosidade4*100-100)</f>
        <v>15.024142795138886</v>
      </c>
      <c r="F2" s="8">
        <v>22.735118865966797</v>
      </c>
      <c r="G2" s="9">
        <v>1906</v>
      </c>
      <c r="H2" s="9">
        <v>2257</v>
      </c>
      <c r="I2">
        <f>G2+H2</f>
        <v>4163</v>
      </c>
    </row>
    <row r="3" ht="14.25">
      <c r="A3" s="9" t="s">
        <v>39</v>
      </c>
      <c r="B3" s="8">
        <v>0.341064453125</v>
      </c>
      <c r="C3" s="8">
        <f t="shared" si="14"/>
        <v>34.1064453125</v>
      </c>
      <c r="D3" s="8">
        <f t="shared" si="15"/>
        <v>7.9067784303850601</v>
      </c>
      <c r="E3" s="8">
        <f t="shared" si="16"/>
        <v>42.110188802083314</v>
      </c>
      <c r="F3" s="8">
        <v>10.192632675170898</v>
      </c>
      <c r="G3" s="9">
        <v>1707</v>
      </c>
      <c r="H3" s="9">
        <v>2162</v>
      </c>
      <c r="I3">
        <f>G3+H3</f>
        <v>3869</v>
      </c>
    </row>
    <row r="4" ht="14.25">
      <c r="A4" s="9" t="s">
        <v>40</v>
      </c>
      <c r="B4" s="8">
        <v>0.27746744791666667</v>
      </c>
      <c r="C4" s="8">
        <f t="shared" si="14"/>
        <v>27.746744791666668</v>
      </c>
      <c r="D4" s="8">
        <f t="shared" si="15"/>
        <v>12.214192509194348</v>
      </c>
      <c r="E4" s="8">
        <f t="shared" si="16"/>
        <v>15.611436631944443</v>
      </c>
      <c r="F4" s="8">
        <v>10.44917106628418</v>
      </c>
      <c r="G4" s="9">
        <v>2651</v>
      </c>
      <c r="H4" s="9">
        <v>2898</v>
      </c>
      <c r="I4">
        <f>G4+H4</f>
        <v>5549</v>
      </c>
    </row>
    <row r="5" ht="14.25">
      <c r="A5" s="9" t="s">
        <v>41</v>
      </c>
      <c r="B5" s="8">
        <v>0.31875976562500002</v>
      </c>
      <c r="C5" s="8">
        <f t="shared" si="14"/>
        <v>31.875976562500004</v>
      </c>
      <c r="D5" s="8">
        <f t="shared" si="15"/>
        <v>0.84996863983390369</v>
      </c>
      <c r="E5" s="8">
        <f t="shared" si="16"/>
        <v>32.816569010416686</v>
      </c>
      <c r="F5" s="8">
        <v>10.275840759277344</v>
      </c>
      <c r="G5" s="9">
        <v>2220</v>
      </c>
      <c r="H5" s="9">
        <v>3189</v>
      </c>
      <c r="I5">
        <f>G5+H5</f>
        <v>5409</v>
      </c>
    </row>
    <row r="6" ht="14.25">
      <c r="A6" s="9" t="s">
        <v>42</v>
      </c>
      <c r="B6" s="8">
        <v>0.25666666666666665</v>
      </c>
      <c r="C6" s="8">
        <f t="shared" si="14"/>
        <v>25.666666666666664</v>
      </c>
      <c r="D6" s="8">
        <f t="shared" si="15"/>
        <v>18.795192883044621</v>
      </c>
      <c r="E6" s="8">
        <f t="shared" si="16"/>
        <v>6.9444444444444429</v>
      </c>
      <c r="F6" s="8">
        <v>10.242938995361328</v>
      </c>
      <c r="G6" s="9">
        <v>2033</v>
      </c>
      <c r="H6" s="9">
        <v>2168</v>
      </c>
      <c r="I6">
        <f>G6+H6</f>
        <v>4201</v>
      </c>
    </row>
    <row r="7" ht="14.25">
      <c r="A7" s="9" t="s">
        <v>43</v>
      </c>
      <c r="B7" s="8">
        <v>0.28517578124999998</v>
      </c>
      <c r="C7" s="8">
        <f t="shared" si="14"/>
        <v>28.517578125</v>
      </c>
      <c r="D7" s="8">
        <f t="shared" si="15"/>
        <v>9.7754117759740922</v>
      </c>
      <c r="E7" s="8">
        <f t="shared" si="16"/>
        <v>18.8232421875</v>
      </c>
      <c r="F7" s="8">
        <v>10.405302047729492</v>
      </c>
      <c r="G7" s="9">
        <v>2516</v>
      </c>
      <c r="H7" s="9">
        <v>2517</v>
      </c>
      <c r="I7">
        <f>G7+H7</f>
        <v>5033</v>
      </c>
    </row>
    <row r="8" ht="14.25">
      <c r="A8" s="9" t="s">
        <v>44</v>
      </c>
      <c r="B8" s="8">
        <v>0.43480468750000001</v>
      </c>
      <c r="C8" s="8">
        <f t="shared" si="14"/>
        <v>43.48046875</v>
      </c>
      <c r="D8" s="8">
        <f t="shared" si="15"/>
        <v>37.564535514229476</v>
      </c>
      <c r="E8" s="8">
        <f t="shared" si="16"/>
        <v>81.168619791666686</v>
      </c>
      <c r="F8" s="8">
        <v>10.652780532836914</v>
      </c>
      <c r="G8" s="9">
        <v>2691</v>
      </c>
      <c r="H8" s="9">
        <v>2311</v>
      </c>
      <c r="I8">
        <f>G8+H8</f>
        <v>5002</v>
      </c>
    </row>
    <row r="9" ht="14.25">
      <c r="A9" s="9" t="s">
        <v>45</v>
      </c>
      <c r="B9" s="8">
        <v>0.35732421874999998</v>
      </c>
      <c r="C9" s="8">
        <f t="shared" si="14"/>
        <v>35.732421875</v>
      </c>
      <c r="D9" s="8">
        <f t="shared" si="15"/>
        <v>13.051081539521519</v>
      </c>
      <c r="E9" s="8">
        <f t="shared" si="16"/>
        <v>48.885091145833314</v>
      </c>
      <c r="F9" s="8">
        <v>14.628410339355469</v>
      </c>
      <c r="G9" s="9">
        <v>2294</v>
      </c>
      <c r="H9" s="9">
        <v>2275</v>
      </c>
      <c r="I9">
        <f>G9+H9</f>
        <v>4569</v>
      </c>
    </row>
    <row r="10" ht="14.25">
      <c r="A10" s="9" t="s">
        <v>46</v>
      </c>
      <c r="B10" s="8">
        <v>0.27944010416666665</v>
      </c>
      <c r="C10" s="8">
        <f t="shared" ref="C10:C11" si="17">100*B10</f>
        <v>27.944010416666664</v>
      </c>
      <c r="D10" s="8">
        <f t="shared" ref="D10:D16" si="18">ABS(C10/media4*100-100)</f>
        <v>11.590078858716552</v>
      </c>
      <c r="E10" s="8">
        <f t="shared" ref="E10:E11" si="19">ABS(C10/porosidade4*100-100)</f>
        <v>16.4333767361111</v>
      </c>
      <c r="F10" s="8">
        <v>10.166168212890625</v>
      </c>
      <c r="G10" s="9">
        <v>2673</v>
      </c>
      <c r="H10" s="9">
        <v>3429</v>
      </c>
      <c r="I10">
        <f>G10+H10</f>
        <v>6102</v>
      </c>
    </row>
    <row r="11" ht="14.25">
      <c r="A11" s="9" t="s">
        <v>47</v>
      </c>
      <c r="B11" s="8">
        <v>0.33397135416666668</v>
      </c>
      <c r="C11" s="8">
        <f t="shared" si="17"/>
        <v>33.397135416666671</v>
      </c>
      <c r="D11" s="8">
        <f t="shared" si="18"/>
        <v>5.6626470039970087</v>
      </c>
      <c r="E11" s="8">
        <f t="shared" si="19"/>
        <v>39.1547309027778</v>
      </c>
      <c r="F11" s="8">
        <v>10.244607925415039</v>
      </c>
      <c r="G11" s="9">
        <v>2112</v>
      </c>
      <c r="H11" s="9">
        <v>2426</v>
      </c>
      <c r="I11">
        <f>G11+H11</f>
        <v>4538</v>
      </c>
    </row>
    <row r="13" ht="14.25">
      <c r="B13" t="s">
        <v>7</v>
      </c>
      <c r="C13" s="7">
        <f>AVERAGE(C2:C11)</f>
        <v>31.607324218750001</v>
      </c>
      <c r="D13" s="7"/>
      <c r="E13" s="7"/>
      <c r="F13" s="7">
        <f>AVERAGE(F2:F11)</f>
        <v>11.999297142028809</v>
      </c>
    </row>
    <row r="14" ht="14.25">
      <c r="B14" t="s">
        <v>8</v>
      </c>
      <c r="C14" s="8">
        <f>STDEV(C2:C11)</f>
        <v>5.3404465346506891</v>
      </c>
      <c r="D14" s="9"/>
      <c r="E14" s="9"/>
      <c r="F14" s="8">
        <f>STDEV(F2:F11)</f>
        <v>4.0095074612847448</v>
      </c>
    </row>
    <row r="16" ht="14.25">
      <c r="B16" t="s">
        <v>37</v>
      </c>
      <c r="C16" s="7">
        <v>24</v>
      </c>
      <c r="D16" s="8">
        <f t="shared" si="18"/>
        <v>24.068232306223521</v>
      </c>
    </row>
    <row r="19" ht="14.25">
      <c r="A19" s="21" t="s">
        <v>0</v>
      </c>
      <c r="B19" s="21" t="s">
        <v>1</v>
      </c>
      <c r="C19" s="21"/>
      <c r="D19" s="21"/>
      <c r="E19" s="21"/>
      <c r="F19" s="21"/>
      <c r="G19" s="21"/>
      <c r="H19" s="21"/>
    </row>
    <row r="20" ht="14.25">
      <c r="A20" s="21"/>
      <c r="B20" s="22" t="s">
        <v>2</v>
      </c>
      <c r="C20" s="22" t="s">
        <v>3</v>
      </c>
      <c r="D20" s="22" t="s">
        <v>4</v>
      </c>
      <c r="E20" s="22" t="s">
        <v>5</v>
      </c>
      <c r="F20" s="22" t="s">
        <v>6</v>
      </c>
      <c r="G20" s="22" t="s">
        <v>7</v>
      </c>
      <c r="H20" s="22" t="s">
        <v>8</v>
      </c>
    </row>
    <row r="21" ht="14.25">
      <c r="A21" s="23" t="s">
        <v>38</v>
      </c>
      <c r="B21" s="13">
        <v>0.27605794270833334</v>
      </c>
      <c r="C21" s="13">
        <v>0.27605794270833334</v>
      </c>
      <c r="D21" s="13">
        <v>0.37302408854166669</v>
      </c>
      <c r="E21" s="13">
        <v>0.34314778645833333</v>
      </c>
      <c r="F21" s="13">
        <v>0.34738281250000003</v>
      </c>
      <c r="G21" s="14">
        <f t="shared" ref="G21:G30" si="20">AVERAGE(B21:F21)</f>
        <v>0.32313411458333335</v>
      </c>
      <c r="H21" s="14">
        <f t="shared" ref="H21:H30" si="21">STDEV(B21:F21)</f>
        <v>0.044468775086981494</v>
      </c>
    </row>
    <row r="22" ht="14.25">
      <c r="A22" s="23" t="s">
        <v>39</v>
      </c>
      <c r="B22" s="13">
        <v>0.341064453125</v>
      </c>
      <c r="C22" s="13">
        <v>0.341064453125</v>
      </c>
      <c r="D22" s="13">
        <v>0.38645507812500002</v>
      </c>
      <c r="E22" s="13">
        <v>0.36403645833333331</v>
      </c>
      <c r="F22" s="13">
        <v>0.359130859375</v>
      </c>
      <c r="G22" s="14">
        <f t="shared" si="20"/>
        <v>0.35835026041666668</v>
      </c>
      <c r="H22" s="14">
        <f t="shared" si="21"/>
        <v>0.018844238027505757</v>
      </c>
    </row>
    <row r="23" ht="14.25">
      <c r="A23" s="23" t="s">
        <v>40</v>
      </c>
      <c r="B23" s="13">
        <v>0.27746744791666667</v>
      </c>
      <c r="C23" s="13">
        <v>0.27746744791666667</v>
      </c>
      <c r="D23" s="13">
        <v>0.34474283854166665</v>
      </c>
      <c r="E23" s="13">
        <v>0.33485677083333332</v>
      </c>
      <c r="F23" s="13">
        <v>0.32782877604166666</v>
      </c>
      <c r="G23" s="14">
        <f t="shared" si="20"/>
        <v>0.31247265625000004</v>
      </c>
      <c r="H23" s="14">
        <f t="shared" si="21"/>
        <v>0.032515199856349285</v>
      </c>
    </row>
    <row r="24" ht="14.25">
      <c r="A24" s="23" t="s">
        <v>41</v>
      </c>
      <c r="B24" s="13">
        <v>0.31875976562500002</v>
      </c>
      <c r="C24" s="13">
        <v>0.31875976562500002</v>
      </c>
      <c r="D24" s="13">
        <v>0.34299804687500002</v>
      </c>
      <c r="E24" s="13">
        <v>0.34474283854166665</v>
      </c>
      <c r="F24" s="13">
        <v>0.34596679687499998</v>
      </c>
      <c r="G24" s="14">
        <f t="shared" si="20"/>
        <v>0.33424544270833334</v>
      </c>
      <c r="H24" s="14">
        <f t="shared" si="21"/>
        <v>0.014175735712292125</v>
      </c>
    </row>
    <row r="25" ht="14.25">
      <c r="A25" s="23" t="s">
        <v>42</v>
      </c>
      <c r="B25" s="13">
        <v>0.25666666666666665</v>
      </c>
      <c r="C25" s="13">
        <v>0.25666666666666665</v>
      </c>
      <c r="D25" s="13">
        <v>0.31145182291666668</v>
      </c>
      <c r="E25" s="13">
        <v>0.30605143229166665</v>
      </c>
      <c r="F25" s="13">
        <v>0.30664388020833333</v>
      </c>
      <c r="G25" s="14">
        <f t="shared" si="20"/>
        <v>0.28749609374999996</v>
      </c>
      <c r="H25" s="14">
        <f t="shared" si="21"/>
        <v>0.028221102136210117</v>
      </c>
    </row>
    <row r="26" ht="14.25">
      <c r="A26" s="23" t="s">
        <v>43</v>
      </c>
      <c r="B26" s="13">
        <v>0.28517578124999998</v>
      </c>
      <c r="C26" s="13">
        <v>0.28517578124999998</v>
      </c>
      <c r="D26" s="13">
        <v>0.35605794270833335</v>
      </c>
      <c r="E26" s="13">
        <v>0.34731119791666665</v>
      </c>
      <c r="F26" s="13">
        <v>0.34659830729166669</v>
      </c>
      <c r="G26" s="14">
        <f t="shared" si="20"/>
        <v>0.32406380208333335</v>
      </c>
      <c r="H26" s="14">
        <f t="shared" si="21"/>
        <v>0.035694630902335649</v>
      </c>
    </row>
    <row r="27" ht="14.25">
      <c r="A27" s="23" t="s">
        <v>44</v>
      </c>
      <c r="B27" s="13">
        <v>0.43480468750000001</v>
      </c>
      <c r="C27" s="13">
        <v>0.43480468750000001</v>
      </c>
      <c r="D27" s="13">
        <v>0.38201822916666667</v>
      </c>
      <c r="E27" s="13">
        <v>0.36209309895833336</v>
      </c>
      <c r="F27" s="13">
        <v>0.35993164062499999</v>
      </c>
      <c r="G27" s="14">
        <f t="shared" si="20"/>
        <v>0.39473046875000001</v>
      </c>
      <c r="H27" s="14">
        <f t="shared" si="21"/>
        <v>0.037582054886145654</v>
      </c>
    </row>
    <row r="28" ht="14.25">
      <c r="A28" s="23" t="s">
        <v>45</v>
      </c>
      <c r="B28" s="13">
        <v>0.35732421874999998</v>
      </c>
      <c r="C28" s="13">
        <v>0.35732421874999998</v>
      </c>
      <c r="D28" s="13">
        <v>0.39192382812499998</v>
      </c>
      <c r="E28" s="13">
        <v>0.37104492187499999</v>
      </c>
      <c r="F28" s="13">
        <v>0.36724283854166667</v>
      </c>
      <c r="G28" s="14">
        <f t="shared" si="20"/>
        <v>0.36897200520833329</v>
      </c>
      <c r="H28" s="14">
        <f t="shared" si="21"/>
        <v>0.014189917501732945</v>
      </c>
    </row>
    <row r="29" ht="14.25">
      <c r="A29" s="23" t="s">
        <v>46</v>
      </c>
      <c r="B29" s="13">
        <v>0.27944010416666665</v>
      </c>
      <c r="C29" s="13">
        <v>0.27944010416666665</v>
      </c>
      <c r="D29" s="13">
        <v>0.40939127604166664</v>
      </c>
      <c r="E29" s="13">
        <v>0.36391276041666665</v>
      </c>
      <c r="F29" s="13">
        <v>0.36564453125000002</v>
      </c>
      <c r="G29" s="14">
        <f t="shared" si="20"/>
        <v>0.33956575520833338</v>
      </c>
      <c r="H29" s="14">
        <f t="shared" si="21"/>
        <v>0.057833101266620716</v>
      </c>
    </row>
    <row r="30" ht="14.25">
      <c r="A30" s="23" t="s">
        <v>47</v>
      </c>
      <c r="B30" s="13">
        <v>0.33397135416666668</v>
      </c>
      <c r="C30" s="13">
        <v>0.33397135416666668</v>
      </c>
      <c r="D30" s="13">
        <v>0.40951822916666669</v>
      </c>
      <c r="E30" s="13">
        <v>0.37071289062500001</v>
      </c>
      <c r="F30" s="13">
        <v>0.36637369791666669</v>
      </c>
      <c r="G30" s="14">
        <f t="shared" si="20"/>
        <v>0.36290950520833343</v>
      </c>
      <c r="H30" s="14">
        <f t="shared" si="21"/>
        <v>0.031305350083996264</v>
      </c>
    </row>
  </sheetData>
  <sortState ref="A2:H11" columnSort="0">
    <sortCondition sortBy="value" descending="0" ref="A2:A11"/>
  </sortState>
  <mergeCells count="2">
    <mergeCell ref="A19:A20"/>
    <mergeCell ref="B19:H19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8515625"/>
    <col customWidth="1" min="2" max="2" width="21.28125"/>
    <col customWidth="1" min="3" max="3" width="14.7109375"/>
    <col customWidth="1" min="4" max="4" width="18.421875"/>
    <col customWidth="1" min="5" max="5" width="25.57421875"/>
    <col customWidth="1" min="6" max="6" width="21.00390625"/>
    <col customWidth="1" min="7" max="7" width="14.140625"/>
    <col customWidth="1" min="8" max="8" width="16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</v>
      </c>
      <c r="C1" s="2" t="s">
        <v>13</v>
      </c>
      <c r="D1" s="2" t="s">
        <v>14</v>
      </c>
      <c r="E1" s="2" t="s">
        <v>26</v>
      </c>
      <c r="F1" s="2" t="s">
        <v>15</v>
      </c>
      <c r="G1" s="2" t="s">
        <v>16</v>
      </c>
      <c r="H1" s="2" t="s">
        <v>17</v>
      </c>
      <c r="I1" s="9"/>
    </row>
    <row r="2" ht="14.25">
      <c r="A2" s="9" t="s">
        <v>48</v>
      </c>
      <c r="B2" s="8">
        <v>0.20133789062499999</v>
      </c>
      <c r="C2" s="8">
        <f t="shared" ref="C2:C9" si="22">100*B2</f>
        <v>20.1337890625</v>
      </c>
      <c r="D2" s="8">
        <f t="shared" ref="D2:D9" si="23">ABS(C2/media5*100-100)</f>
        <v>22.173608161894691</v>
      </c>
      <c r="E2" s="8">
        <f t="shared" ref="E2:E9" si="24">ABS(C2/porosidade5*100-100)</f>
        <v>23.153476860687022</v>
      </c>
      <c r="F2" s="8">
        <v>9.26971435546875</v>
      </c>
      <c r="G2" s="9">
        <v>3022</v>
      </c>
      <c r="H2" s="9">
        <v>3948</v>
      </c>
    </row>
    <row r="3" ht="14.25">
      <c r="A3" s="9" t="s">
        <v>49</v>
      </c>
      <c r="B3" s="8">
        <v>0.19438476562500001</v>
      </c>
      <c r="C3" s="8">
        <f t="shared" si="22"/>
        <v>19.4384765625</v>
      </c>
      <c r="D3" s="8">
        <f t="shared" si="23"/>
        <v>17.95439057392025</v>
      </c>
      <c r="E3" s="8">
        <f t="shared" si="24"/>
        <v>25.807341364503813</v>
      </c>
      <c r="F3" s="8">
        <v>9.1662406921386719</v>
      </c>
      <c r="G3" s="9">
        <v>5921</v>
      </c>
      <c r="H3" s="9">
        <v>6761</v>
      </c>
    </row>
    <row r="4" ht="14.25">
      <c r="A4" s="9" t="s">
        <v>50</v>
      </c>
      <c r="B4" s="8">
        <v>0.16281901041666666</v>
      </c>
      <c r="C4" s="8">
        <f t="shared" si="22"/>
        <v>16.281901041666664</v>
      </c>
      <c r="D4" s="8">
        <f t="shared" si="23"/>
        <v>1.1999881482652199</v>
      </c>
      <c r="E4" s="8">
        <f t="shared" si="24"/>
        <v>37.855339535623422</v>
      </c>
      <c r="F4" s="8">
        <v>9.1207027435302734</v>
      </c>
      <c r="G4" s="9">
        <v>3024</v>
      </c>
      <c r="H4" s="9">
        <v>4209</v>
      </c>
    </row>
    <row r="5" ht="14.25">
      <c r="A5" s="9" t="s">
        <v>51</v>
      </c>
      <c r="B5" s="8">
        <v>0.16997721354166667</v>
      </c>
      <c r="C5" s="8">
        <f t="shared" si="22"/>
        <v>16.997721354166668</v>
      </c>
      <c r="D5" s="8">
        <f t="shared" si="23"/>
        <v>3.1436726550848846</v>
      </c>
      <c r="E5" s="8">
        <f t="shared" si="24"/>
        <v>35.123200938295156</v>
      </c>
      <c r="F5" s="8">
        <v>8.9459419250488281</v>
      </c>
      <c r="G5" s="9">
        <v>1900</v>
      </c>
      <c r="H5" s="9">
        <v>2963</v>
      </c>
    </row>
    <row r="6" ht="14.25">
      <c r="A6" s="9" t="s">
        <v>52</v>
      </c>
      <c r="B6" s="8">
        <v>0.22072916666666667</v>
      </c>
      <c r="C6" s="8">
        <f t="shared" si="22"/>
        <v>22.072916666666668</v>
      </c>
      <c r="D6" s="8">
        <f t="shared" si="23"/>
        <v>33.940405526858996</v>
      </c>
      <c r="E6" s="8">
        <f t="shared" si="24"/>
        <v>15.752226463104321</v>
      </c>
      <c r="F6" s="8">
        <v>14.075279235839844</v>
      </c>
      <c r="G6" s="9">
        <v>3112</v>
      </c>
      <c r="H6" s="9">
        <v>4529</v>
      </c>
    </row>
    <row r="7" ht="14.25">
      <c r="A7" s="9" t="s">
        <v>53</v>
      </c>
      <c r="B7" s="8">
        <v>0.20756510416666665</v>
      </c>
      <c r="C7" s="8">
        <f t="shared" si="22"/>
        <v>20.756510416666664</v>
      </c>
      <c r="D7" s="8">
        <f t="shared" si="23"/>
        <v>25.952336273221974</v>
      </c>
      <c r="E7" s="8">
        <f t="shared" si="24"/>
        <v>20.776677798982192</v>
      </c>
      <c r="F7" s="8">
        <v>8.87298583984375</v>
      </c>
      <c r="G7" s="9">
        <v>2154</v>
      </c>
      <c r="H7" s="9">
        <v>3869</v>
      </c>
    </row>
    <row r="8" ht="14.25">
      <c r="A8" s="9" t="s">
        <v>54</v>
      </c>
      <c r="B8" s="8">
        <v>0.076256510416666673</v>
      </c>
      <c r="C8" s="8">
        <f t="shared" si="22"/>
        <v>7.625651041666667</v>
      </c>
      <c r="D8" s="8">
        <f t="shared" si="23"/>
        <v>53.726876771587442</v>
      </c>
      <c r="E8" s="8">
        <f t="shared" si="24"/>
        <v>70.89446167302799</v>
      </c>
      <c r="F8" s="8">
        <v>9.2041492462158203</v>
      </c>
      <c r="G8" s="9">
        <v>1253</v>
      </c>
      <c r="H8" s="9">
        <v>4356</v>
      </c>
    </row>
    <row r="9" ht="14.25">
      <c r="A9" s="9" t="s">
        <v>55</v>
      </c>
      <c r="B9" s="8">
        <v>0.10691080729166667</v>
      </c>
      <c r="C9" s="8">
        <f t="shared" si="22"/>
        <v>10.691080729166668</v>
      </c>
      <c r="D9" s="8">
        <f t="shared" si="23"/>
        <v>35.125579006627092</v>
      </c>
      <c r="E9" s="8">
        <f t="shared" si="24"/>
        <v>59.194348361959278</v>
      </c>
      <c r="F9" s="8">
        <v>9.0672969818115234</v>
      </c>
      <c r="G9" s="9">
        <v>3181</v>
      </c>
      <c r="H9" s="9">
        <v>5068</v>
      </c>
    </row>
    <row r="10" ht="14.25">
      <c r="A10" s="9" t="s">
        <v>56</v>
      </c>
      <c r="B10" s="8">
        <v>0.11185872395833334</v>
      </c>
      <c r="C10" s="8">
        <f t="shared" ref="C10:C11" si="25">100*B10</f>
        <v>11.185872395833334</v>
      </c>
      <c r="D10" s="8">
        <f t="shared" ref="D10:D11" si="26">ABS(C10/media5*100-100)</f>
        <v>32.123139524547909</v>
      </c>
      <c r="E10" s="8">
        <f t="shared" ref="E10:E11" si="27">ABS(C10/porosidade5*100-100)</f>
        <v>57.305830550254448</v>
      </c>
      <c r="F10" s="8">
        <v>8.9812278747558594</v>
      </c>
      <c r="G10" s="9">
        <v>2178</v>
      </c>
      <c r="H10" s="9">
        <v>4468</v>
      </c>
    </row>
    <row r="11" ht="14.25">
      <c r="A11" s="9" t="s">
        <v>57</v>
      </c>
      <c r="B11" s="8">
        <v>0.19612630208333334</v>
      </c>
      <c r="C11" s="8">
        <f t="shared" si="25"/>
        <v>19.612630208333336</v>
      </c>
      <c r="D11" s="8">
        <f t="shared" si="26"/>
        <v>19.011170260046811</v>
      </c>
      <c r="E11" s="8">
        <f t="shared" si="27"/>
        <v>25.142632792620859</v>
      </c>
      <c r="F11" s="8">
        <v>9.5262527465820312</v>
      </c>
      <c r="G11" s="9">
        <v>3662</v>
      </c>
      <c r="H11" s="9">
        <v>5946</v>
      </c>
    </row>
    <row r="13" ht="14.25">
      <c r="B13" t="s">
        <v>7</v>
      </c>
      <c r="C13" s="7">
        <f>AVERAGE(C2:C11)</f>
        <v>16.479654947916668</v>
      </c>
      <c r="D13" s="7"/>
      <c r="E13" s="7"/>
      <c r="F13" s="7">
        <f>AVERAGE(F2:F11)</f>
        <v>9.6229791641235352</v>
      </c>
    </row>
    <row r="14" ht="14.25">
      <c r="B14" t="s">
        <v>8</v>
      </c>
      <c r="C14" s="8">
        <f>STDEV(C2:C11)</f>
        <v>4.9635508636796208</v>
      </c>
      <c r="D14" s="9"/>
      <c r="E14" s="9"/>
      <c r="F14" s="8">
        <f>STDEV(F2:F11)</f>
        <v>1.5753283574050787</v>
      </c>
    </row>
    <row r="16" ht="14.25">
      <c r="B16" t="s">
        <v>37</v>
      </c>
      <c r="C16" s="8">
        <v>26.199999999999999</v>
      </c>
      <c r="D16" s="8">
        <f>ABS(C13/porosidade5*100-100)</f>
        <v>37.100553633905839</v>
      </c>
      <c r="E16" s="9"/>
    </row>
    <row r="19" ht="14.25">
      <c r="A19" s="24" t="s">
        <v>0</v>
      </c>
      <c r="B19" s="25" t="s">
        <v>1</v>
      </c>
      <c r="C19" s="26"/>
      <c r="D19" s="26"/>
      <c r="E19" s="26"/>
      <c r="F19" s="26"/>
      <c r="G19" s="26"/>
      <c r="H19" s="27"/>
    </row>
    <row r="20" ht="14.25">
      <c r="A20" s="21"/>
      <c r="B20" s="22" t="s">
        <v>2</v>
      </c>
      <c r="C20" s="22" t="s">
        <v>3</v>
      </c>
      <c r="D20" s="22" t="s">
        <v>4</v>
      </c>
      <c r="E20" s="22" t="s">
        <v>5</v>
      </c>
      <c r="F20" s="22" t="s">
        <v>6</v>
      </c>
      <c r="G20" s="22" t="s">
        <v>7</v>
      </c>
      <c r="H20" s="22" t="s">
        <v>8</v>
      </c>
    </row>
    <row r="21" ht="14.25">
      <c r="A21" s="23" t="s">
        <v>38</v>
      </c>
      <c r="B21" s="14">
        <v>0.20133789062499999</v>
      </c>
      <c r="C21" s="13">
        <v>0.20133789062499999</v>
      </c>
      <c r="D21" s="13">
        <v>0.20133789062499999</v>
      </c>
      <c r="E21" s="13">
        <v>0.16134765625</v>
      </c>
      <c r="F21" s="13">
        <v>0.2123135015615</v>
      </c>
      <c r="G21" s="14">
        <f t="shared" ref="G21:G30" si="28">AVERAGE(B21:F21)</f>
        <v>0.19553496593729999</v>
      </c>
      <c r="H21" s="14">
        <f t="shared" ref="H21:H30" si="29">STDEV(B21:F21)</f>
        <v>0.01969335678687904</v>
      </c>
    </row>
    <row r="22" ht="14.25">
      <c r="A22" s="23" t="s">
        <v>39</v>
      </c>
      <c r="B22" s="14">
        <v>0.19438476562500001</v>
      </c>
      <c r="C22" s="13">
        <v>0.19438476562500001</v>
      </c>
      <c r="D22" s="13">
        <v>0.19438476562500001</v>
      </c>
      <c r="E22" s="13">
        <v>0.15660156250000001</v>
      </c>
      <c r="F22" s="13">
        <v>0.20051456021500003</v>
      </c>
      <c r="G22" s="14">
        <f t="shared" si="28"/>
        <v>0.18805408391800002</v>
      </c>
      <c r="H22" s="14">
        <f t="shared" si="29"/>
        <v>0.01778171227500238</v>
      </c>
    </row>
    <row r="23" ht="14.25">
      <c r="A23" s="23" t="s">
        <v>40</v>
      </c>
      <c r="B23" s="14">
        <v>0.16281901041666666</v>
      </c>
      <c r="C23" s="13">
        <v>0.16281901041666666</v>
      </c>
      <c r="D23" s="13">
        <v>0.16281901041666666</v>
      </c>
      <c r="E23" s="13">
        <v>0.15272786458333334</v>
      </c>
      <c r="F23" s="13">
        <v>0.20057810499999998</v>
      </c>
      <c r="G23" s="14">
        <f t="shared" si="28"/>
        <v>0.16835260016666664</v>
      </c>
      <c r="H23" s="14">
        <f t="shared" si="29"/>
        <v>0.018536972314648546</v>
      </c>
    </row>
    <row r="24" ht="14.25">
      <c r="A24" s="23" t="s">
        <v>41</v>
      </c>
      <c r="B24" s="14">
        <v>0.16997721354166667</v>
      </c>
      <c r="C24" s="13">
        <v>0.16997721354166667</v>
      </c>
      <c r="D24" s="13">
        <v>0.16997721354166667</v>
      </c>
      <c r="E24" s="13">
        <v>0.115068359375</v>
      </c>
      <c r="F24" s="13">
        <v>0.1615840841</v>
      </c>
      <c r="G24" s="14">
        <f t="shared" si="28"/>
        <v>0.15731681682000004</v>
      </c>
      <c r="H24" s="14">
        <f t="shared" si="29"/>
        <v>0.023895599291349125</v>
      </c>
    </row>
    <row r="25" ht="14.25">
      <c r="A25" s="23" t="s">
        <v>42</v>
      </c>
      <c r="B25" s="14">
        <v>0.22072916666666667</v>
      </c>
      <c r="C25" s="13">
        <v>0.22072916666666667</v>
      </c>
      <c r="D25" s="13">
        <v>0.22072916666666667</v>
      </c>
      <c r="E25" s="13">
        <v>0.17810872395833333</v>
      </c>
      <c r="F25" s="13">
        <v>0.22084218115609999</v>
      </c>
      <c r="G25" s="14">
        <f t="shared" si="28"/>
        <v>0.21222768102288664</v>
      </c>
      <c r="H25" s="14">
        <f t="shared" si="29"/>
        <v>0.019073139608964222</v>
      </c>
    </row>
    <row r="26" ht="14.25">
      <c r="A26" s="23" t="s">
        <v>43</v>
      </c>
      <c r="B26" s="14">
        <v>0.20756510416666665</v>
      </c>
      <c r="C26" s="13">
        <v>0.20756510416666665</v>
      </c>
      <c r="D26" s="13">
        <v>0.20756510416666665</v>
      </c>
      <c r="E26" s="13">
        <v>0.19865234374999999</v>
      </c>
      <c r="F26" s="13">
        <v>0.2105478978101</v>
      </c>
      <c r="G26" s="14">
        <f t="shared" si="28"/>
        <v>0.20637911081202001</v>
      </c>
      <c r="H26" s="14">
        <f t="shared" si="29"/>
        <v>0.0045083659727742902</v>
      </c>
    </row>
    <row r="27" ht="14.25">
      <c r="A27" s="23" t="s">
        <v>44</v>
      </c>
      <c r="B27" s="14">
        <v>0.076256510416666673</v>
      </c>
      <c r="C27" s="13">
        <v>0.076256510416666673</v>
      </c>
      <c r="D27" s="13">
        <v>0.076256510416666673</v>
      </c>
      <c r="E27" s="13">
        <v>0.086940104166666671</v>
      </c>
      <c r="F27" s="13">
        <v>0.100548784154989</v>
      </c>
      <c r="G27" s="14">
        <f t="shared" si="28"/>
        <v>0.083251683914331132</v>
      </c>
      <c r="H27" s="14">
        <f t="shared" si="29"/>
        <v>0.010719042371878271</v>
      </c>
    </row>
    <row r="28" ht="14.25">
      <c r="A28" s="23" t="s">
        <v>45</v>
      </c>
      <c r="B28" s="14">
        <v>0.10691080729166667</v>
      </c>
      <c r="C28" s="13">
        <v>0.10691080729166667</v>
      </c>
      <c r="D28" s="13">
        <v>0.10691080729166667</v>
      </c>
      <c r="E28" s="13">
        <v>0.10408203125</v>
      </c>
      <c r="F28" s="13">
        <v>0.1040487871</v>
      </c>
      <c r="G28" s="14">
        <f t="shared" si="28"/>
        <v>0.105772648045</v>
      </c>
      <c r="H28" s="14">
        <f t="shared" si="29"/>
        <v>0.0015585330536718597</v>
      </c>
    </row>
    <row r="29" ht="14.25">
      <c r="A29" s="23" t="s">
        <v>46</v>
      </c>
      <c r="B29" s="14">
        <v>0.11185872395833334</v>
      </c>
      <c r="C29" s="13">
        <v>0.11185872395833334</v>
      </c>
      <c r="D29" s="13">
        <v>0.11185872395833334</v>
      </c>
      <c r="E29" s="13">
        <v>0.11831705729166667</v>
      </c>
      <c r="F29" s="13">
        <v>0.1105489781</v>
      </c>
      <c r="G29" s="14">
        <f t="shared" si="28"/>
        <v>0.11288844145333332</v>
      </c>
      <c r="H29" s="14">
        <f t="shared" si="29"/>
        <v>0.0030872282495921959</v>
      </c>
    </row>
    <row r="30" ht="14.25">
      <c r="A30" s="23" t="s">
        <v>47</v>
      </c>
      <c r="B30" s="14">
        <v>0.19612630208333334</v>
      </c>
      <c r="C30" s="13">
        <v>0.19612630208333334</v>
      </c>
      <c r="D30" s="13">
        <v>0.19612630208333334</v>
      </c>
      <c r="E30" s="13">
        <v>0.16398763020833335</v>
      </c>
      <c r="F30" s="13">
        <v>0.200547481548978</v>
      </c>
      <c r="G30" s="14">
        <f t="shared" si="28"/>
        <v>0.19058280360146229</v>
      </c>
      <c r="H30" s="14">
        <f t="shared" si="29"/>
        <v>0.014989906442868645</v>
      </c>
    </row>
  </sheetData>
  <sortState ref="A2:H11" columnSort="0">
    <sortCondition sortBy="value" descending="0" ref="A2:A11"/>
  </sortState>
  <mergeCells count="2">
    <mergeCell ref="A19:A20"/>
    <mergeCell ref="B19:H19"/>
  </mergeCells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8515625"/>
    <col customWidth="1" min="4" max="4" width="12.00390625"/>
    <col customWidth="1" min="7" max="7" width="11.28125"/>
    <col customWidth="1" min="10" max="10" width="11.00390625"/>
    <col customWidth="1" min="13" max="13" width="11.7109375"/>
    <col customWidth="1" min="16" max="16" width="10.8515625"/>
  </cols>
  <sheetData>
    <row r="1" ht="14.25">
      <c r="A1" s="28"/>
      <c r="B1" s="29" t="s">
        <v>58</v>
      </c>
      <c r="C1" s="29"/>
      <c r="D1" s="29"/>
      <c r="E1" s="29" t="s">
        <v>59</v>
      </c>
      <c r="F1" s="29"/>
      <c r="G1" s="29"/>
      <c r="H1" s="29" t="s">
        <v>60</v>
      </c>
      <c r="I1" s="29"/>
      <c r="J1" s="29"/>
      <c r="K1" s="29" t="s">
        <v>61</v>
      </c>
      <c r="L1" s="29"/>
      <c r="M1" s="29"/>
      <c r="N1" s="29" t="s">
        <v>62</v>
      </c>
      <c r="O1" s="29"/>
      <c r="P1" s="29"/>
    </row>
    <row r="2" ht="14.25">
      <c r="A2" s="28"/>
      <c r="B2" s="2" t="s">
        <v>63</v>
      </c>
      <c r="C2" s="2" t="s">
        <v>64</v>
      </c>
      <c r="D2" s="2" t="s">
        <v>1</v>
      </c>
      <c r="E2" s="2" t="s">
        <v>63</v>
      </c>
      <c r="F2" s="2" t="s">
        <v>64</v>
      </c>
      <c r="G2" s="2" t="s">
        <v>1</v>
      </c>
      <c r="H2" s="2" t="s">
        <v>63</v>
      </c>
      <c r="I2" s="2" t="s">
        <v>64</v>
      </c>
      <c r="J2" s="2" t="s">
        <v>1</v>
      </c>
      <c r="K2" s="2" t="s">
        <v>63</v>
      </c>
      <c r="L2" s="2" t="s">
        <v>64</v>
      </c>
      <c r="M2" s="2" t="s">
        <v>1</v>
      </c>
      <c r="N2" s="2" t="s">
        <v>63</v>
      </c>
      <c r="O2" s="2" t="s">
        <v>64</v>
      </c>
      <c r="P2" s="2" t="s">
        <v>1</v>
      </c>
    </row>
    <row r="3" ht="14.25">
      <c r="A3" s="2" t="s">
        <v>65</v>
      </c>
      <c r="B3">
        <v>3147</v>
      </c>
      <c r="C3">
        <v>3997</v>
      </c>
      <c r="D3">
        <v>30.200299999999999</v>
      </c>
      <c r="E3">
        <v>4976</v>
      </c>
      <c r="F3">
        <v>5589</v>
      </c>
      <c r="G3">
        <v>33.260399999999997</v>
      </c>
      <c r="H3">
        <v>1397</v>
      </c>
      <c r="I3">
        <v>2588</v>
      </c>
      <c r="J3">
        <v>14.007099999999999</v>
      </c>
      <c r="K3">
        <v>1855</v>
      </c>
      <c r="L3">
        <v>2578</v>
      </c>
      <c r="M3">
        <v>27.795200000000001</v>
      </c>
      <c r="N3">
        <v>3753</v>
      </c>
      <c r="O3">
        <v>4939</v>
      </c>
      <c r="P3">
        <v>27.4941</v>
      </c>
    </row>
    <row r="4" ht="14.25">
      <c r="A4" s="2" t="s">
        <v>66</v>
      </c>
      <c r="B4">
        <v>3259</v>
      </c>
      <c r="C4">
        <v>4097</v>
      </c>
      <c r="D4">
        <v>31.2881</v>
      </c>
      <c r="E4">
        <v>4203</v>
      </c>
      <c r="F4">
        <v>4874</v>
      </c>
      <c r="G4">
        <v>31.906300000000002</v>
      </c>
      <c r="H4">
        <v>2047</v>
      </c>
      <c r="I4">
        <v>2998</v>
      </c>
      <c r="J4">
        <v>10.6523</v>
      </c>
      <c r="K4">
        <v>1745</v>
      </c>
      <c r="L4">
        <v>2334</v>
      </c>
      <c r="M4">
        <v>30.170500000000001</v>
      </c>
      <c r="N4">
        <v>3995</v>
      </c>
      <c r="O4">
        <v>3967</v>
      </c>
      <c r="P4">
        <v>25.686599999999999</v>
      </c>
    </row>
    <row r="5" ht="14.25">
      <c r="A5" s="2" t="s">
        <v>67</v>
      </c>
      <c r="B5">
        <v>3895</v>
      </c>
      <c r="C5">
        <v>4894</v>
      </c>
      <c r="D5">
        <v>28.1389</v>
      </c>
      <c r="E5">
        <v>3690</v>
      </c>
      <c r="F5">
        <v>4789</v>
      </c>
      <c r="G5">
        <v>31.681100000000001</v>
      </c>
      <c r="H5">
        <v>1209</v>
      </c>
      <c r="I5">
        <v>3089</v>
      </c>
      <c r="J5">
        <v>15.940200000000001</v>
      </c>
      <c r="K5">
        <v>1905</v>
      </c>
      <c r="L5">
        <v>2678</v>
      </c>
      <c r="M5">
        <v>23.025300000000001</v>
      </c>
      <c r="N5">
        <v>4201</v>
      </c>
      <c r="O5">
        <v>4891</v>
      </c>
      <c r="P5">
        <v>28.2072</v>
      </c>
    </row>
    <row r="6" ht="14.25">
      <c r="A6" s="2" t="s">
        <v>68</v>
      </c>
      <c r="B6">
        <v>2087</v>
      </c>
      <c r="C6">
        <v>3065</v>
      </c>
      <c r="D6">
        <v>21.687899999999999</v>
      </c>
      <c r="E6">
        <v>3079</v>
      </c>
      <c r="F6">
        <v>4679</v>
      </c>
      <c r="G6">
        <v>21.406199999999998</v>
      </c>
      <c r="H6">
        <v>1093</v>
      </c>
      <c r="I6">
        <v>2803</v>
      </c>
      <c r="J6">
        <v>21.610399999999998</v>
      </c>
      <c r="K6">
        <v>1045</v>
      </c>
      <c r="L6">
        <v>2189</v>
      </c>
      <c r="M6">
        <v>33.7577</v>
      </c>
      <c r="N6">
        <v>2038</v>
      </c>
      <c r="O6">
        <v>3793</v>
      </c>
      <c r="P6">
        <v>16.564800000000002</v>
      </c>
    </row>
  </sheetData>
  <mergeCells count="6">
    <mergeCell ref="A1:A2"/>
    <mergeCell ref="B1:D1"/>
    <mergeCell ref="E1:G1"/>
    <mergeCell ref="H1:J1"/>
    <mergeCell ref="K1:M1"/>
    <mergeCell ref="N1:P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9</cp:revision>
  <dcterms:created xsi:type="dcterms:W3CDTF">2017-12-12T08:29:17Z</dcterms:created>
  <dcterms:modified xsi:type="dcterms:W3CDTF">2022-09-05T23:26:36Z</dcterms:modified>
</cp:coreProperties>
</file>