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Berea200" sheetId="1" state="visible" r:id="rId1"/>
    <sheet name="Berea500" sheetId="2" state="visible" r:id="rId2"/>
    <sheet name="P148_K2" sheetId="3" state="visible" r:id="rId3"/>
    <sheet name="P240_K104" sheetId="4" state="visible" r:id="rId4"/>
    <sheet name="P262_K441" sheetId="5" state="visible" r:id="rId5"/>
  </sheets>
  <definedNames>
    <definedName name="media4" hidden="0">P240_K104!$C$13</definedName>
    <definedName name="esperada4" hidden="0">P240_K104!$EXP$4</definedName>
    <definedName name="porosidade4" hidden="0">P240_K104!$C$16</definedName>
    <definedName name="media3" hidden="0">P148_K2!$C$13</definedName>
    <definedName name="porosidade3" hidden="0">P148_K2!$C$16</definedName>
    <definedName name="media5" hidden="0">P262_K441!$C$13</definedName>
    <definedName name="porosidade5" hidden="0">P262_K441!$C$16</definedName>
    <definedName name="media1" hidden="0">Berea200!$C$7</definedName>
    <definedName name="media2" hidden="0">Berea500!$C$10</definedName>
  </definedNames>
  <calcPr/>
</workbook>
</file>

<file path=xl/sharedStrings.xml><?xml version="1.0" encoding="utf-8"?>
<sst xmlns="http://schemas.openxmlformats.org/spreadsheetml/2006/main" count="54" uniqueCount="54">
  <si>
    <t>Imagem</t>
  </si>
  <si>
    <t xml:space="preserve">Porosidade </t>
  </si>
  <si>
    <t xml:space="preserve">Porosidade (%) </t>
  </si>
  <si>
    <t xml:space="preserve">Distancia da média</t>
  </si>
  <si>
    <t xml:space="preserve">Tempo Decorrido (ms)</t>
  </si>
  <si>
    <t>Poros</t>
  </si>
  <si>
    <t>Solido</t>
  </si>
  <si>
    <t xml:space="preserve">I22 </t>
  </si>
  <si>
    <t xml:space="preserve">I212 </t>
  </si>
  <si>
    <t xml:space="preserve">I26 </t>
  </si>
  <si>
    <t xml:space="preserve">I216 </t>
  </si>
  <si>
    <t>Média</t>
  </si>
  <si>
    <t xml:space="preserve">Desvio Padrão</t>
  </si>
  <si>
    <t>Porosidade</t>
  </si>
  <si>
    <t xml:space="preserve">Porosidade (%)</t>
  </si>
  <si>
    <t>I31</t>
  </si>
  <si>
    <t xml:space="preserve">I310 </t>
  </si>
  <si>
    <t xml:space="preserve">I311 </t>
  </si>
  <si>
    <t xml:space="preserve">I312 </t>
  </si>
  <si>
    <t xml:space="preserve">I318 </t>
  </si>
  <si>
    <t xml:space="preserve">I32 </t>
  </si>
  <si>
    <t xml:space="preserve">I320 </t>
  </si>
  <si>
    <t xml:space="preserve">Erro em relação ao valor real</t>
  </si>
  <si>
    <t xml:space="preserve">3271i01 </t>
  </si>
  <si>
    <t xml:space="preserve">3271i02 </t>
  </si>
  <si>
    <t xml:space="preserve">3271i03 </t>
  </si>
  <si>
    <t xml:space="preserve">3271i04 </t>
  </si>
  <si>
    <t xml:space="preserve">3271i05 </t>
  </si>
  <si>
    <t xml:space="preserve">3271i06 </t>
  </si>
  <si>
    <t xml:space="preserve">3271i07 </t>
  </si>
  <si>
    <t xml:space="preserve">3271i08 </t>
  </si>
  <si>
    <t xml:space="preserve">3271i09 </t>
  </si>
  <si>
    <t xml:space="preserve">3271i10 </t>
  </si>
  <si>
    <t xml:space="preserve">Porosidade Esperada</t>
  </si>
  <si>
    <t xml:space="preserve">3251i01 </t>
  </si>
  <si>
    <t xml:space="preserve">3251i02 </t>
  </si>
  <si>
    <t xml:space="preserve">3251i03 </t>
  </si>
  <si>
    <t xml:space="preserve">3251i04 </t>
  </si>
  <si>
    <t xml:space="preserve">3251i05 </t>
  </si>
  <si>
    <t xml:space="preserve">3251i06 </t>
  </si>
  <si>
    <t xml:space="preserve">3251i07 </t>
  </si>
  <si>
    <t xml:space="preserve">3251i08 </t>
  </si>
  <si>
    <t xml:space="preserve">3251i09 </t>
  </si>
  <si>
    <t xml:space="preserve">3251i10 </t>
  </si>
  <si>
    <t xml:space="preserve">L67409i01 </t>
  </si>
  <si>
    <t xml:space="preserve">L67409i02 </t>
  </si>
  <si>
    <t xml:space="preserve">L67409i03 </t>
  </si>
  <si>
    <t xml:space="preserve">L67409i04 </t>
  </si>
  <si>
    <t xml:space="preserve">L67409i05 </t>
  </si>
  <si>
    <t xml:space="preserve">L67409i06 </t>
  </si>
  <si>
    <t xml:space="preserve">L67409i07 </t>
  </si>
  <si>
    <t xml:space="preserve">L67409i08 </t>
  </si>
  <si>
    <t xml:space="preserve">L67409i09 </t>
  </si>
  <si>
    <t xml:space="preserve">L67409i10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</si>
</sst>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00"/>
    <numFmt numFmtId="161" formatCode="#,##0.0000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0" numFmtId="0" xfId="0" applyFont="1"/>
    <xf fontId="0" fillId="0" borderId="0" numFmtId="160" xfId="0" applyNumberFormat="1"/>
    <xf fontId="0" fillId="0" borderId="0" numFmtId="160" xfId="0" applyNumberFormat="1">
      <protection hidden="0" locked="1"/>
    </xf>
    <xf fontId="0" fillId="0" borderId="0" numFmtId="161" xfId="0" applyNumberForma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3.57421875"/>
    <col customWidth="1" min="2" max="3" width="15.00390625"/>
    <col customWidth="1" min="4" max="4" width="18.57421875"/>
    <col customWidth="1" min="5" max="5" width="21.28125"/>
    <col customWidth="1" min="6" max="6" width="9.140625"/>
    <col customWidth="1" min="7" max="7" width="8.8515625"/>
    <col customWidth="1" min="8" max="8" width="13.421875"/>
    <col customWidth="1" min="9" max="9" width="12.281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>
      <c r="A2" t="s">
        <v>7</v>
      </c>
      <c r="B2" s="2">
        <v>0.30995768229166665</v>
      </c>
      <c r="C2" s="2">
        <f t="shared" ref="C2:C5" si="0">100*B2</f>
        <v>30.995768229166664</v>
      </c>
      <c r="D2" s="3">
        <f t="shared" ref="D2:D5" si="1">ABS(C2/media1*100-100)</f>
        <v>17.001573102705564</v>
      </c>
      <c r="E2" s="2">
        <v>14.901161193847656</v>
      </c>
      <c r="F2">
        <v>3059</v>
      </c>
      <c r="G2">
        <v>4516</v>
      </c>
    </row>
    <row r="3" ht="14.25">
      <c r="A3" t="s">
        <v>8</v>
      </c>
      <c r="B3" s="2">
        <v>0.23840386025498497</v>
      </c>
      <c r="C3" s="2">
        <f t="shared" si="0"/>
        <v>23.840386025498496</v>
      </c>
      <c r="D3" s="3">
        <f t="shared" si="1"/>
        <v>10.00827442843233</v>
      </c>
      <c r="E3" s="4">
        <v>9.8712444305419922</v>
      </c>
      <c r="F3">
        <v>4582</v>
      </c>
      <c r="G3">
        <v>4556</v>
      </c>
    </row>
    <row r="4" ht="14.25">
      <c r="A4" t="s">
        <v>9</v>
      </c>
      <c r="B4" s="2">
        <v>0.25565429687500002</v>
      </c>
      <c r="C4" s="2">
        <f t="shared" si="0"/>
        <v>25.565429687500004</v>
      </c>
      <c r="D4" s="3">
        <f t="shared" si="1"/>
        <v>3.4966493371366028</v>
      </c>
      <c r="E4" s="4">
        <v>10.331153869628906</v>
      </c>
      <c r="F4">
        <v>4059</v>
      </c>
      <c r="G4">
        <v>4121</v>
      </c>
    </row>
    <row r="5" ht="14.25">
      <c r="A5" t="s">
        <v>10</v>
      </c>
      <c r="B5" s="2">
        <v>0.25565429687500002</v>
      </c>
      <c r="C5" s="2">
        <f t="shared" si="0"/>
        <v>25.565429687500004</v>
      </c>
      <c r="D5" s="3">
        <f t="shared" si="1"/>
        <v>3.4966493371366028</v>
      </c>
      <c r="E5" s="4">
        <v>10.217905044555664</v>
      </c>
      <c r="F5">
        <v>3695</v>
      </c>
      <c r="G5">
        <v>4300</v>
      </c>
    </row>
    <row r="6" ht="14.25">
      <c r="C6" s="5"/>
      <c r="D6" s="5"/>
    </row>
    <row r="7" ht="14.25">
      <c r="A7" s="5"/>
      <c r="B7" t="s">
        <v>11</v>
      </c>
      <c r="C7" s="2">
        <f>AVERAGE(C2:C5)</f>
        <v>26.49175340741629</v>
      </c>
      <c r="D7" s="2"/>
      <c r="E7" s="2">
        <f>AVERAGE(E2:E5)</f>
        <v>11.330366134643555</v>
      </c>
      <c r="F7" s="5"/>
      <c r="G7" s="5"/>
    </row>
    <row r="8" ht="14.25">
      <c r="A8" s="5"/>
      <c r="B8" t="s">
        <v>12</v>
      </c>
      <c r="C8" s="3">
        <f>STDEV(C2:C5)</f>
        <v>3.1108439249719022</v>
      </c>
      <c r="D8" s="6"/>
      <c r="E8" s="3">
        <f>STDEV(E2:E5)</f>
        <v>2.3885566303894294</v>
      </c>
    </row>
    <row r="9" ht="14.25">
      <c r="C9" s="5"/>
      <c r="D9" s="5"/>
    </row>
    <row r="10" ht="14.25">
      <c r="C10" s="5"/>
      <c r="D10" s="5"/>
    </row>
    <row r="11" ht="14.25">
      <c r="C11" s="5"/>
      <c r="D11" s="5"/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21.140625"/>
    <col customWidth="1" min="2" max="3" width="15.28125"/>
    <col customWidth="1" min="4" max="4" width="17.8515625"/>
    <col customWidth="1" min="5" max="5" width="20.8515625"/>
    <col customWidth="1" min="6" max="6" width="7.57421875"/>
    <col customWidth="1" min="7" max="7" width="9.28125"/>
    <col customWidth="1" min="8" max="8" width="14.7109375"/>
    <col customWidth="1" min="9" max="9" width="13.421875"/>
    <col customWidth="1" min="10" max="10" width="12.28125"/>
  </cols>
  <sheetData>
    <row r="1" ht="14.25">
      <c r="A1" s="1" t="s">
        <v>0</v>
      </c>
      <c r="B1" s="1" t="s">
        <v>13</v>
      </c>
      <c r="C1" s="1" t="s">
        <v>14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>
      <c r="A2" s="5" t="s">
        <v>15</v>
      </c>
      <c r="B2" s="2">
        <v>0.22181640624999999</v>
      </c>
      <c r="C2" s="2">
        <f t="shared" ref="C2:C8" si="2">100*B2</f>
        <v>22.181640625</v>
      </c>
      <c r="D2" s="3">
        <f t="shared" ref="D2:D8" si="3">ABS(C2/media2*100-100)</f>
        <v>4.8561854230661794</v>
      </c>
      <c r="E2" s="2">
        <v>9.7186565399169922</v>
      </c>
      <c r="F2">
        <v>4025</v>
      </c>
      <c r="G2">
        <v>4457</v>
      </c>
    </row>
    <row r="3" ht="14.25">
      <c r="A3" t="s">
        <v>16</v>
      </c>
      <c r="B3" s="2">
        <v>0.23427408854166668</v>
      </c>
      <c r="C3" s="2">
        <f t="shared" si="2"/>
        <v>23.427408854166668</v>
      </c>
      <c r="D3" s="3">
        <f t="shared" si="3"/>
        <v>0.48729405194080755</v>
      </c>
      <c r="E3" s="2">
        <v>9.9234580993652344</v>
      </c>
      <c r="F3">
        <v>4367</v>
      </c>
      <c r="G3">
        <v>5604</v>
      </c>
    </row>
    <row r="4" ht="14.25">
      <c r="A4" t="s">
        <v>17</v>
      </c>
      <c r="B4" s="2">
        <v>0.22600911458333334</v>
      </c>
      <c r="C4" s="2">
        <f t="shared" si="2"/>
        <v>22.600911458333332</v>
      </c>
      <c r="D4" s="3">
        <f t="shared" si="3"/>
        <v>3.0578050823792324</v>
      </c>
      <c r="E4" s="2">
        <v>9.9270343780517578</v>
      </c>
      <c r="F4">
        <v>3138</v>
      </c>
      <c r="G4">
        <v>4710</v>
      </c>
    </row>
    <row r="5" ht="14.25">
      <c r="A5" t="s">
        <v>18</v>
      </c>
      <c r="B5" s="2">
        <v>0.34716471354166667</v>
      </c>
      <c r="C5" s="2">
        <f t="shared" si="2"/>
        <v>34.716471354166664</v>
      </c>
      <c r="D5" s="3">
        <f t="shared" si="3"/>
        <v>48.909522479754258</v>
      </c>
      <c r="E5" s="2">
        <v>9.3529224395751953</v>
      </c>
      <c r="F5">
        <v>3848</v>
      </c>
      <c r="G5">
        <v>4199</v>
      </c>
    </row>
    <row r="6" ht="14.25">
      <c r="A6" t="s">
        <v>19</v>
      </c>
      <c r="B6" s="2">
        <v>0.24533203125</v>
      </c>
      <c r="C6" s="2">
        <f t="shared" si="2"/>
        <v>24.533203125</v>
      </c>
      <c r="D6" s="3">
        <f t="shared" si="3"/>
        <v>5.2303825746998029</v>
      </c>
      <c r="E6" s="2">
        <v>9.9303000000000008</v>
      </c>
      <c r="F6">
        <v>3242</v>
      </c>
      <c r="G6">
        <v>4323</v>
      </c>
    </row>
    <row r="7" ht="14.25">
      <c r="A7" t="s">
        <v>20</v>
      </c>
      <c r="B7" s="2">
        <v>0.21280924479166666</v>
      </c>
      <c r="C7" s="2">
        <f t="shared" si="2"/>
        <v>21.280924479166664</v>
      </c>
      <c r="D7" s="3">
        <f t="shared" si="3"/>
        <v>8.719631387880483</v>
      </c>
      <c r="E7" s="2">
        <v>14.59074</v>
      </c>
      <c r="F7">
        <v>4488</v>
      </c>
      <c r="G7">
        <v>5269</v>
      </c>
    </row>
    <row r="8" ht="14.25">
      <c r="A8" t="s">
        <v>21</v>
      </c>
      <c r="B8" s="2">
        <v>0.144560546875</v>
      </c>
      <c r="C8" s="2">
        <f t="shared" si="2"/>
        <v>14.4560546875</v>
      </c>
      <c r="D8" s="3">
        <f t="shared" si="3"/>
        <v>37.993577213068974</v>
      </c>
      <c r="E8" s="2">
        <v>9.9575519561767578</v>
      </c>
      <c r="F8">
        <v>3693</v>
      </c>
      <c r="G8">
        <v>4611</v>
      </c>
    </row>
    <row r="9" ht="14.25"/>
    <row r="10" ht="14.25">
      <c r="B10" t="s">
        <v>11</v>
      </c>
      <c r="C10" s="2">
        <f>AVERAGE(C2:C8)</f>
        <v>23.313802083333332</v>
      </c>
      <c r="D10" s="2"/>
      <c r="E10" s="2">
        <f>AVERAGE(E2:E8)</f>
        <v>10.485809059012277</v>
      </c>
    </row>
    <row r="11" ht="14.25">
      <c r="B11" t="s">
        <v>12</v>
      </c>
      <c r="C11" s="3">
        <f>STDEV(C2:C8)</f>
        <v>5.9986525541389515</v>
      </c>
      <c r="D11" s="6"/>
      <c r="E11" s="3">
        <f>STDEV(E2:E8)</f>
        <v>1.8229338412556984</v>
      </c>
    </row>
    <row r="12" ht="14.25"/>
  </sheetData>
  <sortState ref="A2:G8" columnSort="0">
    <sortCondition sortBy="value" descending="0" ref="A2:A8"/>
  </sortState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21.140625"/>
    <col customWidth="1" min="2" max="2" width="20.421875"/>
    <col customWidth="1" min="3" max="3" width="14.421875"/>
    <col customWidth="1" min="4" max="4" width="17.8515625"/>
    <col customWidth="1" min="5" max="5" width="25.421875"/>
    <col customWidth="1" min="6" max="6" width="20.00390625"/>
    <col customWidth="1" min="7" max="7" width="12.28125"/>
    <col customWidth="1" min="8" max="8" width="10.28125"/>
    <col customWidth="1" min="9" max="9" width="14.7109375"/>
    <col customWidth="1" min="10" max="10" width="13.421875"/>
    <col customWidth="1" min="11" max="11" width="12.28125"/>
  </cols>
  <sheetData>
    <row r="1" ht="14.25">
      <c r="A1" s="1" t="s">
        <v>0</v>
      </c>
      <c r="B1" s="1" t="s">
        <v>13</v>
      </c>
      <c r="C1" s="1" t="s">
        <v>14</v>
      </c>
      <c r="D1" s="1" t="s">
        <v>3</v>
      </c>
      <c r="E1" s="1" t="s">
        <v>22</v>
      </c>
      <c r="F1" s="1" t="s">
        <v>4</v>
      </c>
      <c r="G1" s="1" t="s">
        <v>5</v>
      </c>
      <c r="H1" s="1" t="s">
        <v>6</v>
      </c>
      <c r="I1" s="6"/>
    </row>
    <row r="2" ht="14.25">
      <c r="A2" s="5" t="s">
        <v>23</v>
      </c>
      <c r="B2" s="2">
        <v>0.24501953125000001</v>
      </c>
      <c r="C2" s="2">
        <f t="shared" ref="C2:C9" si="4">100*B2</f>
        <v>24.501953125</v>
      </c>
      <c r="D2" s="3">
        <f t="shared" ref="D2:D9" si="5">ABS(C2/media3*100-100)</f>
        <v>3.3536736072587985</v>
      </c>
      <c r="E2" s="3">
        <f t="shared" ref="E2:E9" si="6">ABS(C2/porosidade3*100-100)</f>
        <v>65.553737331081066</v>
      </c>
      <c r="F2" s="2">
        <v>10.281085968017578</v>
      </c>
      <c r="G2">
        <v>1210</v>
      </c>
      <c r="H2">
        <v>2382</v>
      </c>
    </row>
    <row r="3" ht="14.25">
      <c r="A3" t="s">
        <v>24</v>
      </c>
      <c r="B3" s="2">
        <v>0.062360026041666669</v>
      </c>
      <c r="C3" s="2">
        <f t="shared" si="4"/>
        <v>6.236002604166667</v>
      </c>
      <c r="D3" s="3">
        <f t="shared" si="5"/>
        <v>73.695412178899204</v>
      </c>
      <c r="E3" s="3">
        <f t="shared" si="6"/>
        <v>57.864847269144143</v>
      </c>
      <c r="F3" s="2">
        <v>10.356664657592773</v>
      </c>
      <c r="G3">
        <v>1918</v>
      </c>
      <c r="H3">
        <v>2745</v>
      </c>
    </row>
    <row r="4" ht="14.25">
      <c r="A4" t="s">
        <v>25</v>
      </c>
      <c r="B4" s="2">
        <v>0.20591471354166666</v>
      </c>
      <c r="C4" s="2">
        <f t="shared" si="4"/>
        <v>20.591471354166664</v>
      </c>
      <c r="D4" s="3">
        <f t="shared" si="5"/>
        <v>13.141446374726058</v>
      </c>
      <c r="E4" s="3">
        <f t="shared" si="6"/>
        <v>39.13156320382879</v>
      </c>
      <c r="F4" s="2">
        <v>10.334968566894531</v>
      </c>
      <c r="G4">
        <v>1733</v>
      </c>
      <c r="H4">
        <v>2557</v>
      </c>
    </row>
    <row r="5" ht="14.25">
      <c r="A5" t="s">
        <v>26</v>
      </c>
      <c r="B5" s="2">
        <v>0.093710937499999994</v>
      </c>
      <c r="C5" s="2">
        <f t="shared" si="4"/>
        <v>9.37109375</v>
      </c>
      <c r="D5" s="3">
        <f t="shared" si="5"/>
        <v>60.471030213820029</v>
      </c>
      <c r="E5" s="3">
        <f t="shared" si="6"/>
        <v>36.681798986486491</v>
      </c>
      <c r="F5" s="2">
        <v>10.259151458740234</v>
      </c>
      <c r="G5">
        <v>1342</v>
      </c>
      <c r="H5">
        <v>2113</v>
      </c>
    </row>
    <row r="6" ht="14.25">
      <c r="A6" t="s">
        <v>27</v>
      </c>
      <c r="B6" s="2">
        <v>0.24616536458333332</v>
      </c>
      <c r="C6" s="2">
        <f t="shared" si="4"/>
        <v>24.616536458333332</v>
      </c>
      <c r="D6" s="3">
        <f t="shared" si="5"/>
        <v>3.8370068490517468</v>
      </c>
      <c r="E6" s="3">
        <f t="shared" si="6"/>
        <v>66.327949042792767</v>
      </c>
      <c r="F6" s="2">
        <v>10.243892669677734</v>
      </c>
      <c r="G6">
        <v>1541</v>
      </c>
      <c r="H6">
        <v>2279</v>
      </c>
    </row>
    <row r="7" ht="14.25">
      <c r="A7" t="s">
        <v>28</v>
      </c>
      <c r="B7" s="2">
        <v>0.37842447916666666</v>
      </c>
      <c r="C7" s="2">
        <f t="shared" si="4"/>
        <v>37.842447916666664</v>
      </c>
      <c r="D7" s="3">
        <f t="shared" si="5"/>
        <v>59.626295525322831</v>
      </c>
      <c r="E7" s="3">
        <f t="shared" si="6"/>
        <v>155.69221565315314</v>
      </c>
      <c r="F7" s="2">
        <v>10.451316833496094</v>
      </c>
      <c r="G7">
        <v>1377</v>
      </c>
      <c r="H7">
        <v>1765</v>
      </c>
    </row>
    <row r="8" ht="14.25">
      <c r="A8" t="s">
        <v>29</v>
      </c>
      <c r="B8" s="2">
        <v>0.30426757812499999</v>
      </c>
      <c r="C8" s="2">
        <f t="shared" si="4"/>
        <v>30.4267578125</v>
      </c>
      <c r="D8" s="3">
        <f t="shared" si="5"/>
        <v>28.34557228303558</v>
      </c>
      <c r="E8" s="3">
        <f t="shared" si="6"/>
        <v>105.58620143581078</v>
      </c>
      <c r="F8" s="2">
        <v>10.221719741821289</v>
      </c>
      <c r="G8">
        <v>1386</v>
      </c>
      <c r="H8">
        <v>2544</v>
      </c>
    </row>
    <row r="9" ht="14.25">
      <c r="A9" t="s">
        <v>30</v>
      </c>
      <c r="B9" s="2">
        <v>0.33873046875000001</v>
      </c>
      <c r="C9" s="2">
        <f t="shared" si="4"/>
        <v>33.873046875</v>
      </c>
      <c r="D9" s="3">
        <f t="shared" si="5"/>
        <v>42.882643393438798</v>
      </c>
      <c r="E9" s="3">
        <f t="shared" si="6"/>
        <v>128.87193834459461</v>
      </c>
      <c r="F9" s="2">
        <v>10.05864143371582</v>
      </c>
      <c r="G9">
        <v>1484</v>
      </c>
      <c r="H9">
        <v>1629</v>
      </c>
    </row>
    <row r="10" ht="14.25">
      <c r="A10" t="s">
        <v>31</v>
      </c>
      <c r="B10" s="2">
        <v>0.22583658854166666</v>
      </c>
      <c r="C10" s="2">
        <f t="shared" ref="C10:C11" si="7">100*B10</f>
        <v>22.583658854166664</v>
      </c>
      <c r="D10" s="3">
        <f t="shared" ref="D10:D16" si="8">ABS(C10/media3*100-100)</f>
        <v>4.7380388753714158</v>
      </c>
      <c r="E10" s="3">
        <f t="shared" ref="E10:E11" si="9">ABS(C10/porosidade3*100-100)</f>
        <v>52.592289555180173</v>
      </c>
      <c r="F10" s="2">
        <v>14.281272888183594</v>
      </c>
      <c r="G10">
        <v>1646</v>
      </c>
      <c r="H10">
        <v>2137</v>
      </c>
    </row>
    <row r="11" ht="14.25">
      <c r="A11" t="s">
        <v>32</v>
      </c>
      <c r="B11" s="2">
        <v>0.27026041666666667</v>
      </c>
      <c r="C11" s="2">
        <f t="shared" si="7"/>
        <v>27.026041666666668</v>
      </c>
      <c r="D11" s="3">
        <f t="shared" si="8"/>
        <v>14.000735984709124</v>
      </c>
      <c r="E11" s="3">
        <f t="shared" si="9"/>
        <v>82.608389639639626</v>
      </c>
      <c r="F11" s="2">
        <v>10.263204574584961</v>
      </c>
      <c r="G11">
        <v>1179</v>
      </c>
      <c r="H11">
        <v>2052</v>
      </c>
    </row>
    <row r="13" ht="14.25">
      <c r="B13" t="s">
        <v>11</v>
      </c>
      <c r="C13" s="2">
        <f>AVERAGE(C2:C11)</f>
        <v>23.706901041666661</v>
      </c>
      <c r="D13" s="2"/>
      <c r="E13" s="2"/>
      <c r="F13" s="2">
        <f>AVERAGE(F2:F11)</f>
        <v>10.675191879272461</v>
      </c>
    </row>
    <row r="14" ht="14.25">
      <c r="B14" t="s">
        <v>12</v>
      </c>
      <c r="C14" s="3">
        <f>STDEV(C2:C11)</f>
        <v>9.9023687320100287</v>
      </c>
      <c r="D14" s="6"/>
      <c r="E14" s="6"/>
      <c r="F14" s="3">
        <f>STDEV(F2:F11)</f>
        <v>1.2710924807586803</v>
      </c>
    </row>
    <row r="16" ht="14.25">
      <c r="B16" t="s">
        <v>33</v>
      </c>
      <c r="C16" s="3">
        <v>14.800000000000001</v>
      </c>
      <c r="D16" s="2">
        <f t="shared" si="8"/>
        <v>37.570920914598297</v>
      </c>
    </row>
  </sheetData>
  <sortState ref="A2:H11" columnSort="0">
    <sortCondition sortBy="value" descending="0" ref="A2:A11"/>
  </sortState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5.28125"/>
    <col customWidth="1" min="2" max="2" width="19.28125"/>
    <col customWidth="1" min="3" max="3" width="14.7109375"/>
    <col customWidth="1" min="4" max="4" width="17.8515625"/>
    <col customWidth="1" min="5" max="5" width="25.421875"/>
    <col customWidth="1" min="6" max="6" width="20.7109375"/>
    <col customWidth="1" min="7" max="7" width="12.28125"/>
    <col customWidth="1" min="8" max="8" width="10.7109375"/>
    <col customWidth="1" min="9" max="9" width="13.421875"/>
    <col customWidth="1" min="10" max="10" width="12.28125"/>
  </cols>
  <sheetData>
    <row r="1" ht="14.25">
      <c r="A1" s="1" t="s">
        <v>0</v>
      </c>
      <c r="B1" s="1" t="s">
        <v>13</v>
      </c>
      <c r="C1" s="1" t="s">
        <v>14</v>
      </c>
      <c r="D1" s="1" t="s">
        <v>3</v>
      </c>
      <c r="E1" s="1" t="s">
        <v>22</v>
      </c>
      <c r="F1" s="1" t="s">
        <v>4</v>
      </c>
      <c r="G1" s="1" t="s">
        <v>5</v>
      </c>
      <c r="H1" s="1" t="s">
        <v>6</v>
      </c>
      <c r="I1" s="6"/>
    </row>
    <row r="2" ht="14.25">
      <c r="A2" s="6" t="s">
        <v>34</v>
      </c>
      <c r="B2" s="3">
        <v>0.27605794270833334</v>
      </c>
      <c r="C2" s="3">
        <f t="shared" ref="C2:C9" si="10">100*B2</f>
        <v>27.605794270833332</v>
      </c>
      <c r="D2" s="3">
        <f t="shared" ref="D2:D9" si="11">ABS(C2/media4*100-100)</f>
        <v>12.660135101037412</v>
      </c>
      <c r="E2" s="3">
        <f t="shared" ref="E2:E9" si="12">ABS(C2/porosidade4*100-100)</f>
        <v>15.024142795138886</v>
      </c>
      <c r="F2" s="3">
        <v>22.735118865966797</v>
      </c>
      <c r="G2" s="6">
        <v>1906</v>
      </c>
      <c r="H2" s="6">
        <v>2257</v>
      </c>
    </row>
    <row r="3" ht="14.25">
      <c r="A3" s="6" t="s">
        <v>35</v>
      </c>
      <c r="B3" s="3">
        <v>0.341064453125</v>
      </c>
      <c r="C3" s="3">
        <f t="shared" si="10"/>
        <v>34.1064453125</v>
      </c>
      <c r="D3" s="3">
        <f t="shared" si="11"/>
        <v>7.9067784303850601</v>
      </c>
      <c r="E3" s="3">
        <f t="shared" si="12"/>
        <v>42.110188802083314</v>
      </c>
      <c r="F3" s="3">
        <v>10.192632675170898</v>
      </c>
      <c r="G3" s="6">
        <v>1707</v>
      </c>
      <c r="H3" s="6">
        <v>2162</v>
      </c>
    </row>
    <row r="4" ht="14.25">
      <c r="A4" s="6" t="s">
        <v>36</v>
      </c>
      <c r="B4" s="3">
        <v>0.27746744791666667</v>
      </c>
      <c r="C4" s="3">
        <f t="shared" si="10"/>
        <v>27.746744791666668</v>
      </c>
      <c r="D4" s="3">
        <f t="shared" si="11"/>
        <v>12.214192509194348</v>
      </c>
      <c r="E4" s="3">
        <f t="shared" si="12"/>
        <v>15.611436631944443</v>
      </c>
      <c r="F4" s="3">
        <v>10.44917106628418</v>
      </c>
      <c r="G4" s="6">
        <v>2651</v>
      </c>
      <c r="H4" s="6">
        <v>2898</v>
      </c>
    </row>
    <row r="5" ht="14.25">
      <c r="A5" s="6" t="s">
        <v>37</v>
      </c>
      <c r="B5" s="3">
        <v>0.31875976562500002</v>
      </c>
      <c r="C5" s="3">
        <f t="shared" si="10"/>
        <v>31.875976562500004</v>
      </c>
      <c r="D5" s="3">
        <f t="shared" si="11"/>
        <v>0.84996863983390369</v>
      </c>
      <c r="E5" s="3">
        <f t="shared" si="12"/>
        <v>32.816569010416686</v>
      </c>
      <c r="F5" s="3">
        <v>10.275840759277344</v>
      </c>
      <c r="G5" s="6">
        <v>2220</v>
      </c>
      <c r="H5" s="6">
        <v>3189</v>
      </c>
    </row>
    <row r="6" ht="14.25">
      <c r="A6" s="6" t="s">
        <v>38</v>
      </c>
      <c r="B6" s="3">
        <v>0.25666666666666665</v>
      </c>
      <c r="C6" s="3">
        <f t="shared" si="10"/>
        <v>25.666666666666664</v>
      </c>
      <c r="D6" s="3">
        <f t="shared" si="11"/>
        <v>18.795192883044621</v>
      </c>
      <c r="E6" s="3">
        <f t="shared" si="12"/>
        <v>6.9444444444444429</v>
      </c>
      <c r="F6" s="3">
        <v>10.242938995361328</v>
      </c>
      <c r="G6" s="6">
        <v>2033</v>
      </c>
      <c r="H6" s="6">
        <v>2168</v>
      </c>
    </row>
    <row r="7" ht="14.25">
      <c r="A7" s="6" t="s">
        <v>39</v>
      </c>
      <c r="B7" s="3">
        <v>0.28517578124999998</v>
      </c>
      <c r="C7" s="3">
        <f t="shared" si="10"/>
        <v>28.517578125</v>
      </c>
      <c r="D7" s="3">
        <f t="shared" si="11"/>
        <v>9.7754117759740922</v>
      </c>
      <c r="E7" s="3">
        <f t="shared" si="12"/>
        <v>18.8232421875</v>
      </c>
      <c r="F7" s="3">
        <v>10.405302047729492</v>
      </c>
      <c r="G7" s="6">
        <v>2516</v>
      </c>
      <c r="H7" s="6">
        <v>2517</v>
      </c>
    </row>
    <row r="8" ht="14.25">
      <c r="A8" s="6" t="s">
        <v>40</v>
      </c>
      <c r="B8" s="3">
        <v>0.43480468750000001</v>
      </c>
      <c r="C8" s="3">
        <f t="shared" si="10"/>
        <v>43.48046875</v>
      </c>
      <c r="D8" s="3">
        <f t="shared" si="11"/>
        <v>37.564535514229476</v>
      </c>
      <c r="E8" s="3">
        <f t="shared" si="12"/>
        <v>81.168619791666686</v>
      </c>
      <c r="F8" s="3">
        <v>10.652780532836914</v>
      </c>
      <c r="G8" s="6">
        <v>2691</v>
      </c>
      <c r="H8" s="6">
        <v>2311</v>
      </c>
    </row>
    <row r="9" ht="14.25">
      <c r="A9" s="6" t="s">
        <v>41</v>
      </c>
      <c r="B9" s="3">
        <v>0.35732421874999998</v>
      </c>
      <c r="C9" s="3">
        <f t="shared" si="10"/>
        <v>35.732421875</v>
      </c>
      <c r="D9" s="3">
        <f t="shared" si="11"/>
        <v>13.051081539521519</v>
      </c>
      <c r="E9" s="3">
        <f t="shared" si="12"/>
        <v>48.885091145833314</v>
      </c>
      <c r="F9" s="3">
        <v>14.628410339355469</v>
      </c>
      <c r="G9" s="6">
        <v>2294</v>
      </c>
      <c r="H9" s="6">
        <v>2275</v>
      </c>
    </row>
    <row r="10" ht="14.25">
      <c r="A10" s="6" t="s">
        <v>42</v>
      </c>
      <c r="B10" s="3">
        <v>0.27944010416666665</v>
      </c>
      <c r="C10" s="3">
        <f t="shared" ref="C10:C11" si="13">100*B10</f>
        <v>27.944010416666664</v>
      </c>
      <c r="D10" s="3">
        <f t="shared" ref="D10:D16" si="14">ABS(C10/media4*100-100)</f>
        <v>11.590078858716552</v>
      </c>
      <c r="E10" s="3">
        <f t="shared" ref="E10:E11" si="15">ABS(C10/porosidade4*100-100)</f>
        <v>16.4333767361111</v>
      </c>
      <c r="F10" s="3">
        <v>10.166168212890625</v>
      </c>
      <c r="G10" s="6">
        <v>2673</v>
      </c>
      <c r="H10" s="6">
        <v>3429</v>
      </c>
    </row>
    <row r="11" ht="14.25">
      <c r="A11" s="6" t="s">
        <v>43</v>
      </c>
      <c r="B11" s="3">
        <v>0.33397135416666668</v>
      </c>
      <c r="C11" s="3">
        <f t="shared" si="13"/>
        <v>33.397135416666671</v>
      </c>
      <c r="D11" s="3">
        <f t="shared" si="14"/>
        <v>5.6626470039970087</v>
      </c>
      <c r="E11" s="3">
        <f t="shared" si="15"/>
        <v>39.1547309027778</v>
      </c>
      <c r="F11" s="3">
        <v>10.244607925415039</v>
      </c>
      <c r="G11" s="6">
        <v>2112</v>
      </c>
      <c r="H11" s="6">
        <v>2426</v>
      </c>
    </row>
    <row r="13" ht="14.25">
      <c r="B13" t="s">
        <v>11</v>
      </c>
      <c r="C13" s="2">
        <f>AVERAGE(C2:C11)</f>
        <v>31.607324218750001</v>
      </c>
      <c r="D13" s="2"/>
      <c r="E13" s="2"/>
      <c r="F13" s="2">
        <f>AVERAGE(F2:F11)</f>
        <v>11.999297142028809</v>
      </c>
    </row>
    <row r="14" ht="14.25">
      <c r="B14" t="s">
        <v>12</v>
      </c>
      <c r="C14" s="3">
        <f>STDEV(C2:C11)</f>
        <v>5.3404465346506891</v>
      </c>
      <c r="D14" s="6"/>
      <c r="E14" s="6"/>
      <c r="F14" s="3">
        <f>STDEV(F2:F11)</f>
        <v>4.0095074612847448</v>
      </c>
    </row>
    <row r="16" ht="14.25">
      <c r="B16" t="s">
        <v>33</v>
      </c>
      <c r="C16" s="2">
        <v>24</v>
      </c>
      <c r="D16" s="3">
        <f t="shared" si="14"/>
        <v>24.068232306223521</v>
      </c>
    </row>
  </sheetData>
  <sortState ref="A2:H11" columnSort="0">
    <sortCondition sortBy="value" descending="0" ref="A2:A11"/>
  </sortState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3.8515625"/>
    <col customWidth="1" min="2" max="2" width="21.28125"/>
    <col customWidth="1" min="3" max="3" width="14.7109375"/>
    <col customWidth="1" min="4" max="4" width="18.421875"/>
    <col customWidth="1" min="5" max="5" width="25.57421875"/>
    <col customWidth="1" min="6" max="6" width="21.00390625"/>
    <col customWidth="1" min="7" max="7" width="12.28125"/>
    <col customWidth="1" min="8" max="8" width="10.140625"/>
    <col customWidth="1" min="9" max="9" width="13.421875"/>
    <col customWidth="1" min="10" max="10" width="12.28125"/>
  </cols>
  <sheetData>
    <row r="1" ht="14.25">
      <c r="A1" s="1" t="s">
        <v>0</v>
      </c>
      <c r="B1" s="1" t="s">
        <v>13</v>
      </c>
      <c r="C1" s="1" t="s">
        <v>14</v>
      </c>
      <c r="D1" s="1" t="s">
        <v>3</v>
      </c>
      <c r="E1" s="1" t="s">
        <v>22</v>
      </c>
      <c r="F1" s="1" t="s">
        <v>4</v>
      </c>
      <c r="G1" s="1" t="s">
        <v>5</v>
      </c>
      <c r="H1" s="1" t="s">
        <v>6</v>
      </c>
      <c r="I1" s="6"/>
    </row>
    <row r="2" ht="14.25">
      <c r="A2" s="6" t="s">
        <v>44</v>
      </c>
      <c r="B2" s="3">
        <v>0.20133789062499999</v>
      </c>
      <c r="C2" s="3">
        <f t="shared" ref="C2:C9" si="16">100*B2</f>
        <v>20.1337890625</v>
      </c>
      <c r="D2" s="3">
        <f t="shared" ref="D2:D9" si="17">ABS(C2/media5*100-100)</f>
        <v>22.173608161894691</v>
      </c>
      <c r="E2" s="3">
        <f t="shared" ref="E2:E9" si="18">ABS(C2/porosidade5*100-100)</f>
        <v>23.153476860687022</v>
      </c>
      <c r="F2" s="3">
        <v>9.26971435546875</v>
      </c>
      <c r="G2" s="6">
        <v>3022</v>
      </c>
      <c r="H2" s="6">
        <v>3948</v>
      </c>
    </row>
    <row r="3" ht="14.25">
      <c r="A3" s="6" t="s">
        <v>45</v>
      </c>
      <c r="B3" s="3">
        <v>0.19438476562500001</v>
      </c>
      <c r="C3" s="3">
        <f t="shared" si="16"/>
        <v>19.4384765625</v>
      </c>
      <c r="D3" s="3">
        <f t="shared" si="17"/>
        <v>17.95439057392025</v>
      </c>
      <c r="E3" s="3">
        <f t="shared" si="18"/>
        <v>25.807341364503813</v>
      </c>
      <c r="F3" s="3">
        <v>9.1662406921386719</v>
      </c>
      <c r="G3" s="6">
        <v>5921</v>
      </c>
      <c r="H3" s="6">
        <v>6761</v>
      </c>
    </row>
    <row r="4" ht="14.25">
      <c r="A4" s="6" t="s">
        <v>46</v>
      </c>
      <c r="B4" s="3">
        <v>0.16281901041666666</v>
      </c>
      <c r="C4" s="3">
        <f t="shared" si="16"/>
        <v>16.281901041666664</v>
      </c>
      <c r="D4" s="3">
        <f t="shared" si="17"/>
        <v>1.1999881482652199</v>
      </c>
      <c r="E4" s="3">
        <f t="shared" si="18"/>
        <v>37.855339535623422</v>
      </c>
      <c r="F4" s="3">
        <v>9.1207027435302734</v>
      </c>
      <c r="G4" s="6">
        <v>3024</v>
      </c>
      <c r="H4" s="6">
        <v>4209</v>
      </c>
    </row>
    <row r="5" ht="14.25">
      <c r="A5" s="6" t="s">
        <v>47</v>
      </c>
      <c r="B5" s="3">
        <v>0.16997721354166667</v>
      </c>
      <c r="C5" s="3">
        <f t="shared" si="16"/>
        <v>16.997721354166668</v>
      </c>
      <c r="D5" s="3">
        <f t="shared" si="17"/>
        <v>3.1436726550848846</v>
      </c>
      <c r="E5" s="3">
        <f t="shared" si="18"/>
        <v>35.123200938295156</v>
      </c>
      <c r="F5" s="3">
        <v>8.9459419250488281</v>
      </c>
      <c r="G5" s="6">
        <v>1900</v>
      </c>
      <c r="H5" s="6">
        <v>2963</v>
      </c>
    </row>
    <row r="6" ht="14.25">
      <c r="A6" s="6" t="s">
        <v>48</v>
      </c>
      <c r="B6" s="3">
        <v>0.22072916666666667</v>
      </c>
      <c r="C6" s="3">
        <f t="shared" si="16"/>
        <v>22.072916666666668</v>
      </c>
      <c r="D6" s="3">
        <f t="shared" si="17"/>
        <v>33.940405526858996</v>
      </c>
      <c r="E6" s="3">
        <f t="shared" si="18"/>
        <v>15.752226463104321</v>
      </c>
      <c r="F6" s="3">
        <v>14.075279235839844</v>
      </c>
      <c r="G6" s="6">
        <v>3112</v>
      </c>
      <c r="H6" s="6">
        <v>4529</v>
      </c>
    </row>
    <row r="7" ht="14.25">
      <c r="A7" s="6" t="s">
        <v>49</v>
      </c>
      <c r="B7" s="3">
        <v>0.20756510416666665</v>
      </c>
      <c r="C7" s="3">
        <f t="shared" si="16"/>
        <v>20.756510416666664</v>
      </c>
      <c r="D7" s="3">
        <f t="shared" si="17"/>
        <v>25.952336273221974</v>
      </c>
      <c r="E7" s="3">
        <f t="shared" si="18"/>
        <v>20.776677798982192</v>
      </c>
      <c r="F7" s="3">
        <v>8.87298583984375</v>
      </c>
      <c r="G7" s="6">
        <v>2154</v>
      </c>
      <c r="H7" s="6">
        <v>3869</v>
      </c>
    </row>
    <row r="8" ht="14.25">
      <c r="A8" s="6" t="s">
        <v>50</v>
      </c>
      <c r="B8" s="3">
        <v>0.076256510416666673</v>
      </c>
      <c r="C8" s="3">
        <f t="shared" si="16"/>
        <v>7.625651041666667</v>
      </c>
      <c r="D8" s="3">
        <f t="shared" si="17"/>
        <v>53.726876771587442</v>
      </c>
      <c r="E8" s="3">
        <f t="shared" si="18"/>
        <v>70.89446167302799</v>
      </c>
      <c r="F8" s="3">
        <v>9.2041492462158203</v>
      </c>
      <c r="G8" s="6">
        <v>1253</v>
      </c>
      <c r="H8" s="6">
        <v>4356</v>
      </c>
    </row>
    <row r="9" ht="14.25">
      <c r="A9" s="6" t="s">
        <v>51</v>
      </c>
      <c r="B9" s="3">
        <v>0.10691080729166667</v>
      </c>
      <c r="C9" s="3">
        <f t="shared" si="16"/>
        <v>10.691080729166668</v>
      </c>
      <c r="D9" s="3">
        <f t="shared" si="17"/>
        <v>35.125579006627092</v>
      </c>
      <c r="E9" s="3">
        <f t="shared" si="18"/>
        <v>59.194348361959278</v>
      </c>
      <c r="F9" s="3">
        <v>9.0672969818115234</v>
      </c>
      <c r="G9" s="6">
        <v>3181</v>
      </c>
      <c r="H9" s="6">
        <v>5068</v>
      </c>
    </row>
    <row r="10" ht="14.25">
      <c r="A10" s="6" t="s">
        <v>52</v>
      </c>
      <c r="B10" s="3">
        <v>0.11185872395833334</v>
      </c>
      <c r="C10" s="3">
        <f t="shared" ref="C10:C11" si="19">100*B10</f>
        <v>11.185872395833334</v>
      </c>
      <c r="D10" s="3">
        <f t="shared" ref="D10:D11" si="20">ABS(C10/media5*100-100)</f>
        <v>32.123139524547909</v>
      </c>
      <c r="E10" s="3">
        <f t="shared" ref="E10:E11" si="21">ABS(C10/porosidade5*100-100)</f>
        <v>57.305830550254448</v>
      </c>
      <c r="F10" s="3">
        <v>8.9812278747558594</v>
      </c>
      <c r="G10" s="6">
        <v>2178</v>
      </c>
      <c r="H10" s="6">
        <v>4468</v>
      </c>
    </row>
    <row r="11" ht="14.25">
      <c r="A11" s="6" t="s">
        <v>53</v>
      </c>
      <c r="B11" s="3">
        <v>0.19612630208333334</v>
      </c>
      <c r="C11" s="3">
        <f t="shared" si="19"/>
        <v>19.612630208333336</v>
      </c>
      <c r="D11" s="3">
        <f t="shared" si="20"/>
        <v>19.011170260046811</v>
      </c>
      <c r="E11" s="3">
        <f t="shared" si="21"/>
        <v>25.142632792620859</v>
      </c>
      <c r="F11" s="3">
        <v>9.5262527465820312</v>
      </c>
      <c r="G11" s="6">
        <v>3662</v>
      </c>
      <c r="H11" s="6">
        <v>5946</v>
      </c>
    </row>
    <row r="13" ht="14.25">
      <c r="B13" t="s">
        <v>11</v>
      </c>
      <c r="C13" s="2">
        <f>AVERAGE(C2:C11)</f>
        <v>16.479654947916668</v>
      </c>
      <c r="D13" s="2"/>
      <c r="E13" s="2"/>
      <c r="F13" s="2">
        <f>AVERAGE(F2:F11)</f>
        <v>9.6229791641235352</v>
      </c>
    </row>
    <row r="14" ht="14.25">
      <c r="B14" t="s">
        <v>12</v>
      </c>
      <c r="C14" s="3">
        <f>STDEV(C2:C11)</f>
        <v>4.9635508636796208</v>
      </c>
      <c r="D14" s="6"/>
      <c r="E14" s="6"/>
      <c r="F14" s="3">
        <f>STDEV(F2:F11)</f>
        <v>1.5753283574050787</v>
      </c>
    </row>
    <row r="16" ht="14.25">
      <c r="B16" t="s">
        <v>33</v>
      </c>
      <c r="C16" s="3">
        <v>26.199999999999999</v>
      </c>
      <c r="D16" s="3">
        <f>ABS(C13/porosidade5*100-100)</f>
        <v>37.100553633905839</v>
      </c>
      <c r="E16" s="6"/>
    </row>
  </sheetData>
  <sortState ref="A2:H11" columnSort="0">
    <sortCondition sortBy="value" descending="0" ref="A2:A11"/>
  </sortState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2017-12-12T08:29:17Z</dcterms:created>
  <dcterms:modified xsi:type="dcterms:W3CDTF">2022-05-01T19:52:50Z</dcterms:modified>
</cp:coreProperties>
</file>