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Heri\GitHub\.Semester\Demography\04-ASDR\"/>
    </mc:Choice>
  </mc:AlternateContent>
  <xr:revisionPtr revIDLastSave="0" documentId="13_ncr:1_{5F5A0A48-1B15-4384-9C6A-99CD15D2D36C}" xr6:coauthVersionLast="47" xr6:coauthVersionMax="47" xr10:uidLastSave="{00000000-0000-0000-0000-000000000000}"/>
  <bookViews>
    <workbookView xWindow="-110" yWindow="-110" windowWidth="25820" windowHeight="16220" activeTab="3" xr2:uid="{00000000-000D-0000-FFFF-FFFF00000000}"/>
  </bookViews>
  <sheets>
    <sheet name="Italy (Women, 1975)" sheetId="2" r:id="rId1"/>
    <sheet name="ASDRs_Lig_Cam_1981" sheetId="3" r:id="rId2"/>
    <sheet name="ASDRs_Lig_Cam_1981 (2)" sheetId="7" r:id="rId3"/>
    <sheet name="Type 1_S1" sheetId="4" r:id="rId4"/>
    <sheet name="Log10 ASDRs" sheetId="5" r:id="rId5"/>
    <sheet name="ASD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/>
  <c r="M6" i="4"/>
  <c r="D8" i="2"/>
  <c r="F8" i="2" s="1"/>
  <c r="M29" i="7"/>
  <c r="L29" i="7"/>
  <c r="K29" i="7"/>
  <c r="C29" i="7"/>
  <c r="D29" i="7" s="1"/>
  <c r="B29" i="7"/>
  <c r="M28" i="7"/>
  <c r="D28" i="7"/>
  <c r="M27" i="7"/>
  <c r="D27" i="7"/>
  <c r="M26" i="7"/>
  <c r="D26" i="7"/>
  <c r="M25" i="7"/>
  <c r="D25" i="7"/>
  <c r="M24" i="7"/>
  <c r="D24" i="7"/>
  <c r="M23" i="7"/>
  <c r="D23" i="7"/>
  <c r="M22" i="7"/>
  <c r="D22" i="7"/>
  <c r="M21" i="7"/>
  <c r="D21" i="7"/>
  <c r="M20" i="7"/>
  <c r="D20" i="7"/>
  <c r="M19" i="7"/>
  <c r="D19" i="7"/>
  <c r="M18" i="7"/>
  <c r="D18" i="7"/>
  <c r="M17" i="7"/>
  <c r="D17" i="7"/>
  <c r="M16" i="7"/>
  <c r="D16" i="7"/>
  <c r="M15" i="7"/>
  <c r="D15" i="7"/>
  <c r="M14" i="7"/>
  <c r="D14" i="7"/>
  <c r="M13" i="7"/>
  <c r="D13" i="7"/>
  <c r="M12" i="7"/>
  <c r="D12" i="7"/>
  <c r="M11" i="7"/>
  <c r="D11" i="7"/>
  <c r="M10" i="7"/>
  <c r="D10" i="7"/>
  <c r="M9" i="7"/>
  <c r="D9" i="7"/>
  <c r="M8" i="7"/>
  <c r="D8" i="7"/>
  <c r="F7" i="4"/>
  <c r="L27" i="4"/>
  <c r="E27" i="4"/>
  <c r="K6" i="4"/>
  <c r="I28" i="3"/>
  <c r="D9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8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8" i="3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6" i="4"/>
  <c r="M7" i="4"/>
  <c r="M8" i="4"/>
  <c r="M9" i="4"/>
  <c r="M10" i="4"/>
  <c r="M11" i="4"/>
  <c r="M12" i="4"/>
  <c r="M27" i="4" s="1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 l="1"/>
  <c r="F28" i="4" s="1"/>
  <c r="M28" i="4"/>
  <c r="G8" i="2"/>
  <c r="E24" i="2"/>
  <c r="C24" i="2"/>
  <c r="B24" i="2"/>
  <c r="D24" i="2" s="1"/>
  <c r="F24" i="2" s="1"/>
  <c r="G24" i="2" s="1"/>
  <c r="H29" i="3" l="1"/>
  <c r="C29" i="3"/>
  <c r="G29" i="3"/>
  <c r="B29" i="3"/>
  <c r="I29" i="3" l="1"/>
  <c r="D29" i="3"/>
</calcChain>
</file>

<file path=xl/sharedStrings.xml><?xml version="1.0" encoding="utf-8"?>
<sst xmlns="http://schemas.openxmlformats.org/spreadsheetml/2006/main" count="213" uniqueCount="55">
  <si>
    <t>0-4</t>
  </si>
  <si>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</si>
  <si>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</si>
  <si>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</si>
  <si>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</si>
  <si>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</si>
  <si>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</si>
  <si>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</si>
  <si>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</si>
  <si>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</si>
  <si>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</si>
  <si>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</si>
  <si>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</si>
  <si>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</si>
  <si>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</si>
  <si>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</si>
  <si>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Total</t>
  </si>
  <si>
    <t>Age</t>
  </si>
  <si>
    <t>Deaths</t>
  </si>
  <si>
    <t>ASDRs</t>
  </si>
  <si>
    <t>Liguria</t>
  </si>
  <si>
    <t>Campania</t>
  </si>
  <si>
    <t>75-79</t>
  </si>
  <si>
    <t>80-84</t>
  </si>
  <si>
    <t>85-89</t>
  </si>
  <si>
    <t>90-94</t>
  </si>
  <si>
    <t>95-99</t>
  </si>
  <si>
    <t>100+</t>
  </si>
  <si>
    <t>In green: type 1 standardized CDRs</t>
  </si>
  <si>
    <t>ASDRs (per 1000)</t>
  </si>
  <si>
    <t xml:space="preserve">1. Females population for Italy during 1975. Find the CDR and the ASDRs. </t>
  </si>
  <si>
    <t xml:space="preserve">2. Females population and females deaths for Liguria and Campania, 1981. Find ASDRs and CDRs for both regions.  </t>
  </si>
  <si>
    <t>3. CDRs and type1-standardized CDRs for Liguria and Campania + ASDRs and Log10 ASDRs plots</t>
  </si>
  <si>
    <t>CDR Li</t>
  </si>
  <si>
    <t>CDR Ca</t>
  </si>
  <si>
    <t xml:space="preserve">In yellow: CDRs for Liguria and Campania </t>
  </si>
  <si>
    <t>CDR: 0.0091</t>
  </si>
  <si>
    <t>9.1 deaths per 1000 inhabitants</t>
  </si>
  <si>
    <t># Sum of w_i*x_i</t>
  </si>
  <si>
    <t>Sum of w_i</t>
  </si>
  <si>
    <t>12.3 deaths per 1000 inhabitants</t>
  </si>
  <si>
    <t>7.7 deaths per 1000 inhabitants</t>
  </si>
  <si>
    <t>Average</t>
  </si>
  <si>
    <t>1975</t>
  </si>
  <si>
    <t>1976</t>
  </si>
  <si>
    <t>F24</t>
  </si>
  <si>
    <t>POPULATION IN MILLIONS</t>
  </si>
  <si>
    <t>Population in 1000</t>
  </si>
  <si>
    <t>ASDR</t>
  </si>
  <si>
    <t>Population in Italy in 1,000</t>
  </si>
  <si>
    <t>Age Midpoints</t>
  </si>
  <si>
    <t>0.0123</t>
  </si>
  <si>
    <t>0.0077</t>
  </si>
  <si>
    <t>Expected Deaths</t>
  </si>
  <si>
    <t>ASDR Log_10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</si>
</sst>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" fillId="0" borderId="0" xfId="0" applyFont="1"/>
    <xf numFmtId="2" fontId="0" fillId="4" borderId="0" xfId="0" applyNumberFormat="1" applyFill="1" applyAlignment="1">
      <alignment horizontal="center"/>
    </xf>
    <xf numFmtId="2" fontId="4" fillId="4" borderId="0" xfId="0" applyNumberFormat="1" applyFont="1" applyFill="1"/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167" fontId="0" fillId="4" borderId="0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67" fontId="0" fillId="0" borderId="0" xfId="0" applyNumberFormat="1" applyFont="1" applyBorder="1" applyAlignment="1">
      <alignment horizontal="center"/>
    </xf>
    <xf numFmtId="16" fontId="0" fillId="0" borderId="0" xfId="0" applyNumberFormat="1" applyFont="1" applyBorder="1" applyAlignment="1">
      <alignment horizontal="center"/>
    </xf>
    <xf numFmtId="167" fontId="0" fillId="4" borderId="0" xfId="0" applyNumberFormat="1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167" fontId="0" fillId="6" borderId="0" xfId="0" applyNumberFormat="1" applyFill="1" applyBorder="1"/>
    <xf numFmtId="167" fontId="0" fillId="2" borderId="0" xfId="0" applyNumberForma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167" fontId="6" fillId="0" borderId="0" xfId="0" applyNumberFormat="1" applyFont="1" applyBorder="1" applyAlignment="1">
      <alignment horizontal="center" vertical="center" wrapText="1"/>
    </xf>
    <xf numFmtId="167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7" fillId="4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67" fontId="6" fillId="0" borderId="0" xfId="0" applyNumberFormat="1" applyFont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</dxf>
    <dxf>
      <numFmt numFmtId="167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.0000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aseline="0"/>
              <a:t>1981, Log10 ASDRs, females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'Type 1_S1'!$D$5</c:f>
              <c:strCache>
                <c:ptCount val="1"/>
                <c:pt idx="0">
                  <c:v>ASDR Log_10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'Type 1_S1'!$A$6:$A$26</c:f>
              <c:numCache>
                <c:formatCode>General</c:formatCode>
                <c:ptCount val="21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  <c:pt idx="20">
                  <c:v>105</c:v>
                </c:pt>
              </c:numCache>
            </c:numRef>
          </c:xVal>
          <c:yVal>
            <c:numRef>
              <c:f>'Type 1_S1'!$D$6:$D$26</c:f>
              <c:numCache>
                <c:formatCode>0.0000</c:formatCode>
                <c:ptCount val="21"/>
                <c:pt idx="0">
                  <c:v>-2.5014806005791073</c:v>
                </c:pt>
                <c:pt idx="1">
                  <c:v>-3.7790550893818882</c:v>
                </c:pt>
                <c:pt idx="2">
                  <c:v>-3.7970365945440174</c:v>
                </c:pt>
                <c:pt idx="3">
                  <c:v>-3.70472233322511</c:v>
                </c:pt>
                <c:pt idx="4">
                  <c:v>-3.4337698339248659</c:v>
                </c:pt>
                <c:pt idx="5">
                  <c:v>-3.3172273491764201</c:v>
                </c:pt>
                <c:pt idx="6">
                  <c:v>-3.1910684150253341</c:v>
                </c:pt>
                <c:pt idx="7">
                  <c:v>-3.0784266073140434</c:v>
                </c:pt>
                <c:pt idx="8">
                  <c:v>-2.8796431617663805</c:v>
                </c:pt>
                <c:pt idx="9">
                  <c:v>-2.6431821722844164</c:v>
                </c:pt>
                <c:pt idx="10">
                  <c:v>-2.4382389492790368</c:v>
                </c:pt>
                <c:pt idx="11">
                  <c:v>-2.2343472951153296</c:v>
                </c:pt>
                <c:pt idx="12">
                  <c:v>-2.0277651154089007</c:v>
                </c:pt>
                <c:pt idx="13">
                  <c:v>-1.7991616377129074</c:v>
                </c:pt>
                <c:pt idx="14">
                  <c:v>-1.5798595288631621</c:v>
                </c:pt>
                <c:pt idx="15">
                  <c:v>-1.3301263635003249</c:v>
                </c:pt>
                <c:pt idx="16">
                  <c:v>-1.0566974766246879</c:v>
                </c:pt>
                <c:pt idx="17">
                  <c:v>-0.79308849808421689</c:v>
                </c:pt>
                <c:pt idx="18">
                  <c:v>-0.61552396641996121</c:v>
                </c:pt>
                <c:pt idx="19">
                  <c:v>-0.52620668862926501</c:v>
                </c:pt>
                <c:pt idx="20">
                  <c:v>-0.37358066281259295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95-40DB-8170-392169ACB4ED}"/>
            </c:ext>
          </c:extLst>
        </c:ser>
        <c:ser>
          <c:idx val="1"/>
          <c:order val="1"/>
          <c:tx>
            <c:strRef>
              <c:f>'Type 1_S1'!$K$5</c:f>
              <c:strCache>
                <c:ptCount val="1"/>
                <c:pt idx="0">
                  <c:v>ASDR Log_10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'Type 1_S1'!$A$6:$A$26</c:f>
              <c:numCache>
                <c:formatCode>General</c:formatCode>
                <c:ptCount val="21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  <c:pt idx="20">
                  <c:v>105</c:v>
                </c:pt>
              </c:numCache>
            </c:numRef>
          </c:xVal>
          <c:yVal>
            <c:numRef>
              <c:f>'Type 1_S1'!$K$6:$K$26</c:f>
              <c:numCache>
                <c:formatCode>0.0000</c:formatCode>
                <c:ptCount val="21"/>
                <c:pt idx="0">
                  <c:v>-2.4707721065348309</c:v>
                </c:pt>
                <c:pt idx="1">
                  <c:v>-3.6896639650157703</c:v>
                </c:pt>
                <c:pt idx="2">
                  <c:v>-3.6749971446477629</c:v>
                </c:pt>
                <c:pt idx="3">
                  <c:v>-3.6074550232146687</c:v>
                </c:pt>
                <c:pt idx="4">
                  <c:v>-3.4873973168596248</c:v>
                </c:pt>
                <c:pt idx="5">
                  <c:v>-3.405387899360262</c:v>
                </c:pt>
                <c:pt idx="6">
                  <c:v>-3.3356348627897221</c:v>
                </c:pt>
                <c:pt idx="7">
                  <c:v>-3.032099685918952</c:v>
                </c:pt>
                <c:pt idx="8">
                  <c:v>-2.7511245193496894</c:v>
                </c:pt>
                <c:pt idx="9">
                  <c:v>-2.6368220975871743</c:v>
                </c:pt>
                <c:pt idx="10">
                  <c:v>-2.4093878420123689</c:v>
                </c:pt>
                <c:pt idx="11">
                  <c:v>-2.1618790658180869</c:v>
                </c:pt>
                <c:pt idx="12">
                  <c:v>-1.9743860712308159</c:v>
                </c:pt>
                <c:pt idx="13">
                  <c:v>-1.7233912772570119</c:v>
                </c:pt>
                <c:pt idx="14">
                  <c:v>-1.4815313912094563</c:v>
                </c:pt>
                <c:pt idx="15">
                  <c:v>-1.2329756045600899</c:v>
                </c:pt>
                <c:pt idx="16">
                  <c:v>-0.95779283064502641</c:v>
                </c:pt>
                <c:pt idx="17">
                  <c:v>-0.72528060330701272</c:v>
                </c:pt>
                <c:pt idx="18">
                  <c:v>-0.52795827080961255</c:v>
                </c:pt>
                <c:pt idx="19">
                  <c:v>-0.42289182580226903</c:v>
                </c:pt>
                <c:pt idx="20">
                  <c:v>-0.56427143043856265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95-40DB-8170-392169ACB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385807"/>
        <c:axId val="275385327"/>
      </c:scatterChart>
      <c:valAx>
        <c:axId val="27538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5385327"/>
        <c:crosses val="autoZero"/>
        <c:crossBetween val="midCat"/>
      </c:valAx>
      <c:valAx>
        <c:axId val="27538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5385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1981, </a:t>
            </a:r>
            <a:r>
              <a:rPr lang="es-MX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ASDRs</a:t>
            </a: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females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3242825896762905"/>
          <c:y val="0.20412037037037037"/>
          <c:w val="0.83190507436570427"/>
          <c:h val="0.67145778652668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'Type 1_S1'!$C$5</c:f>
              <c:strCache>
                <c:ptCount val="1"/>
                <c:pt idx="0">
                  <c:v>ASDR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'Type 1_S1'!$A$6:$A$26</c:f>
              <c:numCache>
                <c:formatCode>General</c:formatCode>
                <c:ptCount val="21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  <c:pt idx="20">
                  <c:v>105</c:v>
                </c:pt>
              </c:numCache>
            </c:numRef>
          </c:xVal>
          <c:yVal>
            <c:numRef>
              <c:f>'Type 1_S1'!$C$6:$C$26</c:f>
              <c:numCache>
                <c:formatCode>0.0000</c:formatCode>
                <c:ptCount val="21"/>
                <c:pt idx="0">
                  <c:v>3.1515151515151517E-3</c:v>
                </c:pt>
                <c:pt idx="1">
                  <c:v>1.6632016632016632E-4</c:v>
                </c:pt>
                <c:pt idx="2">
                  <c:v>1.5957446808510637E-4</c:v>
                </c:pt>
                <c:pt idx="3">
                  <c:v>1.9736842105263157E-4</c:v>
                </c:pt>
                <c:pt idx="4">
                  <c:v>3.6832412523020257E-4</c:v>
                </c:pt>
                <c:pt idx="5">
                  <c:v>4.8169556840077071E-4</c:v>
                </c:pt>
                <c:pt idx="6">
                  <c:v>6.4406779661016944E-4</c:v>
                </c:pt>
                <c:pt idx="7">
                  <c:v>8.3478260869565221E-4</c:v>
                </c:pt>
                <c:pt idx="8">
                  <c:v>1.3193403298350824E-3</c:v>
                </c:pt>
                <c:pt idx="9">
                  <c:v>2.2741433021806852E-3</c:v>
                </c:pt>
                <c:pt idx="10">
                  <c:v>3.6455331412103748E-3</c:v>
                </c:pt>
                <c:pt idx="11">
                  <c:v>5.829787234042553E-3</c:v>
                </c:pt>
                <c:pt idx="12">
                  <c:v>9.3806921675774133E-3</c:v>
                </c:pt>
                <c:pt idx="13">
                  <c:v>1.5879556259904913E-2</c:v>
                </c:pt>
                <c:pt idx="14">
                  <c:v>2.631118881118881E-2</c:v>
                </c:pt>
                <c:pt idx="15">
                  <c:v>4.6759906759906759E-2</c:v>
                </c:pt>
                <c:pt idx="16">
                  <c:v>8.7761194029850748E-2</c:v>
                </c:pt>
                <c:pt idx="17">
                  <c:v>0.16103174603174603</c:v>
                </c:pt>
                <c:pt idx="18">
                  <c:v>0.24236842105263157</c:v>
                </c:pt>
                <c:pt idx="19">
                  <c:v>0.29770992366412213</c:v>
                </c:pt>
                <c:pt idx="20">
                  <c:v>0.42307692307692307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C5-4A01-8FF9-F83ABED0E365}"/>
            </c:ext>
          </c:extLst>
        </c:ser>
        <c:ser>
          <c:idx val="1"/>
          <c:order val="1"/>
          <c:tx>
            <c:strRef>
              <c:f>'Type 1_S1'!$J$5</c:f>
              <c:strCache>
                <c:ptCount val="1"/>
                <c:pt idx="0">
                  <c:v>ASDR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'Type 1_S1'!$A$6:$A$26</c:f>
              <c:numCache>
                <c:formatCode>General</c:formatCode>
                <c:ptCount val="21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  <c:pt idx="20">
                  <c:v>105</c:v>
                </c:pt>
              </c:numCache>
            </c:numRef>
          </c:xVal>
          <c:yVal>
            <c:numRef>
              <c:f>'Type 1_S1'!$J$6:$J$26</c:f>
              <c:numCache>
                <c:formatCode>0.0000</c:formatCode>
                <c:ptCount val="21"/>
                <c:pt idx="0">
                  <c:v>3.3824228028503565E-3</c:v>
                </c:pt>
                <c:pt idx="1">
                  <c:v>2.043318348998774E-4</c:v>
                </c:pt>
                <c:pt idx="2">
                  <c:v>2.1135029354207437E-4</c:v>
                </c:pt>
                <c:pt idx="3">
                  <c:v>2.4691358024691359E-4</c:v>
                </c:pt>
                <c:pt idx="4">
                  <c:v>3.2553874369555251E-4</c:v>
                </c:pt>
                <c:pt idx="5">
                  <c:v>3.9319872476089267E-4</c:v>
                </c:pt>
                <c:pt idx="6">
                  <c:v>4.6170559478544271E-4</c:v>
                </c:pt>
                <c:pt idx="7">
                  <c:v>9.2875318066157765E-4</c:v>
                </c:pt>
                <c:pt idx="8">
                  <c:v>1.7736808645899555E-3</c:v>
                </c:pt>
                <c:pt idx="9">
                  <c:v>2.3076923076923079E-3</c:v>
                </c:pt>
                <c:pt idx="10">
                  <c:v>3.8959390862944162E-3</c:v>
                </c:pt>
                <c:pt idx="11">
                  <c:v>6.8884408602150537E-3</c:v>
                </c:pt>
                <c:pt idx="12">
                  <c:v>1.0607521697203472E-2</c:v>
                </c:pt>
                <c:pt idx="13">
                  <c:v>1.8906394810009268E-2</c:v>
                </c:pt>
                <c:pt idx="14">
                  <c:v>3.2996555683122847E-2</c:v>
                </c:pt>
                <c:pt idx="15">
                  <c:v>5.8482293423271499E-2</c:v>
                </c:pt>
                <c:pt idx="16">
                  <c:v>0.11020648967551623</c:v>
                </c:pt>
                <c:pt idx="17">
                  <c:v>0.18824324324324324</c:v>
                </c:pt>
                <c:pt idx="18">
                  <c:v>0.29651162790697677</c:v>
                </c:pt>
                <c:pt idx="19">
                  <c:v>0.37766624843161856</c:v>
                </c:pt>
                <c:pt idx="20">
                  <c:v>0.27272727272727271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C5-4A01-8FF9-F83ABED0E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685919"/>
        <c:axId val="1138684479"/>
      </c:scatterChart>
      <c:valAx>
        <c:axId val="113868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8684479"/>
        <c:crosses val="autoZero"/>
        <c:crossBetween val="midCat"/>
      </c:valAx>
      <c:valAx>
        <c:axId val="11386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8685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B81D49-DB15-4D11-976E-9E323A0CCA85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2379AB-8C72-4167-AA71-8ED8639EF1D7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4F400-07FD-DD42-D4D5-1CC0DD7389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602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EC596-B11C-C422-17CE-E35FDC0328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53CF3-59A3-4E01-82E8-215D690A98F8}" name="Table1" displayName="Table1" ref="A7:D24" totalsRowShown="0" headerRowDxfId="57">
  <autoFilter ref="A7:D24" xr:uid="{97453CF3-59A3-4E01-82E8-215D690A98F8}"/>
  <tableColumns count="4">
    <tableColumn id="1" xr3:uid="{54819DB3-6451-46BA-8D21-9AF79EE8460F}" name="Age" dataDxfId="47"/>
    <tableColumn id="2" xr3:uid="{07412638-BCB4-48EB-B4E2-371A182E0F17}" name="1975" dataDxfId="46"/>
    <tableColumn id="3" xr3:uid="{FD9BDA9C-0CF4-421E-9745-622B73C147D7}" name="1976" dataDxfId="45"/>
    <tableColumn id="4" xr3:uid="{B4762046-003E-403B-B8D2-33F810D2C0F8}" name="Average" dataDxfId="44">
      <calculatedColumnFormula>AVERAGE(B8:C8)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A14CE3-E458-4435-BA10-09D95AF682E5}" name="Table3" displayName="Table3" ref="E7:E24" totalsRowShown="0" headerRowDxfId="53" dataDxfId="54" headerRowBorderDxfId="55" tableBorderDxfId="56">
  <autoFilter ref="E7:E24" xr:uid="{52A14CE3-E458-4435-BA10-09D95AF682E5}"/>
  <tableColumns count="1">
    <tableColumn id="1" xr3:uid="{11D2770E-2CF1-47EC-9E50-AB22F616FEEF}" name="Deaths" dataDxfId="43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0A2514-C98A-4C3F-951D-57C6778C3712}" name="Table4" displayName="Table4" ref="F7:F24" totalsRowShown="0" headerRowDxfId="50" dataDxfId="51" tableBorderDxfId="52">
  <autoFilter ref="F7:F24" xr:uid="{E80A2514-C98A-4C3F-951D-57C6778C3712}"/>
  <tableColumns count="1">
    <tableColumn id="1" xr3:uid="{B2CA95CA-EDC5-485D-9935-D378D58C1186}" name="ASDRs" dataDxfId="42">
      <calculatedColumnFormula>E8/(D8*10^6)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398E7F-F920-4C07-A6B6-63472C3D44C3}" name="Table5" displayName="Table5" ref="G7:G24" totalsRowShown="0" headerRowDxfId="40" dataDxfId="48" tableBorderDxfId="49">
  <autoFilter ref="G7:G24" xr:uid="{49398E7F-F920-4C07-A6B6-63472C3D44C3}"/>
  <tableColumns count="1">
    <tableColumn id="1" xr3:uid="{4CB9C670-0668-4EB4-A362-AF38702DE622}" name="ASDRs (per 1000)" dataDxfId="41">
      <calculatedColumnFormula>F8*1000</calculatedColumn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2BEC0B-67C8-467E-9E4E-7EC3CC6D5F9C}" name="Table6" displayName="Table6" ref="A7:D29" totalsRowShown="0">
  <autoFilter ref="A7:D29" xr:uid="{C42BEC0B-67C8-467E-9E4E-7EC3CC6D5F9C}"/>
  <tableColumns count="4">
    <tableColumn id="1" xr3:uid="{EB8A0899-47AD-4167-9018-ACFC5333FACA}" name="Age" dataDxfId="39"/>
    <tableColumn id="2" xr3:uid="{599F99F7-70C7-4764-90B2-42AE2842A8DA}" name="Population in 1000" dataDxfId="38"/>
    <tableColumn id="3" xr3:uid="{A32070AA-9D95-4D47-ADFE-D4ED3F9BFD67}" name="Deaths" dataDxfId="37"/>
    <tableColumn id="4" xr3:uid="{65810869-D7F5-4A38-9B51-E58B2DDA3982}" name="ASDR" dataDxfId="36">
      <calculatedColumnFormula>C8/(B8*10^3)</calculatedColumnFormula>
    </tableColumn>
  </tableColumns>
  <tableStyleInfo name="TableStyleMedium13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553607-F37E-4C4D-AC53-98C6F5FFD06A}" name="Table7" displayName="Table7" ref="F7:I29" totalsRowShown="0" dataDxfId="31">
  <autoFilter ref="F7:I29" xr:uid="{47553607-F37E-4C4D-AC53-98C6F5FFD06A}"/>
  <tableColumns count="4">
    <tableColumn id="1" xr3:uid="{578AE021-AE12-400C-87F6-79FB7D521F7A}" name="Age" dataDxfId="35"/>
    <tableColumn id="2" xr3:uid="{EDF2F2A1-7D55-420A-A121-50712B8487FB}" name="Population in 1000" dataDxfId="34"/>
    <tableColumn id="3" xr3:uid="{863E2A05-734F-41D4-93C9-D4FB99951992}" name="Deaths" dataDxfId="33"/>
    <tableColumn id="4" xr3:uid="{5AB6BC21-3B92-42B6-ABE6-6BEFFF5868C9}" name="ASDR" dataDxfId="32">
      <calculatedColumnFormula>H8/(G8*10^3)</calculatedColumnFormula>
    </tableColumn>
  </tableColumns>
  <tableStyleInfo name="TableStyleMedium14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6E80EA9-8C62-4445-BA5B-4C7AD662CA38}" name="Table616" displayName="Table616" ref="A7:D29" totalsRowShown="0">
  <autoFilter ref="A7:D29" xr:uid="{C42BEC0B-67C8-467E-9E4E-7EC3CC6D5F9C}"/>
  <tableColumns count="4">
    <tableColumn id="1" xr3:uid="{26389E78-B8A8-4C55-83AD-282E7C375484}" name="Age" dataDxfId="18"/>
    <tableColumn id="2" xr3:uid="{DDB5A952-5C9D-4B35-9F9E-20D63B1071C2}" name="Population in 1000" dataDxfId="17"/>
    <tableColumn id="3" xr3:uid="{6EE7F289-4BFC-478A-A92D-B4DB18AB8575}" name="Deaths" dataDxfId="16"/>
    <tableColumn id="4" xr3:uid="{D2FEC3FC-6E66-4BAE-9772-00927F024DC9}" name="ASDR" dataDxfId="15">
      <calculatedColumnFormula>C8/(B8*10^3)</calculatedColumnFormula>
    </tableColumn>
  </tableColumns>
  <tableStyleInfo name="TableStyleMedium14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566B82F-25C0-43B4-AB03-73C98E3E5F6F}" name="Table717" displayName="Table717" ref="J7:M29" totalsRowShown="0" dataDxfId="14">
  <autoFilter ref="J7:M29" xr:uid="{47553607-F37E-4C4D-AC53-98C6F5FFD06A}"/>
  <tableColumns count="4">
    <tableColumn id="1" xr3:uid="{5EB68854-FC97-460A-B05A-CCDDC1C11B63}" name="Age" dataDxfId="13"/>
    <tableColumn id="2" xr3:uid="{3EC5B55A-68C6-4276-B528-404287F3499D}" name="Population in 1000" dataDxfId="12"/>
    <tableColumn id="3" xr3:uid="{CF56101C-B1F6-4E27-AD6A-DDB2D2031CD7}" name="Deaths" dataDxfId="11"/>
    <tableColumn id="4" xr3:uid="{46A1F7ED-37A5-4C0F-A406-51D0A65F1641}" name="ASDR" dataDxfId="10">
      <calculatedColumnFormula>L8/(K8*10^3)</calculatedColumnFormula>
    </tableColumn>
  </tableColumns>
  <tableStyleInfo name="TableStyleMedium13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15CECE-D16A-47F4-851C-9063B5F672BE}" name="Table13" displayName="Table13" ref="B5:F27" totalsRowCount="1" headerRowDxfId="30">
  <autoFilter ref="B5:F26" xr:uid="{7215CECE-D16A-47F4-851C-9063B5F672BE}"/>
  <tableColumns count="5">
    <tableColumn id="1" xr3:uid="{55A44ED3-9954-47F3-AE30-C4297D3B776E}" name="Age" totalsRowLabel="Total" dataDxfId="28" totalsRowDxfId="4"/>
    <tableColumn id="2" xr3:uid="{05BBF48B-B37A-473E-8FE1-7EED9077CDEE}" name="ASDR" totalsRowLabel="0.0123" dataDxfId="27" totalsRowDxfId="3"/>
    <tableColumn id="3" xr3:uid="{2AEF5115-74A5-47EA-8BDB-E00FC3127C34}" name="ASDR Log_10" dataDxfId="26" totalsRowDxfId="2">
      <calculatedColumnFormula>LOG10(C6)</calculatedColumnFormula>
    </tableColumn>
    <tableColumn id="4" xr3:uid="{B0328A75-1AE3-44E0-9B92-921CBB2A14E6}" name="Population in Italy in 1,000" totalsRowFunction="sum" dataDxfId="25" totalsRowDxfId="1"/>
    <tableColumn id="5" xr3:uid="{3E99BDD6-2F07-457A-BF15-2CFE5EA4802C}" name="Expected Deaths" totalsRowFunction="sum" dataDxfId="24" totalsRowDxfId="0">
      <calculatedColumnFormula>C6*E6</calculatedColumnFormula>
    </tableColumn>
  </tableColumns>
  <tableStyleInfo name="TableStyleMedium13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61C7501-61E7-449B-A733-5DD006206277}" name="Table14" displayName="Table14" ref="I5:M27" totalsRowCount="1" headerRowDxfId="29">
  <autoFilter ref="I5:M26" xr:uid="{461C7501-61E7-449B-A733-5DD006206277}"/>
  <tableColumns count="5">
    <tableColumn id="1" xr3:uid="{3B97CB3F-7FB9-4C17-A104-592B3F52D788}" name="Age" totalsRowLabel="Total" dataDxfId="23" totalsRowDxfId="9"/>
    <tableColumn id="2" xr3:uid="{F774FC13-5344-4286-BF3E-2C4026CB7656}" name="ASDR" totalsRowLabel="0.0077" dataDxfId="22" totalsRowDxfId="8"/>
    <tableColumn id="3" xr3:uid="{BC19EA5D-42F9-4DB7-8409-85CB568B6323}" name="ASDR Log_10" dataDxfId="21" totalsRowDxfId="7">
      <calculatedColumnFormula>LOG10(J6)</calculatedColumnFormula>
    </tableColumn>
    <tableColumn id="4" xr3:uid="{BAE78F10-C159-4143-9147-A7F0526DC169}" name="Population in Italy in 1,000" totalsRowFunction="sum" dataDxfId="20" totalsRowDxfId="6"/>
    <tableColumn id="5" xr3:uid="{04C79D3B-2B93-4E7B-819A-DAA9392DD9BC}" name="Expected Deaths" totalsRowFunction="sum" dataDxfId="19" totalsRowDxfId="5">
      <calculatedColumnFormula>J6*E6</calculatedColumnFormula>
    </tableColumn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2" zoomScale="106" zoomScaleNormal="100" workbookViewId="0">
      <selection activeCell="D36" sqref="D36"/>
    </sheetView>
  </sheetViews>
  <sheetFormatPr defaultColWidth="19.453125" defaultRowHeight="14.5" x14ac:dyDescent="0.35"/>
  <cols>
    <col min="1" max="9" width="19.453125" style="2"/>
    <col min="11" max="16384" width="19.453125" style="2"/>
  </cols>
  <sheetData>
    <row r="1" spans="1:10" ht="15" thickBot="1" x14ac:dyDescent="0.4"/>
    <row r="2" spans="1:10" x14ac:dyDescent="0.35">
      <c r="B2" s="19" t="s">
        <v>30</v>
      </c>
      <c r="C2" s="20"/>
      <c r="D2" s="20"/>
      <c r="E2" s="20"/>
      <c r="F2" s="20"/>
      <c r="G2" s="21"/>
      <c r="J2" s="2"/>
    </row>
    <row r="3" spans="1:10" x14ac:dyDescent="0.35">
      <c r="B3" s="22"/>
      <c r="C3" s="23"/>
      <c r="D3" s="23"/>
      <c r="E3" s="23"/>
      <c r="F3" s="23"/>
      <c r="G3" s="24"/>
      <c r="H3" s="8"/>
      <c r="J3" s="2"/>
    </row>
    <row r="4" spans="1:10" ht="15.75" customHeight="1" thickBot="1" x14ac:dyDescent="0.4">
      <c r="B4" s="25"/>
      <c r="C4" s="26"/>
      <c r="D4" s="26"/>
      <c r="E4" s="26"/>
      <c r="F4" s="26"/>
      <c r="G4" s="27"/>
      <c r="J4" s="2"/>
    </row>
    <row r="5" spans="1:10" ht="15.75" customHeight="1" x14ac:dyDescent="0.35">
      <c r="A5" s="9"/>
      <c r="B5" s="9"/>
      <c r="C5" s="9"/>
      <c r="D5" s="9"/>
    </row>
    <row r="6" spans="1:10" x14ac:dyDescent="0.35">
      <c r="A6" s="4"/>
      <c r="B6" s="28" t="s">
        <v>46</v>
      </c>
      <c r="C6" s="28"/>
      <c r="D6" s="28"/>
      <c r="E6" s="1"/>
      <c r="F6" s="6"/>
      <c r="H6" s="18"/>
    </row>
    <row r="7" spans="1:10" x14ac:dyDescent="0.35">
      <c r="A7" s="31" t="s">
        <v>17</v>
      </c>
      <c r="B7" s="31" t="s">
        <v>43</v>
      </c>
      <c r="C7" s="31" t="s">
        <v>44</v>
      </c>
      <c r="D7" s="31" t="s">
        <v>42</v>
      </c>
      <c r="E7" s="31" t="s">
        <v>18</v>
      </c>
      <c r="F7" s="31" t="s">
        <v>19</v>
      </c>
      <c r="G7" s="36" t="s">
        <v>29</v>
      </c>
      <c r="H7" s="18"/>
    </row>
    <row r="8" spans="1:10" x14ac:dyDescent="0.35">
      <c r="A8" s="30" t="s">
        <v>0</v>
      </c>
      <c r="B8" s="32">
        <v>2.11</v>
      </c>
      <c r="C8" s="32">
        <v>2.09</v>
      </c>
      <c r="D8" s="32">
        <f>AVERAGE(B8:C8)</f>
        <v>2.0999999999999996</v>
      </c>
      <c r="E8" s="30">
        <v>8467</v>
      </c>
      <c r="F8" s="34">
        <f>E8/(D8*10^6)</f>
        <v>4.0319047619047626E-3</v>
      </c>
      <c r="G8" s="35">
        <f>F8*1000</f>
        <v>4.0319047619047623</v>
      </c>
      <c r="H8" s="10"/>
    </row>
    <row r="9" spans="1:10" x14ac:dyDescent="0.35">
      <c r="A9" s="29" t="s">
        <v>1</v>
      </c>
      <c r="B9" s="32">
        <v>2.2400000000000002</v>
      </c>
      <c r="C9" s="32">
        <v>2.2000000000000002</v>
      </c>
      <c r="D9" s="32">
        <f t="shared" ref="D9:D23" si="0">AVERAGE(B9:C9)</f>
        <v>2.2200000000000002</v>
      </c>
      <c r="E9" s="30">
        <v>576</v>
      </c>
      <c r="F9" s="34">
        <f t="shared" ref="F9:F23" si="1">E9/(D9*10^6)</f>
        <v>2.5945945945945944E-4</v>
      </c>
      <c r="G9" s="35">
        <f t="shared" ref="G9:G24" si="2">F9*1000</f>
        <v>0.25945945945945942</v>
      </c>
      <c r="H9" s="10"/>
    </row>
    <row r="10" spans="1:10" x14ac:dyDescent="0.35">
      <c r="A10" s="29" t="s">
        <v>2</v>
      </c>
      <c r="B10" s="32">
        <v>2.2200000000000002</v>
      </c>
      <c r="C10" s="32">
        <v>2.2400000000000002</v>
      </c>
      <c r="D10" s="32">
        <f t="shared" si="0"/>
        <v>2.2300000000000004</v>
      </c>
      <c r="E10" s="30">
        <v>567</v>
      </c>
      <c r="F10" s="34">
        <f t="shared" si="1"/>
        <v>2.5426008968609858E-4</v>
      </c>
      <c r="G10" s="35">
        <f t="shared" si="2"/>
        <v>0.25426008968609859</v>
      </c>
      <c r="H10" s="10"/>
    </row>
    <row r="11" spans="1:10" x14ac:dyDescent="0.35">
      <c r="A11" s="30" t="s">
        <v>3</v>
      </c>
      <c r="B11" s="32">
        <v>1.98</v>
      </c>
      <c r="C11" s="32">
        <v>2.0299999999999998</v>
      </c>
      <c r="D11" s="32">
        <f t="shared" si="0"/>
        <v>2.0049999999999999</v>
      </c>
      <c r="E11" s="30">
        <v>816</v>
      </c>
      <c r="F11" s="34">
        <f t="shared" si="1"/>
        <v>4.0698254364089778E-4</v>
      </c>
      <c r="G11" s="35">
        <f t="shared" si="2"/>
        <v>0.40698254364089775</v>
      </c>
      <c r="H11" s="10"/>
    </row>
    <row r="12" spans="1:10" x14ac:dyDescent="0.35">
      <c r="A12" s="30" t="s">
        <v>4</v>
      </c>
      <c r="B12" s="32">
        <v>1.92</v>
      </c>
      <c r="C12" s="32">
        <v>1.9</v>
      </c>
      <c r="D12" s="32">
        <f t="shared" si="0"/>
        <v>1.91</v>
      </c>
      <c r="E12" s="30">
        <v>790</v>
      </c>
      <c r="F12" s="34">
        <f t="shared" si="1"/>
        <v>4.1361256544502619E-4</v>
      </c>
      <c r="G12" s="35">
        <f t="shared" si="2"/>
        <v>0.41361256544502617</v>
      </c>
      <c r="H12" s="10"/>
    </row>
    <row r="13" spans="1:10" x14ac:dyDescent="0.35">
      <c r="A13" s="30" t="s">
        <v>5</v>
      </c>
      <c r="B13" s="32">
        <v>1.99</v>
      </c>
      <c r="C13" s="32">
        <v>2.08</v>
      </c>
      <c r="D13" s="32">
        <f t="shared" si="0"/>
        <v>2.0350000000000001</v>
      </c>
      <c r="E13" s="30">
        <v>989</v>
      </c>
      <c r="F13" s="34">
        <f t="shared" si="1"/>
        <v>4.8599508599508591E-4</v>
      </c>
      <c r="G13" s="35">
        <f t="shared" si="2"/>
        <v>0.4859950859950859</v>
      </c>
      <c r="H13" s="10"/>
    </row>
    <row r="14" spans="1:10" x14ac:dyDescent="0.35">
      <c r="A14" s="30" t="s">
        <v>6</v>
      </c>
      <c r="B14" s="32">
        <v>1.81</v>
      </c>
      <c r="C14" s="32">
        <v>1.73</v>
      </c>
      <c r="D14" s="32">
        <f t="shared" si="0"/>
        <v>1.77</v>
      </c>
      <c r="E14" s="30">
        <v>1181</v>
      </c>
      <c r="F14" s="34">
        <f t="shared" si="1"/>
        <v>6.6723163841807904E-4</v>
      </c>
      <c r="G14" s="35">
        <f t="shared" si="2"/>
        <v>0.66723163841807909</v>
      </c>
      <c r="H14" s="10"/>
    </row>
    <row r="15" spans="1:10" x14ac:dyDescent="0.35">
      <c r="A15" s="30" t="s">
        <v>7</v>
      </c>
      <c r="B15" s="32">
        <v>1.92</v>
      </c>
      <c r="C15" s="32">
        <v>1.96</v>
      </c>
      <c r="D15" s="32">
        <f t="shared" si="0"/>
        <v>1.94</v>
      </c>
      <c r="E15" s="30">
        <v>1937</v>
      </c>
      <c r="F15" s="34">
        <f t="shared" si="1"/>
        <v>9.9845360824742276E-4</v>
      </c>
      <c r="G15" s="35">
        <f t="shared" si="2"/>
        <v>0.9984536082474228</v>
      </c>
      <c r="H15" s="10"/>
    </row>
    <row r="16" spans="1:10" x14ac:dyDescent="0.35">
      <c r="A16" s="30" t="s">
        <v>8</v>
      </c>
      <c r="B16" s="32">
        <v>1.87</v>
      </c>
      <c r="C16" s="32">
        <v>1.84</v>
      </c>
      <c r="D16" s="32">
        <f t="shared" si="0"/>
        <v>1.855</v>
      </c>
      <c r="E16" s="30">
        <v>3050</v>
      </c>
      <c r="F16" s="34">
        <f t="shared" si="1"/>
        <v>1.6442048517520216E-3</v>
      </c>
      <c r="G16" s="35">
        <f t="shared" si="2"/>
        <v>1.6442048517520216</v>
      </c>
      <c r="H16" s="10"/>
    </row>
    <row r="17" spans="1:8" x14ac:dyDescent="0.35">
      <c r="A17" s="30" t="s">
        <v>9</v>
      </c>
      <c r="B17" s="32">
        <v>1.84</v>
      </c>
      <c r="C17" s="32">
        <v>1.87</v>
      </c>
      <c r="D17" s="32">
        <f t="shared" si="0"/>
        <v>1.855</v>
      </c>
      <c r="E17" s="30">
        <v>4818</v>
      </c>
      <c r="F17" s="34">
        <f t="shared" si="1"/>
        <v>2.5973045822102426E-3</v>
      </c>
      <c r="G17" s="35">
        <f t="shared" si="2"/>
        <v>2.5973045822102425</v>
      </c>
      <c r="H17" s="10"/>
    </row>
    <row r="18" spans="1:8" x14ac:dyDescent="0.35">
      <c r="A18" s="30" t="s">
        <v>10</v>
      </c>
      <c r="B18" s="32">
        <v>1.86</v>
      </c>
      <c r="C18" s="32">
        <v>1.84</v>
      </c>
      <c r="D18" s="32">
        <f t="shared" si="0"/>
        <v>1.85</v>
      </c>
      <c r="E18" s="30">
        <v>7846</v>
      </c>
      <c r="F18" s="34">
        <f t="shared" si="1"/>
        <v>4.2410810810810809E-3</v>
      </c>
      <c r="G18" s="35">
        <f t="shared" si="2"/>
        <v>4.2410810810810808</v>
      </c>
      <c r="H18" s="10"/>
    </row>
    <row r="19" spans="1:8" x14ac:dyDescent="0.35">
      <c r="A19" s="30" t="s">
        <v>11</v>
      </c>
      <c r="B19" s="32">
        <v>1.19</v>
      </c>
      <c r="C19" s="32">
        <v>1.25</v>
      </c>
      <c r="D19" s="32">
        <f t="shared" si="0"/>
        <v>1.22</v>
      </c>
      <c r="E19" s="30">
        <v>7985</v>
      </c>
      <c r="F19" s="34">
        <f t="shared" si="1"/>
        <v>6.5450819672131146E-3</v>
      </c>
      <c r="G19" s="35">
        <f t="shared" si="2"/>
        <v>6.5450819672131146</v>
      </c>
      <c r="H19" s="10"/>
    </row>
    <row r="20" spans="1:8" x14ac:dyDescent="0.35">
      <c r="A20" s="30" t="s">
        <v>12</v>
      </c>
      <c r="B20" s="32">
        <v>1.59</v>
      </c>
      <c r="C20" s="32">
        <v>1.57</v>
      </c>
      <c r="D20" s="32">
        <f t="shared" si="0"/>
        <v>1.58</v>
      </c>
      <c r="E20" s="30">
        <v>16375</v>
      </c>
      <c r="F20" s="34">
        <f t="shared" si="1"/>
        <v>1.0363924050632911E-2</v>
      </c>
      <c r="G20" s="35">
        <f t="shared" si="2"/>
        <v>10.36392405063291</v>
      </c>
      <c r="H20" s="10"/>
    </row>
    <row r="21" spans="1:8" x14ac:dyDescent="0.35">
      <c r="A21" s="30" t="s">
        <v>13</v>
      </c>
      <c r="B21" s="32">
        <v>1.38</v>
      </c>
      <c r="C21" s="32">
        <v>1.42</v>
      </c>
      <c r="D21" s="32">
        <f t="shared" si="0"/>
        <v>1.4</v>
      </c>
      <c r="E21" s="30">
        <v>24240</v>
      </c>
      <c r="F21" s="34">
        <f t="shared" si="1"/>
        <v>1.7314285714285713E-2</v>
      </c>
      <c r="G21" s="35">
        <f t="shared" si="2"/>
        <v>17.314285714285713</v>
      </c>
      <c r="H21" s="10"/>
    </row>
    <row r="22" spans="1:8" x14ac:dyDescent="0.35">
      <c r="A22" s="30" t="s">
        <v>14</v>
      </c>
      <c r="B22" s="32">
        <v>1.0900000000000001</v>
      </c>
      <c r="C22" s="32">
        <v>1.1000000000000001</v>
      </c>
      <c r="D22" s="32">
        <f t="shared" si="0"/>
        <v>1.0950000000000002</v>
      </c>
      <c r="E22" s="30">
        <v>33736</v>
      </c>
      <c r="F22" s="34">
        <f t="shared" si="1"/>
        <v>3.0809132420091319E-2</v>
      </c>
      <c r="G22" s="35">
        <f t="shared" si="2"/>
        <v>30.80913242009132</v>
      </c>
      <c r="H22" s="10"/>
    </row>
    <row r="23" spans="1:8" x14ac:dyDescent="0.35">
      <c r="A23" s="30" t="s">
        <v>15</v>
      </c>
      <c r="B23" s="32">
        <v>1.43</v>
      </c>
      <c r="C23" s="32">
        <v>1.48</v>
      </c>
      <c r="D23" s="32">
        <f t="shared" si="0"/>
        <v>1.4550000000000001</v>
      </c>
      <c r="E23" s="30">
        <v>146032</v>
      </c>
      <c r="F23" s="34">
        <f t="shared" si="1"/>
        <v>0.10036563573883162</v>
      </c>
      <c r="G23" s="35">
        <f t="shared" si="2"/>
        <v>100.36563573883161</v>
      </c>
      <c r="H23" s="10"/>
    </row>
    <row r="24" spans="1:8" x14ac:dyDescent="0.35">
      <c r="A24" s="30" t="s">
        <v>16</v>
      </c>
      <c r="B24" s="32">
        <f>SUM(B8:B23)</f>
        <v>28.44</v>
      </c>
      <c r="C24" s="32">
        <f>SUM(C8:C23)</f>
        <v>28.600000000000005</v>
      </c>
      <c r="D24" s="32">
        <f>AVERAGE(B24:C24)</f>
        <v>28.520000000000003</v>
      </c>
      <c r="E24" s="33">
        <f>SUM(E8:E23)</f>
        <v>259405</v>
      </c>
      <c r="F24" s="37">
        <f>E24/(D24*10^6)</f>
        <v>9.0955469845722288E-3</v>
      </c>
      <c r="G24" s="35">
        <f t="shared" si="2"/>
        <v>9.0955469845722288</v>
      </c>
      <c r="H24" s="10"/>
    </row>
    <row r="25" spans="1:8" x14ac:dyDescent="0.35">
      <c r="B25" s="3"/>
      <c r="C25" s="3"/>
      <c r="D25" s="3"/>
      <c r="F25" s="3"/>
      <c r="G25" s="7"/>
      <c r="H25" s="8"/>
    </row>
    <row r="26" spans="1:8" x14ac:dyDescent="0.35">
      <c r="B26" s="12" t="s">
        <v>36</v>
      </c>
      <c r="C26" s="13" t="s">
        <v>37</v>
      </c>
      <c r="D26" s="13"/>
      <c r="E26" s="14"/>
      <c r="F26" s="3" t="s">
        <v>45</v>
      </c>
      <c r="G26" s="7"/>
      <c r="H26" s="8"/>
    </row>
    <row r="28" spans="1:8" x14ac:dyDescent="0.35">
      <c r="A28" s="5"/>
    </row>
    <row r="29" spans="1:8" x14ac:dyDescent="0.35">
      <c r="A29" s="5"/>
    </row>
  </sheetData>
  <mergeCells count="3">
    <mergeCell ref="H6:H7"/>
    <mergeCell ref="B2:G4"/>
    <mergeCell ref="B6:D6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="114" zoomScaleNormal="80" workbookViewId="0">
      <selection activeCell="E15" sqref="E15"/>
    </sheetView>
  </sheetViews>
  <sheetFormatPr defaultColWidth="19.453125" defaultRowHeight="14.5" x14ac:dyDescent="0.35"/>
  <cols>
    <col min="1" max="16384" width="19.453125" style="2"/>
  </cols>
  <sheetData>
    <row r="1" spans="1:9" ht="15" thickBot="1" x14ac:dyDescent="0.4"/>
    <row r="2" spans="1:9" x14ac:dyDescent="0.35">
      <c r="B2" s="19" t="s">
        <v>31</v>
      </c>
      <c r="C2" s="20"/>
      <c r="D2" s="20"/>
      <c r="E2" s="21"/>
    </row>
    <row r="3" spans="1:9" x14ac:dyDescent="0.35">
      <c r="B3" s="22"/>
      <c r="C3" s="23"/>
      <c r="D3" s="23"/>
      <c r="E3" s="24"/>
    </row>
    <row r="4" spans="1:9" ht="15" thickBot="1" x14ac:dyDescent="0.4">
      <c r="B4" s="25"/>
      <c r="C4" s="26"/>
      <c r="D4" s="26"/>
      <c r="E4" s="27"/>
    </row>
    <row r="6" spans="1:9" ht="14.5" customHeight="1" x14ac:dyDescent="0.35">
      <c r="A6" s="62" t="s">
        <v>20</v>
      </c>
      <c r="B6" s="62"/>
      <c r="C6" s="62"/>
      <c r="D6" s="62"/>
      <c r="E6" s="39"/>
      <c r="F6" s="54" t="s">
        <v>21</v>
      </c>
      <c r="G6" s="54"/>
      <c r="H6" s="54"/>
      <c r="I6" s="54"/>
    </row>
    <row r="7" spans="1:9" x14ac:dyDescent="0.35">
      <c r="A7" s="30" t="s">
        <v>17</v>
      </c>
      <c r="B7" s="30" t="s">
        <v>47</v>
      </c>
      <c r="C7" s="30" t="s">
        <v>18</v>
      </c>
      <c r="D7" s="30" t="s">
        <v>48</v>
      </c>
      <c r="F7" s="30" t="s">
        <v>17</v>
      </c>
      <c r="G7" s="31" t="s">
        <v>47</v>
      </c>
      <c r="H7" s="31" t="s">
        <v>18</v>
      </c>
      <c r="I7" s="30" t="s">
        <v>48</v>
      </c>
    </row>
    <row r="8" spans="1:9" x14ac:dyDescent="0.35">
      <c r="A8" s="30" t="s">
        <v>0</v>
      </c>
      <c r="B8" s="32">
        <v>33</v>
      </c>
      <c r="C8" s="30">
        <v>104</v>
      </c>
      <c r="D8" s="34">
        <f>C8/(B8*10^3)</f>
        <v>3.1515151515151517E-3</v>
      </c>
      <c r="F8" s="42" t="s">
        <v>0</v>
      </c>
      <c r="G8" s="43">
        <v>210.5</v>
      </c>
      <c r="H8" s="42">
        <v>712</v>
      </c>
      <c r="I8" s="44">
        <f>H8/(G8*10^3)</f>
        <v>3.3824228028503565E-3</v>
      </c>
    </row>
    <row r="9" spans="1:9" x14ac:dyDescent="0.35">
      <c r="A9" s="29" t="s">
        <v>1</v>
      </c>
      <c r="B9" s="32">
        <v>48.1</v>
      </c>
      <c r="C9" s="30">
        <v>8</v>
      </c>
      <c r="D9" s="34">
        <f>C9/(B9*10^3)</f>
        <v>1.6632016632016632E-4</v>
      </c>
      <c r="F9" s="45" t="s">
        <v>1</v>
      </c>
      <c r="G9" s="43">
        <v>244.7</v>
      </c>
      <c r="H9" s="42">
        <v>50</v>
      </c>
      <c r="I9" s="44">
        <f>H9/(G9*10^3)</f>
        <v>2.043318348998774E-4</v>
      </c>
    </row>
    <row r="10" spans="1:9" x14ac:dyDescent="0.35">
      <c r="A10" s="29" t="s">
        <v>2</v>
      </c>
      <c r="B10" s="32">
        <v>56.4</v>
      </c>
      <c r="C10" s="30">
        <v>9</v>
      </c>
      <c r="D10" s="34">
        <f>C10/(B10*10^3)</f>
        <v>1.5957446808510637E-4</v>
      </c>
      <c r="F10" s="45" t="s">
        <v>2</v>
      </c>
      <c r="G10" s="43">
        <v>255.5</v>
      </c>
      <c r="H10" s="42">
        <v>54</v>
      </c>
      <c r="I10" s="44">
        <f>H10/(G10*10^3)</f>
        <v>2.1135029354207437E-4</v>
      </c>
    </row>
    <row r="11" spans="1:9" x14ac:dyDescent="0.35">
      <c r="A11" s="30" t="s">
        <v>3</v>
      </c>
      <c r="B11" s="32">
        <v>60.8</v>
      </c>
      <c r="C11" s="30">
        <v>12</v>
      </c>
      <c r="D11" s="34">
        <f>C11/(B11*10^3)</f>
        <v>1.9736842105263157E-4</v>
      </c>
      <c r="F11" s="42" t="s">
        <v>3</v>
      </c>
      <c r="G11" s="43">
        <v>259.2</v>
      </c>
      <c r="H11" s="42">
        <v>64</v>
      </c>
      <c r="I11" s="44">
        <f>H11/(G11*10^3)</f>
        <v>2.4691358024691359E-4</v>
      </c>
    </row>
    <row r="12" spans="1:9" x14ac:dyDescent="0.35">
      <c r="A12" s="30" t="s">
        <v>4</v>
      </c>
      <c r="B12" s="32">
        <v>54.3</v>
      </c>
      <c r="C12" s="30">
        <v>20</v>
      </c>
      <c r="D12" s="34">
        <f>C12/(B12*10^3)</f>
        <v>3.6832412523020257E-4</v>
      </c>
      <c r="F12" s="42" t="s">
        <v>4</v>
      </c>
      <c r="G12" s="43">
        <v>218.1</v>
      </c>
      <c r="H12" s="42">
        <v>71</v>
      </c>
      <c r="I12" s="44">
        <f>H12/(G12*10^3)</f>
        <v>3.2553874369555251E-4</v>
      </c>
    </row>
    <row r="13" spans="1:9" x14ac:dyDescent="0.35">
      <c r="A13" s="30" t="s">
        <v>5</v>
      </c>
      <c r="B13" s="32">
        <v>51.9</v>
      </c>
      <c r="C13" s="30">
        <v>25</v>
      </c>
      <c r="D13" s="34">
        <f>C13/(B13*10^3)</f>
        <v>4.8169556840077071E-4</v>
      </c>
      <c r="F13" s="42" t="s">
        <v>5</v>
      </c>
      <c r="G13" s="43">
        <v>188.2</v>
      </c>
      <c r="H13" s="42">
        <v>74</v>
      </c>
      <c r="I13" s="44">
        <f>H13/(G13*10^3)</f>
        <v>3.9319872476089267E-4</v>
      </c>
    </row>
    <row r="14" spans="1:9" x14ac:dyDescent="0.35">
      <c r="A14" s="30" t="s">
        <v>6</v>
      </c>
      <c r="B14" s="32">
        <v>59</v>
      </c>
      <c r="C14" s="30">
        <v>38</v>
      </c>
      <c r="D14" s="34">
        <f>C14/(B14*10^3)</f>
        <v>6.4406779661016944E-4</v>
      </c>
      <c r="F14" s="42" t="s">
        <v>6</v>
      </c>
      <c r="G14" s="43">
        <v>184.1</v>
      </c>
      <c r="H14" s="42">
        <v>85</v>
      </c>
      <c r="I14" s="44">
        <f>H14/(G14*10^3)</f>
        <v>4.6170559478544271E-4</v>
      </c>
    </row>
    <row r="15" spans="1:9" x14ac:dyDescent="0.35">
      <c r="A15" s="30" t="s">
        <v>7</v>
      </c>
      <c r="B15" s="32">
        <v>57.5</v>
      </c>
      <c r="C15" s="30">
        <v>48</v>
      </c>
      <c r="D15" s="34">
        <f>C15/(B15*10^3)</f>
        <v>8.3478260869565221E-4</v>
      </c>
      <c r="F15" s="42" t="s">
        <v>7</v>
      </c>
      <c r="G15" s="43">
        <v>157.19999999999999</v>
      </c>
      <c r="H15" s="42">
        <v>146</v>
      </c>
      <c r="I15" s="44">
        <f>H15/(G15*10^3)</f>
        <v>9.2875318066157765E-4</v>
      </c>
    </row>
    <row r="16" spans="1:9" x14ac:dyDescent="0.35">
      <c r="A16" s="30" t="s">
        <v>8</v>
      </c>
      <c r="B16" s="32">
        <v>66.7</v>
      </c>
      <c r="C16" s="30">
        <v>88</v>
      </c>
      <c r="D16" s="34">
        <f>C16/(B16*10^3)</f>
        <v>1.3193403298350824E-3</v>
      </c>
      <c r="F16" s="42" t="s">
        <v>8</v>
      </c>
      <c r="G16" s="43">
        <v>157.30000000000001</v>
      </c>
      <c r="H16" s="42">
        <v>279</v>
      </c>
      <c r="I16" s="44">
        <f>H16/(G16*10^3)</f>
        <v>1.7736808645899555E-3</v>
      </c>
    </row>
    <row r="17" spans="1:9" x14ac:dyDescent="0.35">
      <c r="A17" s="30" t="s">
        <v>9</v>
      </c>
      <c r="B17" s="32">
        <v>64.2</v>
      </c>
      <c r="C17" s="30">
        <v>146</v>
      </c>
      <c r="D17" s="34">
        <f>C17/(B17*10^3)</f>
        <v>2.2741433021806852E-3</v>
      </c>
      <c r="F17" s="42" t="s">
        <v>9</v>
      </c>
      <c r="G17" s="43">
        <v>154.69999999999999</v>
      </c>
      <c r="H17" s="42">
        <v>357</v>
      </c>
      <c r="I17" s="44">
        <f>H17/(G17*10^3)</f>
        <v>2.3076923076923079E-3</v>
      </c>
    </row>
    <row r="18" spans="1:9" x14ac:dyDescent="0.35">
      <c r="A18" s="30" t="s">
        <v>10</v>
      </c>
      <c r="B18" s="32">
        <v>69.400000000000006</v>
      </c>
      <c r="C18" s="30">
        <v>253</v>
      </c>
      <c r="D18" s="34">
        <f>C18/(B18*10^3)</f>
        <v>3.6455331412103748E-3</v>
      </c>
      <c r="F18" s="42" t="s">
        <v>10</v>
      </c>
      <c r="G18" s="43">
        <v>157.6</v>
      </c>
      <c r="H18" s="42">
        <v>614</v>
      </c>
      <c r="I18" s="44">
        <f>H18/(G18*10^3)</f>
        <v>3.8959390862944162E-3</v>
      </c>
    </row>
    <row r="19" spans="1:9" x14ac:dyDescent="0.35">
      <c r="A19" s="30" t="s">
        <v>11</v>
      </c>
      <c r="B19" s="32">
        <v>70.5</v>
      </c>
      <c r="C19" s="30">
        <v>411</v>
      </c>
      <c r="D19" s="34">
        <f>C19/(B19*10^3)</f>
        <v>5.829787234042553E-3</v>
      </c>
      <c r="F19" s="42" t="s">
        <v>11</v>
      </c>
      <c r="G19" s="43">
        <v>148.80000000000001</v>
      </c>
      <c r="H19" s="42">
        <v>1025</v>
      </c>
      <c r="I19" s="44">
        <f>H19/(G19*10^3)</f>
        <v>6.8884408602150537E-3</v>
      </c>
    </row>
    <row r="20" spans="1:9" x14ac:dyDescent="0.35">
      <c r="A20" s="30" t="s">
        <v>12</v>
      </c>
      <c r="B20" s="32">
        <v>54.9</v>
      </c>
      <c r="C20" s="30">
        <v>515</v>
      </c>
      <c r="D20" s="34">
        <f>C20/(B20*10^3)</f>
        <v>9.3806921675774133E-3</v>
      </c>
      <c r="F20" s="42" t="s">
        <v>12</v>
      </c>
      <c r="G20" s="43">
        <v>103.7</v>
      </c>
      <c r="H20" s="42">
        <v>1100</v>
      </c>
      <c r="I20" s="44">
        <f>H20/(G20*10^3)</f>
        <v>1.0607521697203472E-2</v>
      </c>
    </row>
    <row r="21" spans="1:9" x14ac:dyDescent="0.35">
      <c r="A21" s="30" t="s">
        <v>13</v>
      </c>
      <c r="B21" s="32">
        <v>63.1</v>
      </c>
      <c r="C21" s="30">
        <v>1002</v>
      </c>
      <c r="D21" s="34">
        <f>C21/(B21*10^3)</f>
        <v>1.5879556259904913E-2</v>
      </c>
      <c r="F21" s="42" t="s">
        <v>13</v>
      </c>
      <c r="G21" s="43">
        <v>107.9</v>
      </c>
      <c r="H21" s="42">
        <v>2040</v>
      </c>
      <c r="I21" s="44">
        <f>H21/(G21*10^3)</f>
        <v>1.8906394810009268E-2</v>
      </c>
    </row>
    <row r="22" spans="1:9" x14ac:dyDescent="0.35">
      <c r="A22" s="30" t="s">
        <v>14</v>
      </c>
      <c r="B22" s="32">
        <v>57.2</v>
      </c>
      <c r="C22" s="30">
        <v>1505</v>
      </c>
      <c r="D22" s="34">
        <f>C22/(B22*10^3)</f>
        <v>2.631118881118881E-2</v>
      </c>
      <c r="F22" s="42" t="s">
        <v>14</v>
      </c>
      <c r="G22" s="43">
        <v>87.1</v>
      </c>
      <c r="H22" s="42">
        <v>2874</v>
      </c>
      <c r="I22" s="44">
        <f>H22/(G22*10^3)</f>
        <v>3.2996555683122847E-2</v>
      </c>
    </row>
    <row r="23" spans="1:9" x14ac:dyDescent="0.35">
      <c r="A23" s="30" t="s">
        <v>22</v>
      </c>
      <c r="B23" s="32">
        <v>42.9</v>
      </c>
      <c r="C23" s="30">
        <v>2006</v>
      </c>
      <c r="D23" s="34">
        <f>C23/(B23*10^3)</f>
        <v>4.6759906759906759E-2</v>
      </c>
      <c r="F23" s="42" t="s">
        <v>22</v>
      </c>
      <c r="G23" s="43">
        <v>59.3</v>
      </c>
      <c r="H23" s="42">
        <v>3468</v>
      </c>
      <c r="I23" s="44">
        <f>H23/(G23*10^3)</f>
        <v>5.8482293423271499E-2</v>
      </c>
    </row>
    <row r="24" spans="1:9" x14ac:dyDescent="0.35">
      <c r="A24" s="30" t="s">
        <v>23</v>
      </c>
      <c r="B24" s="32">
        <v>26.8</v>
      </c>
      <c r="C24" s="30">
        <v>2352</v>
      </c>
      <c r="D24" s="34">
        <f>C24/(B24*10^3)</f>
        <v>8.7761194029850748E-2</v>
      </c>
      <c r="F24" s="42" t="s">
        <v>23</v>
      </c>
      <c r="G24" s="43">
        <v>33.9</v>
      </c>
      <c r="H24" s="42">
        <v>3736</v>
      </c>
      <c r="I24" s="44">
        <f>H24/(G24*10^3)</f>
        <v>0.11020648967551623</v>
      </c>
    </row>
    <row r="25" spans="1:9" x14ac:dyDescent="0.35">
      <c r="A25" s="30" t="s">
        <v>24</v>
      </c>
      <c r="B25" s="32">
        <v>12.6</v>
      </c>
      <c r="C25" s="30">
        <v>2029</v>
      </c>
      <c r="D25" s="34">
        <f>C25/(B25*10^3)</f>
        <v>0.16103174603174603</v>
      </c>
      <c r="F25" s="42" t="s">
        <v>24</v>
      </c>
      <c r="G25" s="43">
        <v>14.8</v>
      </c>
      <c r="H25" s="42">
        <v>2786</v>
      </c>
      <c r="I25" s="44">
        <f>H25/(G25*10^3)</f>
        <v>0.18824324324324324</v>
      </c>
    </row>
    <row r="26" spans="1:9" x14ac:dyDescent="0.35">
      <c r="A26" s="30" t="s">
        <v>25</v>
      </c>
      <c r="B26" s="32">
        <v>3.8</v>
      </c>
      <c r="C26" s="30">
        <v>921</v>
      </c>
      <c r="D26" s="34">
        <f>C26/(B26*10^3)</f>
        <v>0.24236842105263157</v>
      </c>
      <c r="F26" s="42" t="s">
        <v>25</v>
      </c>
      <c r="G26" s="43">
        <v>4.3</v>
      </c>
      <c r="H26" s="42">
        <v>1275</v>
      </c>
      <c r="I26" s="44">
        <f>H26/(G26*10^3)</f>
        <v>0.29651162790697677</v>
      </c>
    </row>
    <row r="27" spans="1:9" x14ac:dyDescent="0.35">
      <c r="A27" s="30" t="s">
        <v>26</v>
      </c>
      <c r="B27" s="32">
        <v>0.65500000000000003</v>
      </c>
      <c r="C27" s="30">
        <v>195</v>
      </c>
      <c r="D27" s="34">
        <f>C27/(B27*10^3)</f>
        <v>0.29770992366412213</v>
      </c>
      <c r="F27" s="42" t="s">
        <v>26</v>
      </c>
      <c r="G27" s="43">
        <v>0.79700000000000004</v>
      </c>
      <c r="H27" s="42">
        <v>301</v>
      </c>
      <c r="I27" s="44">
        <f>H27/(G27*10^3)</f>
        <v>0.37766624843161856</v>
      </c>
    </row>
    <row r="28" spans="1:9" x14ac:dyDescent="0.35">
      <c r="A28" s="30" t="s">
        <v>27</v>
      </c>
      <c r="B28" s="32">
        <v>5.1999999999999998E-2</v>
      </c>
      <c r="C28" s="30">
        <v>22</v>
      </c>
      <c r="D28" s="34">
        <f>C28/(B28*10^3)</f>
        <v>0.42307692307692307</v>
      </c>
      <c r="F28" s="42" t="s">
        <v>27</v>
      </c>
      <c r="G28" s="43">
        <v>7.6999999999999999E-2</v>
      </c>
      <c r="H28" s="42">
        <v>21</v>
      </c>
      <c r="I28" s="44">
        <f>H28/(G28*10^3)</f>
        <v>0.27272727272727271</v>
      </c>
    </row>
    <row r="29" spans="1:9" x14ac:dyDescent="0.35">
      <c r="A29" s="30" t="s">
        <v>16</v>
      </c>
      <c r="B29" s="32">
        <f>SUM(B8:B28)</f>
        <v>953.8069999999999</v>
      </c>
      <c r="C29" s="30">
        <f>SUM(C8:C28)</f>
        <v>11709</v>
      </c>
      <c r="D29" s="41">
        <f>C29/(B29*10^3)</f>
        <v>1.2276068428937931E-2</v>
      </c>
      <c r="F29" s="42" t="s">
        <v>16</v>
      </c>
      <c r="G29" s="43">
        <f>SUM(G8:G28)</f>
        <v>2747.7740000000008</v>
      </c>
      <c r="H29" s="42">
        <f>SUM(H8:H28)</f>
        <v>21132</v>
      </c>
      <c r="I29" s="46">
        <f>H29/(G29*10^3)</f>
        <v>7.6905888184399416E-3</v>
      </c>
    </row>
    <row r="30" spans="1:9" x14ac:dyDescent="0.35">
      <c r="G30" s="6"/>
      <c r="H30" s="6"/>
    </row>
    <row r="31" spans="1:9" x14ac:dyDescent="0.35">
      <c r="B31" s="17" t="s">
        <v>33</v>
      </c>
      <c r="C31" s="16" t="s">
        <v>40</v>
      </c>
      <c r="D31" s="15"/>
      <c r="G31" s="6"/>
      <c r="H31" s="6"/>
      <c r="I31" s="6"/>
    </row>
    <row r="32" spans="1:9" x14ac:dyDescent="0.35">
      <c r="B32" s="17" t="s">
        <v>34</v>
      </c>
      <c r="C32" s="16" t="s">
        <v>41</v>
      </c>
      <c r="D32" s="15"/>
    </row>
  </sheetData>
  <mergeCells count="3">
    <mergeCell ref="B2:E4"/>
    <mergeCell ref="A6:D6"/>
    <mergeCell ref="F6:I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1953-E210-4D2E-8913-309200F2D63B}">
  <dimension ref="A1:M32"/>
  <sheetViews>
    <sheetView topLeftCell="A2" zoomScale="72" zoomScaleNormal="80" workbookViewId="0">
      <selection activeCell="G1" sqref="G1:G1048576"/>
    </sheetView>
  </sheetViews>
  <sheetFormatPr defaultColWidth="19.453125" defaultRowHeight="14.5" x14ac:dyDescent="0.35"/>
  <cols>
    <col min="1" max="16384" width="19.453125" style="2"/>
  </cols>
  <sheetData>
    <row r="1" spans="1:13" ht="15" thickBot="1" x14ac:dyDescent="0.4">
      <c r="F1" s="38"/>
      <c r="G1" s="38"/>
      <c r="H1" s="38"/>
      <c r="I1" s="38"/>
    </row>
    <row r="2" spans="1:13" ht="21" x14ac:dyDescent="0.35">
      <c r="B2" s="19" t="s">
        <v>31</v>
      </c>
      <c r="C2" s="20"/>
      <c r="D2" s="20"/>
      <c r="E2" s="21"/>
      <c r="F2" s="55"/>
      <c r="G2" s="55"/>
      <c r="H2" s="55"/>
      <c r="I2" s="55"/>
    </row>
    <row r="3" spans="1:13" ht="21" x14ac:dyDescent="0.35">
      <c r="B3" s="22"/>
      <c r="C3" s="23"/>
      <c r="D3" s="23"/>
      <c r="E3" s="24"/>
      <c r="F3" s="55"/>
      <c r="G3" s="55"/>
      <c r="H3" s="55"/>
      <c r="I3" s="55"/>
    </row>
    <row r="4" spans="1:13" ht="21.5" thickBot="1" x14ac:dyDescent="0.4">
      <c r="B4" s="25"/>
      <c r="C4" s="26"/>
      <c r="D4" s="26"/>
      <c r="E4" s="27"/>
      <c r="F4" s="55"/>
      <c r="G4" s="55"/>
      <c r="H4" s="55"/>
      <c r="I4" s="55"/>
    </row>
    <row r="6" spans="1:13" ht="14.5" customHeight="1" x14ac:dyDescent="0.35">
      <c r="A6" s="47" t="s">
        <v>20</v>
      </c>
      <c r="B6" s="47"/>
      <c r="C6" s="47"/>
      <c r="D6" s="47"/>
      <c r="E6" s="39"/>
      <c r="F6" s="39"/>
      <c r="G6" s="39"/>
      <c r="H6" s="39"/>
      <c r="I6" s="39"/>
      <c r="J6" s="48" t="s">
        <v>21</v>
      </c>
      <c r="K6" s="48"/>
      <c r="L6" s="48"/>
      <c r="M6" s="48"/>
    </row>
    <row r="7" spans="1:13" x14ac:dyDescent="0.35">
      <c r="A7" s="30" t="s">
        <v>17</v>
      </c>
      <c r="B7" s="30" t="s">
        <v>47</v>
      </c>
      <c r="C7" s="30" t="s">
        <v>18</v>
      </c>
      <c r="D7" s="30" t="s">
        <v>48</v>
      </c>
      <c r="J7" s="30" t="s">
        <v>17</v>
      </c>
      <c r="K7" s="31" t="s">
        <v>47</v>
      </c>
      <c r="L7" s="31" t="s">
        <v>18</v>
      </c>
      <c r="M7" s="30" t="s">
        <v>48</v>
      </c>
    </row>
    <row r="8" spans="1:13" x14ac:dyDescent="0.35">
      <c r="A8" s="30" t="s">
        <v>0</v>
      </c>
      <c r="B8" s="32">
        <v>33</v>
      </c>
      <c r="C8" s="30">
        <v>104</v>
      </c>
      <c r="D8" s="34">
        <f>C8/(B8*10^3)</f>
        <v>3.1515151515151517E-3</v>
      </c>
      <c r="J8" s="42" t="s">
        <v>0</v>
      </c>
      <c r="K8" s="43">
        <v>210.5</v>
      </c>
      <c r="L8" s="42">
        <v>712</v>
      </c>
      <c r="M8" s="44">
        <f>L8/(K8*10^3)</f>
        <v>3.3824228028503565E-3</v>
      </c>
    </row>
    <row r="9" spans="1:13" x14ac:dyDescent="0.35">
      <c r="A9" s="29" t="s">
        <v>1</v>
      </c>
      <c r="B9" s="32">
        <v>48.1</v>
      </c>
      <c r="C9" s="30">
        <v>8</v>
      </c>
      <c r="D9" s="34">
        <f>C9/(B9*10^3)</f>
        <v>1.6632016632016632E-4</v>
      </c>
      <c r="J9" s="45" t="s">
        <v>1</v>
      </c>
      <c r="K9" s="43">
        <v>244.7</v>
      </c>
      <c r="L9" s="42">
        <v>50</v>
      </c>
      <c r="M9" s="44">
        <f>L9/(K9*10^3)</f>
        <v>2.043318348998774E-4</v>
      </c>
    </row>
    <row r="10" spans="1:13" x14ac:dyDescent="0.35">
      <c r="A10" s="29" t="s">
        <v>2</v>
      </c>
      <c r="B10" s="32">
        <v>56.4</v>
      </c>
      <c r="C10" s="30">
        <v>9</v>
      </c>
      <c r="D10" s="34">
        <f>C10/(B10*10^3)</f>
        <v>1.5957446808510637E-4</v>
      </c>
      <c r="J10" s="45" t="s">
        <v>2</v>
      </c>
      <c r="K10" s="43">
        <v>255.5</v>
      </c>
      <c r="L10" s="42">
        <v>54</v>
      </c>
      <c r="M10" s="44">
        <f>L10/(K10*10^3)</f>
        <v>2.1135029354207437E-4</v>
      </c>
    </row>
    <row r="11" spans="1:13" x14ac:dyDescent="0.35">
      <c r="A11" s="30" t="s">
        <v>3</v>
      </c>
      <c r="B11" s="32">
        <v>60.8</v>
      </c>
      <c r="C11" s="30">
        <v>12</v>
      </c>
      <c r="D11" s="34">
        <f>C11/(B11*10^3)</f>
        <v>1.9736842105263157E-4</v>
      </c>
      <c r="J11" s="42" t="s">
        <v>3</v>
      </c>
      <c r="K11" s="43">
        <v>259.2</v>
      </c>
      <c r="L11" s="42">
        <v>64</v>
      </c>
      <c r="M11" s="44">
        <f>L11/(K11*10^3)</f>
        <v>2.4691358024691359E-4</v>
      </c>
    </row>
    <row r="12" spans="1:13" x14ac:dyDescent="0.35">
      <c r="A12" s="30" t="s">
        <v>4</v>
      </c>
      <c r="B12" s="32">
        <v>54.3</v>
      </c>
      <c r="C12" s="30">
        <v>20</v>
      </c>
      <c r="D12" s="34">
        <f>C12/(B12*10^3)</f>
        <v>3.6832412523020257E-4</v>
      </c>
      <c r="J12" s="42" t="s">
        <v>4</v>
      </c>
      <c r="K12" s="43">
        <v>218.1</v>
      </c>
      <c r="L12" s="42">
        <v>71</v>
      </c>
      <c r="M12" s="44">
        <f>L12/(K12*10^3)</f>
        <v>3.2553874369555251E-4</v>
      </c>
    </row>
    <row r="13" spans="1:13" x14ac:dyDescent="0.35">
      <c r="A13" s="30" t="s">
        <v>5</v>
      </c>
      <c r="B13" s="32">
        <v>51.9</v>
      </c>
      <c r="C13" s="30">
        <v>25</v>
      </c>
      <c r="D13" s="34">
        <f>C13/(B13*10^3)</f>
        <v>4.8169556840077071E-4</v>
      </c>
      <c r="J13" s="42" t="s">
        <v>5</v>
      </c>
      <c r="K13" s="43">
        <v>188.2</v>
      </c>
      <c r="L13" s="42">
        <v>74</v>
      </c>
      <c r="M13" s="44">
        <f>L13/(K13*10^3)</f>
        <v>3.9319872476089267E-4</v>
      </c>
    </row>
    <row r="14" spans="1:13" x14ac:dyDescent="0.35">
      <c r="A14" s="30" t="s">
        <v>6</v>
      </c>
      <c r="B14" s="32">
        <v>59</v>
      </c>
      <c r="C14" s="30">
        <v>38</v>
      </c>
      <c r="D14" s="34">
        <f>C14/(B14*10^3)</f>
        <v>6.4406779661016944E-4</v>
      </c>
      <c r="J14" s="42" t="s">
        <v>6</v>
      </c>
      <c r="K14" s="43">
        <v>184.1</v>
      </c>
      <c r="L14" s="42">
        <v>85</v>
      </c>
      <c r="M14" s="44">
        <f>L14/(K14*10^3)</f>
        <v>4.6170559478544271E-4</v>
      </c>
    </row>
    <row r="15" spans="1:13" x14ac:dyDescent="0.35">
      <c r="A15" s="30" t="s">
        <v>7</v>
      </c>
      <c r="B15" s="32">
        <v>57.5</v>
      </c>
      <c r="C15" s="30">
        <v>48</v>
      </c>
      <c r="D15" s="34">
        <f>C15/(B15*10^3)</f>
        <v>8.3478260869565221E-4</v>
      </c>
      <c r="J15" s="42" t="s">
        <v>7</v>
      </c>
      <c r="K15" s="43">
        <v>157.19999999999999</v>
      </c>
      <c r="L15" s="42">
        <v>146</v>
      </c>
      <c r="M15" s="44">
        <f>L15/(K15*10^3)</f>
        <v>9.2875318066157765E-4</v>
      </c>
    </row>
    <row r="16" spans="1:13" x14ac:dyDescent="0.35">
      <c r="A16" s="30" t="s">
        <v>8</v>
      </c>
      <c r="B16" s="32">
        <v>66.7</v>
      </c>
      <c r="C16" s="30">
        <v>88</v>
      </c>
      <c r="D16" s="34">
        <f>C16/(B16*10^3)</f>
        <v>1.3193403298350824E-3</v>
      </c>
      <c r="J16" s="42" t="s">
        <v>8</v>
      </c>
      <c r="K16" s="43">
        <v>157.30000000000001</v>
      </c>
      <c r="L16" s="42">
        <v>279</v>
      </c>
      <c r="M16" s="44">
        <f>L16/(K16*10^3)</f>
        <v>1.7736808645899555E-3</v>
      </c>
    </row>
    <row r="17" spans="1:13" x14ac:dyDescent="0.35">
      <c r="A17" s="30" t="s">
        <v>9</v>
      </c>
      <c r="B17" s="32">
        <v>64.2</v>
      </c>
      <c r="C17" s="30">
        <v>146</v>
      </c>
      <c r="D17" s="34">
        <f>C17/(B17*10^3)</f>
        <v>2.2741433021806852E-3</v>
      </c>
      <c r="J17" s="42" t="s">
        <v>9</v>
      </c>
      <c r="K17" s="43">
        <v>154.69999999999999</v>
      </c>
      <c r="L17" s="42">
        <v>357</v>
      </c>
      <c r="M17" s="44">
        <f>L17/(K17*10^3)</f>
        <v>2.3076923076923079E-3</v>
      </c>
    </row>
    <row r="18" spans="1:13" x14ac:dyDescent="0.35">
      <c r="A18" s="30" t="s">
        <v>10</v>
      </c>
      <c r="B18" s="32">
        <v>69.400000000000006</v>
      </c>
      <c r="C18" s="30">
        <v>253</v>
      </c>
      <c r="D18" s="34">
        <f>C18/(B18*10^3)</f>
        <v>3.6455331412103748E-3</v>
      </c>
      <c r="J18" s="42" t="s">
        <v>10</v>
      </c>
      <c r="K18" s="43">
        <v>157.6</v>
      </c>
      <c r="L18" s="42">
        <v>614</v>
      </c>
      <c r="M18" s="44">
        <f>L18/(K18*10^3)</f>
        <v>3.8959390862944162E-3</v>
      </c>
    </row>
    <row r="19" spans="1:13" x14ac:dyDescent="0.35">
      <c r="A19" s="30" t="s">
        <v>11</v>
      </c>
      <c r="B19" s="32">
        <v>70.5</v>
      </c>
      <c r="C19" s="30">
        <v>411</v>
      </c>
      <c r="D19" s="34">
        <f>C19/(B19*10^3)</f>
        <v>5.829787234042553E-3</v>
      </c>
      <c r="J19" s="42" t="s">
        <v>11</v>
      </c>
      <c r="K19" s="43">
        <v>148.80000000000001</v>
      </c>
      <c r="L19" s="42">
        <v>1025</v>
      </c>
      <c r="M19" s="44">
        <f>L19/(K19*10^3)</f>
        <v>6.8884408602150537E-3</v>
      </c>
    </row>
    <row r="20" spans="1:13" x14ac:dyDescent="0.35">
      <c r="A20" s="30" t="s">
        <v>12</v>
      </c>
      <c r="B20" s="32">
        <v>54.9</v>
      </c>
      <c r="C20" s="30">
        <v>515</v>
      </c>
      <c r="D20" s="34">
        <f>C20/(B20*10^3)</f>
        <v>9.3806921675774133E-3</v>
      </c>
      <c r="J20" s="42" t="s">
        <v>12</v>
      </c>
      <c r="K20" s="43">
        <v>103.7</v>
      </c>
      <c r="L20" s="42">
        <v>1100</v>
      </c>
      <c r="M20" s="44">
        <f>L20/(K20*10^3)</f>
        <v>1.0607521697203472E-2</v>
      </c>
    </row>
    <row r="21" spans="1:13" x14ac:dyDescent="0.35">
      <c r="A21" s="30" t="s">
        <v>13</v>
      </c>
      <c r="B21" s="32">
        <v>63.1</v>
      </c>
      <c r="C21" s="30">
        <v>1002</v>
      </c>
      <c r="D21" s="34">
        <f>C21/(B21*10^3)</f>
        <v>1.5879556259904913E-2</v>
      </c>
      <c r="J21" s="42" t="s">
        <v>13</v>
      </c>
      <c r="K21" s="43">
        <v>107.9</v>
      </c>
      <c r="L21" s="42">
        <v>2040</v>
      </c>
      <c r="M21" s="44">
        <f>L21/(K21*10^3)</f>
        <v>1.8906394810009268E-2</v>
      </c>
    </row>
    <row r="22" spans="1:13" x14ac:dyDescent="0.35">
      <c r="A22" s="30" t="s">
        <v>14</v>
      </c>
      <c r="B22" s="32">
        <v>57.2</v>
      </c>
      <c r="C22" s="30">
        <v>1505</v>
      </c>
      <c r="D22" s="34">
        <f>C22/(B22*10^3)</f>
        <v>2.631118881118881E-2</v>
      </c>
      <c r="J22" s="42" t="s">
        <v>14</v>
      </c>
      <c r="K22" s="43">
        <v>87.1</v>
      </c>
      <c r="L22" s="42">
        <v>2874</v>
      </c>
      <c r="M22" s="44">
        <f>L22/(K22*10^3)</f>
        <v>3.2996555683122847E-2</v>
      </c>
    </row>
    <row r="23" spans="1:13" x14ac:dyDescent="0.35">
      <c r="A23" s="30" t="s">
        <v>22</v>
      </c>
      <c r="B23" s="32">
        <v>42.9</v>
      </c>
      <c r="C23" s="30">
        <v>2006</v>
      </c>
      <c r="D23" s="34">
        <f>C23/(B23*10^3)</f>
        <v>4.6759906759906759E-2</v>
      </c>
      <c r="J23" s="42" t="s">
        <v>22</v>
      </c>
      <c r="K23" s="43">
        <v>59.3</v>
      </c>
      <c r="L23" s="42">
        <v>3468</v>
      </c>
      <c r="M23" s="44">
        <f>L23/(K23*10^3)</f>
        <v>5.8482293423271499E-2</v>
      </c>
    </row>
    <row r="24" spans="1:13" x14ac:dyDescent="0.35">
      <c r="A24" s="30" t="s">
        <v>23</v>
      </c>
      <c r="B24" s="32">
        <v>26.8</v>
      </c>
      <c r="C24" s="30">
        <v>2352</v>
      </c>
      <c r="D24" s="34">
        <f>C24/(B24*10^3)</f>
        <v>8.7761194029850748E-2</v>
      </c>
      <c r="J24" s="42" t="s">
        <v>23</v>
      </c>
      <c r="K24" s="43">
        <v>33.9</v>
      </c>
      <c r="L24" s="42">
        <v>3736</v>
      </c>
      <c r="M24" s="44">
        <f>L24/(K24*10^3)</f>
        <v>0.11020648967551623</v>
      </c>
    </row>
    <row r="25" spans="1:13" x14ac:dyDescent="0.35">
      <c r="A25" s="30" t="s">
        <v>24</v>
      </c>
      <c r="B25" s="32">
        <v>12.6</v>
      </c>
      <c r="C25" s="30">
        <v>2029</v>
      </c>
      <c r="D25" s="34">
        <f>C25/(B25*10^3)</f>
        <v>0.16103174603174603</v>
      </c>
      <c r="J25" s="42" t="s">
        <v>24</v>
      </c>
      <c r="K25" s="43">
        <v>14.8</v>
      </c>
      <c r="L25" s="42">
        <v>2786</v>
      </c>
      <c r="M25" s="44">
        <f>L25/(K25*10^3)</f>
        <v>0.18824324324324324</v>
      </c>
    </row>
    <row r="26" spans="1:13" x14ac:dyDescent="0.35">
      <c r="A26" s="30" t="s">
        <v>25</v>
      </c>
      <c r="B26" s="32">
        <v>3.8</v>
      </c>
      <c r="C26" s="30">
        <v>921</v>
      </c>
      <c r="D26" s="34">
        <f>C26/(B26*10^3)</f>
        <v>0.24236842105263157</v>
      </c>
      <c r="J26" s="42" t="s">
        <v>25</v>
      </c>
      <c r="K26" s="43">
        <v>4.3</v>
      </c>
      <c r="L26" s="42">
        <v>1275</v>
      </c>
      <c r="M26" s="44">
        <f>L26/(K26*10^3)</f>
        <v>0.29651162790697677</v>
      </c>
    </row>
    <row r="27" spans="1:13" x14ac:dyDescent="0.35">
      <c r="A27" s="30" t="s">
        <v>26</v>
      </c>
      <c r="B27" s="32">
        <v>0.65500000000000003</v>
      </c>
      <c r="C27" s="30">
        <v>195</v>
      </c>
      <c r="D27" s="34">
        <f>C27/(B27*10^3)</f>
        <v>0.29770992366412213</v>
      </c>
      <c r="J27" s="42" t="s">
        <v>26</v>
      </c>
      <c r="K27" s="43">
        <v>0.79700000000000004</v>
      </c>
      <c r="L27" s="42">
        <v>301</v>
      </c>
      <c r="M27" s="44">
        <f>L27/(K27*10^3)</f>
        <v>0.37766624843161856</v>
      </c>
    </row>
    <row r="28" spans="1:13" x14ac:dyDescent="0.35">
      <c r="A28" s="30" t="s">
        <v>27</v>
      </c>
      <c r="B28" s="32">
        <v>5.1999999999999998E-2</v>
      </c>
      <c r="C28" s="30">
        <v>22</v>
      </c>
      <c r="D28" s="34">
        <f>C28/(B28*10^3)</f>
        <v>0.42307692307692307</v>
      </c>
      <c r="J28" s="42" t="s">
        <v>27</v>
      </c>
      <c r="K28" s="43">
        <v>7.6999999999999999E-2</v>
      </c>
      <c r="L28" s="42">
        <v>21</v>
      </c>
      <c r="M28" s="44">
        <f>L28/(K28*10^3)</f>
        <v>0.27272727272727271</v>
      </c>
    </row>
    <row r="29" spans="1:13" x14ac:dyDescent="0.35">
      <c r="A29" s="30" t="s">
        <v>16</v>
      </c>
      <c r="B29" s="32">
        <f>SUM(B8:B28)</f>
        <v>953.8069999999999</v>
      </c>
      <c r="C29" s="30">
        <f>SUM(C8:C28)</f>
        <v>11709</v>
      </c>
      <c r="D29" s="41">
        <f>C29/(B29*10^3)</f>
        <v>1.2276068428937931E-2</v>
      </c>
      <c r="J29" s="42" t="s">
        <v>16</v>
      </c>
      <c r="K29" s="43">
        <f>SUM(K8:K28)</f>
        <v>2747.7740000000008</v>
      </c>
      <c r="L29" s="42">
        <f>SUM(L8:L28)</f>
        <v>21132</v>
      </c>
      <c r="M29" s="46">
        <f>L29/(K29*10^3)</f>
        <v>7.6905888184399416E-3</v>
      </c>
    </row>
    <row r="30" spans="1:13" x14ac:dyDescent="0.35">
      <c r="K30" s="6"/>
      <c r="L30" s="6"/>
    </row>
    <row r="31" spans="1:13" x14ac:dyDescent="0.35">
      <c r="B31" s="17" t="s">
        <v>33</v>
      </c>
      <c r="C31" s="16" t="s">
        <v>40</v>
      </c>
      <c r="D31" s="15"/>
      <c r="K31" s="6"/>
      <c r="L31" s="6"/>
      <c r="M31" s="6"/>
    </row>
    <row r="32" spans="1:13" x14ac:dyDescent="0.35">
      <c r="B32" s="17" t="s">
        <v>34</v>
      </c>
      <c r="C32" s="16" t="s">
        <v>41</v>
      </c>
      <c r="D32" s="15"/>
    </row>
  </sheetData>
  <mergeCells count="3">
    <mergeCell ref="B2:E4"/>
    <mergeCell ref="A6:D6"/>
    <mergeCell ref="J6:M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zoomScale="96" zoomScaleNormal="99" workbookViewId="0">
      <selection activeCell="E14" sqref="E14"/>
    </sheetView>
  </sheetViews>
  <sheetFormatPr defaultColWidth="17.453125" defaultRowHeight="14.5" x14ac:dyDescent="0.35"/>
  <cols>
    <col min="1" max="4" width="17.453125" style="2"/>
    <col min="5" max="5" width="29.6328125" style="2" bestFit="1" customWidth="1"/>
    <col min="6" max="11" width="17.453125" style="2"/>
    <col min="12" max="12" width="29.6328125" style="2" bestFit="1" customWidth="1"/>
    <col min="13" max="16384" width="17.453125" style="2"/>
  </cols>
  <sheetData>
    <row r="1" spans="1:14" ht="15" thickBot="1" x14ac:dyDescent="0.4"/>
    <row r="2" spans="1:14" ht="21" x14ac:dyDescent="0.35">
      <c r="B2" s="19" t="s">
        <v>32</v>
      </c>
      <c r="C2" s="20"/>
      <c r="D2" s="20"/>
      <c r="E2" s="20"/>
      <c r="F2" s="20"/>
      <c r="G2" s="20"/>
      <c r="H2" s="21"/>
    </row>
    <row r="3" spans="1:14" ht="21.5" thickBot="1" x14ac:dyDescent="0.4">
      <c r="A3" s="40"/>
      <c r="B3" s="55"/>
      <c r="C3" s="55"/>
      <c r="D3" s="55"/>
      <c r="E3" s="55"/>
      <c r="F3" s="55"/>
      <c r="G3" s="55"/>
      <c r="H3" s="55"/>
      <c r="I3" s="40"/>
      <c r="J3" s="40"/>
    </row>
    <row r="4" spans="1:14" x14ac:dyDescent="0.35">
      <c r="B4" s="48" t="s">
        <v>20</v>
      </c>
      <c r="C4" s="48"/>
      <c r="D4" s="48"/>
      <c r="E4" s="48"/>
      <c r="F4" s="48"/>
      <c r="I4" s="54" t="s">
        <v>21</v>
      </c>
      <c r="J4" s="54"/>
      <c r="K4" s="53"/>
      <c r="L4" s="53"/>
      <c r="M4" s="53"/>
    </row>
    <row r="5" spans="1:14" x14ac:dyDescent="0.35">
      <c r="A5" s="31" t="s">
        <v>50</v>
      </c>
      <c r="B5" s="30" t="s">
        <v>17</v>
      </c>
      <c r="C5" s="30" t="s">
        <v>48</v>
      </c>
      <c r="D5" s="30" t="s">
        <v>54</v>
      </c>
      <c r="E5" s="49" t="s">
        <v>49</v>
      </c>
      <c r="F5" s="30" t="s">
        <v>53</v>
      </c>
      <c r="G5" s="30"/>
      <c r="H5" s="31" t="s">
        <v>50</v>
      </c>
      <c r="I5" s="30" t="s">
        <v>17</v>
      </c>
      <c r="J5" s="30" t="s">
        <v>48</v>
      </c>
      <c r="K5" s="30" t="s">
        <v>54</v>
      </c>
      <c r="L5" s="49" t="s">
        <v>49</v>
      </c>
      <c r="M5" s="30" t="s">
        <v>53</v>
      </c>
      <c r="N5" s="30"/>
    </row>
    <row r="6" spans="1:14" x14ac:dyDescent="0.35">
      <c r="A6" s="30">
        <v>2.5</v>
      </c>
      <c r="B6" s="30" t="s">
        <v>0</v>
      </c>
      <c r="C6" s="56">
        <v>3.1515151515151517E-3</v>
      </c>
      <c r="D6" s="57">
        <f>LOG10(C6)</f>
        <v>-2.5014806005791073</v>
      </c>
      <c r="E6" s="58">
        <v>1.63</v>
      </c>
      <c r="F6" s="57">
        <f>C6*E6</f>
        <v>5.1369696969696971E-3</v>
      </c>
      <c r="G6" s="30"/>
      <c r="H6" s="30">
        <v>2.5</v>
      </c>
      <c r="I6" s="30" t="s">
        <v>0</v>
      </c>
      <c r="J6" s="56">
        <v>3.3824228028503565E-3</v>
      </c>
      <c r="K6" s="57">
        <f>LOG10(J6)</f>
        <v>-2.4707721065348309</v>
      </c>
      <c r="L6" s="58">
        <v>1.63</v>
      </c>
      <c r="M6" s="57">
        <f>J6*E6</f>
        <v>5.5133491686460805E-3</v>
      </c>
      <c r="N6" s="30"/>
    </row>
    <row r="7" spans="1:14" x14ac:dyDescent="0.35">
      <c r="A7" s="30">
        <v>7.5</v>
      </c>
      <c r="B7" s="29" t="s">
        <v>1</v>
      </c>
      <c r="C7" s="56">
        <v>1.6632016632016632E-4</v>
      </c>
      <c r="D7" s="57">
        <f>LOG10(C7)</f>
        <v>-3.7790550893818882</v>
      </c>
      <c r="E7" s="58">
        <v>2.04</v>
      </c>
      <c r="F7" s="57">
        <f>C7*E7</f>
        <v>3.3929313929313931E-4</v>
      </c>
      <c r="G7" s="30"/>
      <c r="H7" s="30">
        <v>7.5</v>
      </c>
      <c r="I7" s="29" t="s">
        <v>1</v>
      </c>
      <c r="J7" s="56">
        <v>2.043318348998774E-4</v>
      </c>
      <c r="K7" s="57">
        <f>LOG10(J7)</f>
        <v>-3.6896639650157703</v>
      </c>
      <c r="L7" s="58">
        <v>2.04</v>
      </c>
      <c r="M7" s="57">
        <f>J7*E7</f>
        <v>4.1683694319574993E-4</v>
      </c>
      <c r="N7" s="30"/>
    </row>
    <row r="8" spans="1:14" x14ac:dyDescent="0.35">
      <c r="A8" s="30">
        <v>12.5</v>
      </c>
      <c r="B8" s="29" t="s">
        <v>2</v>
      </c>
      <c r="C8" s="56">
        <v>1.5957446808510637E-4</v>
      </c>
      <c r="D8" s="57">
        <f>LOG10(C8)</f>
        <v>-3.7970365945440174</v>
      </c>
      <c r="E8" s="58">
        <v>2.2200000000000002</v>
      </c>
      <c r="F8" s="57">
        <f>C8*E8</f>
        <v>3.5425531914893616E-4</v>
      </c>
      <c r="G8" s="30"/>
      <c r="H8" s="30">
        <v>12.5</v>
      </c>
      <c r="I8" s="29" t="s">
        <v>2</v>
      </c>
      <c r="J8" s="56">
        <v>2.1135029354207437E-4</v>
      </c>
      <c r="K8" s="57">
        <f>LOG10(J8)</f>
        <v>-3.6749971446477629</v>
      </c>
      <c r="L8" s="58">
        <v>2.2200000000000002</v>
      </c>
      <c r="M8" s="57">
        <f>J8*E8</f>
        <v>4.6919765166340512E-4</v>
      </c>
      <c r="N8" s="30"/>
    </row>
    <row r="9" spans="1:14" x14ac:dyDescent="0.35">
      <c r="A9" s="30">
        <v>17.5</v>
      </c>
      <c r="B9" s="30" t="s">
        <v>3</v>
      </c>
      <c r="C9" s="56">
        <v>1.9736842105263157E-4</v>
      </c>
      <c r="D9" s="57">
        <f>LOG10(C9)</f>
        <v>-3.70472233322511</v>
      </c>
      <c r="E9" s="58">
        <v>2.29</v>
      </c>
      <c r="F9" s="57">
        <f>C9*E9</f>
        <v>4.5197368421052633E-4</v>
      </c>
      <c r="G9" s="30"/>
      <c r="H9" s="30">
        <v>17.5</v>
      </c>
      <c r="I9" s="30" t="s">
        <v>3</v>
      </c>
      <c r="J9" s="56">
        <v>2.4691358024691359E-4</v>
      </c>
      <c r="K9" s="57">
        <f>LOG10(J9)</f>
        <v>-3.6074550232146687</v>
      </c>
      <c r="L9" s="58">
        <v>2.29</v>
      </c>
      <c r="M9" s="57">
        <f>J9*E9</f>
        <v>5.6543209876543207E-4</v>
      </c>
      <c r="N9" s="30"/>
    </row>
    <row r="10" spans="1:14" x14ac:dyDescent="0.35">
      <c r="A10" s="30">
        <v>22.5</v>
      </c>
      <c r="B10" s="30" t="s">
        <v>4</v>
      </c>
      <c r="C10" s="56">
        <v>3.6832412523020257E-4</v>
      </c>
      <c r="D10" s="57">
        <f>LOG10(C10)</f>
        <v>-3.4337698339248659</v>
      </c>
      <c r="E10" s="58">
        <v>2.0299999999999998</v>
      </c>
      <c r="F10" s="57">
        <f>C10*E10</f>
        <v>7.4769797421731117E-4</v>
      </c>
      <c r="G10" s="30"/>
      <c r="H10" s="30">
        <v>22.5</v>
      </c>
      <c r="I10" s="30" t="s">
        <v>4</v>
      </c>
      <c r="J10" s="56">
        <v>3.2553874369555251E-4</v>
      </c>
      <c r="K10" s="57">
        <f>LOG10(J10)</f>
        <v>-3.4873973168596248</v>
      </c>
      <c r="L10" s="58">
        <v>2.0299999999999998</v>
      </c>
      <c r="M10" s="57">
        <f>J10*E10</f>
        <v>6.6084364970197152E-4</v>
      </c>
      <c r="N10" s="30"/>
    </row>
    <row r="11" spans="1:14" x14ac:dyDescent="0.35">
      <c r="A11" s="30">
        <v>27.5</v>
      </c>
      <c r="B11" s="30" t="s">
        <v>5</v>
      </c>
      <c r="C11" s="56">
        <v>4.8169556840077071E-4</v>
      </c>
      <c r="D11" s="57">
        <f>LOG10(C11)</f>
        <v>-3.3172273491764201</v>
      </c>
      <c r="E11" s="58">
        <v>1.89</v>
      </c>
      <c r="F11" s="57">
        <f>C11*E11</f>
        <v>9.1040462427745663E-4</v>
      </c>
      <c r="G11" s="30"/>
      <c r="H11" s="30">
        <v>27.5</v>
      </c>
      <c r="I11" s="30" t="s">
        <v>5</v>
      </c>
      <c r="J11" s="56">
        <v>3.9319872476089267E-4</v>
      </c>
      <c r="K11" s="57">
        <f>LOG10(J11)</f>
        <v>-3.405387899360262</v>
      </c>
      <c r="L11" s="58">
        <v>1.89</v>
      </c>
      <c r="M11" s="57">
        <f>J11*E11</f>
        <v>7.4314558979808707E-4</v>
      </c>
      <c r="N11" s="30"/>
    </row>
    <row r="12" spans="1:14" x14ac:dyDescent="0.35">
      <c r="A12" s="30">
        <v>32.5</v>
      </c>
      <c r="B12" s="30" t="s">
        <v>6</v>
      </c>
      <c r="C12" s="56">
        <v>6.4406779661016944E-4</v>
      </c>
      <c r="D12" s="57">
        <f>LOG10(C12)</f>
        <v>-3.1910684150253341</v>
      </c>
      <c r="E12" s="58">
        <v>1.99</v>
      </c>
      <c r="F12" s="57">
        <f>C12*E12</f>
        <v>1.2816949152542371E-3</v>
      </c>
      <c r="G12" s="30"/>
      <c r="H12" s="30">
        <v>32.5</v>
      </c>
      <c r="I12" s="30" t="s">
        <v>6</v>
      </c>
      <c r="J12" s="56">
        <v>4.6170559478544271E-4</v>
      </c>
      <c r="K12" s="57">
        <f>LOG10(J12)</f>
        <v>-3.3356348627897221</v>
      </c>
      <c r="L12" s="58">
        <v>1.99</v>
      </c>
      <c r="M12" s="57">
        <f>J12*E12</f>
        <v>9.1879413362303095E-4</v>
      </c>
      <c r="N12" s="30"/>
    </row>
    <row r="13" spans="1:14" x14ac:dyDescent="0.35">
      <c r="A13" s="30">
        <v>37.5</v>
      </c>
      <c r="B13" s="30" t="s">
        <v>7</v>
      </c>
      <c r="C13" s="56">
        <v>8.3478260869565221E-4</v>
      </c>
      <c r="D13" s="57">
        <f>LOG10(C13)</f>
        <v>-3.0784266073140434</v>
      </c>
      <c r="E13" s="58">
        <v>1.77</v>
      </c>
      <c r="F13" s="57">
        <f>C13*E13</f>
        <v>1.4775652173913045E-3</v>
      </c>
      <c r="G13" s="30"/>
      <c r="H13" s="30">
        <v>37.5</v>
      </c>
      <c r="I13" s="30" t="s">
        <v>7</v>
      </c>
      <c r="J13" s="56">
        <v>9.2875318066157765E-4</v>
      </c>
      <c r="K13" s="57">
        <f>LOG10(J13)</f>
        <v>-3.032099685918952</v>
      </c>
      <c r="L13" s="58">
        <v>1.77</v>
      </c>
      <c r="M13" s="57">
        <f>J13*E13</f>
        <v>1.6438931297709923E-3</v>
      </c>
      <c r="N13" s="30"/>
    </row>
    <row r="14" spans="1:14" x14ac:dyDescent="0.35">
      <c r="A14" s="30">
        <v>42.5</v>
      </c>
      <c r="B14" s="30" t="s">
        <v>8</v>
      </c>
      <c r="C14" s="56">
        <v>1.3193403298350824E-3</v>
      </c>
      <c r="D14" s="57">
        <f>LOG10(C14)</f>
        <v>-2.8796431617663805</v>
      </c>
      <c r="E14" s="58">
        <v>1.92</v>
      </c>
      <c r="F14" s="57">
        <f>C14*E14</f>
        <v>2.5331334332833583E-3</v>
      </c>
      <c r="G14" s="30"/>
      <c r="H14" s="30">
        <v>42.5</v>
      </c>
      <c r="I14" s="30" t="s">
        <v>8</v>
      </c>
      <c r="J14" s="56">
        <v>1.7736808645899555E-3</v>
      </c>
      <c r="K14" s="57">
        <f>LOG10(J14)</f>
        <v>-2.7511245193496894</v>
      </c>
      <c r="L14" s="58">
        <v>1.92</v>
      </c>
      <c r="M14" s="57">
        <f>J14*E14</f>
        <v>3.4054672600127146E-3</v>
      </c>
      <c r="N14" s="30"/>
    </row>
    <row r="15" spans="1:14" x14ac:dyDescent="0.35">
      <c r="A15" s="30">
        <v>47.5</v>
      </c>
      <c r="B15" s="30" t="s">
        <v>9</v>
      </c>
      <c r="C15" s="56">
        <v>2.2741433021806852E-3</v>
      </c>
      <c r="D15" s="57">
        <f>LOG10(C15)</f>
        <v>-2.6431821722844164</v>
      </c>
      <c r="E15" s="58">
        <v>1.81</v>
      </c>
      <c r="F15" s="57">
        <f>C15*E15</f>
        <v>4.1161993769470405E-3</v>
      </c>
      <c r="G15" s="30"/>
      <c r="H15" s="30">
        <v>47.5</v>
      </c>
      <c r="I15" s="30" t="s">
        <v>9</v>
      </c>
      <c r="J15" s="56">
        <v>2.3076923076923079E-3</v>
      </c>
      <c r="K15" s="57">
        <f>LOG10(J15)</f>
        <v>-2.6368220975871743</v>
      </c>
      <c r="L15" s="58">
        <v>1.81</v>
      </c>
      <c r="M15" s="57">
        <f>J15*E15</f>
        <v>4.1769230769230772E-3</v>
      </c>
      <c r="N15" s="30"/>
    </row>
    <row r="16" spans="1:14" x14ac:dyDescent="0.35">
      <c r="A16" s="30">
        <v>52.5</v>
      </c>
      <c r="B16" s="30" t="s">
        <v>10</v>
      </c>
      <c r="C16" s="56">
        <v>3.6455331412103748E-3</v>
      </c>
      <c r="D16" s="57">
        <f>LOG10(C16)</f>
        <v>-2.4382389492790368</v>
      </c>
      <c r="E16" s="58">
        <v>1.85</v>
      </c>
      <c r="F16" s="57">
        <f>C16*E16</f>
        <v>6.7442363112391939E-3</v>
      </c>
      <c r="G16" s="30"/>
      <c r="H16" s="30">
        <v>52.5</v>
      </c>
      <c r="I16" s="30" t="s">
        <v>10</v>
      </c>
      <c r="J16" s="56">
        <v>3.8959390862944162E-3</v>
      </c>
      <c r="K16" s="57">
        <f>LOG10(J16)</f>
        <v>-2.4093878420123689</v>
      </c>
      <c r="L16" s="58">
        <v>1.85</v>
      </c>
      <c r="M16" s="57">
        <f>J16*E16</f>
        <v>7.2074873096446704E-3</v>
      </c>
      <c r="N16" s="30"/>
    </row>
    <row r="17" spans="1:14" x14ac:dyDescent="0.35">
      <c r="A17" s="30">
        <v>57.5</v>
      </c>
      <c r="B17" s="30" t="s">
        <v>11</v>
      </c>
      <c r="C17" s="56">
        <v>5.829787234042553E-3</v>
      </c>
      <c r="D17" s="57">
        <f>LOG10(C17)</f>
        <v>-2.2343472951153296</v>
      </c>
      <c r="E17" s="58">
        <v>1.82</v>
      </c>
      <c r="F17" s="57">
        <f>C17*E17</f>
        <v>1.0610212765957448E-2</v>
      </c>
      <c r="G17" s="30"/>
      <c r="H17" s="30">
        <v>57.5</v>
      </c>
      <c r="I17" s="30" t="s">
        <v>11</v>
      </c>
      <c r="J17" s="56">
        <v>6.8884408602150537E-3</v>
      </c>
      <c r="K17" s="57">
        <f>LOG10(J17)</f>
        <v>-2.1618790658180869</v>
      </c>
      <c r="L17" s="58">
        <v>1.82</v>
      </c>
      <c r="M17" s="57">
        <f>J17*E17</f>
        <v>1.2536962365591398E-2</v>
      </c>
      <c r="N17" s="30"/>
    </row>
    <row r="18" spans="1:14" x14ac:dyDescent="0.35">
      <c r="A18" s="30">
        <v>62.5</v>
      </c>
      <c r="B18" s="30" t="s">
        <v>12</v>
      </c>
      <c r="C18" s="56">
        <v>9.3806921675774133E-3</v>
      </c>
      <c r="D18" s="57">
        <f>LOG10(C18)</f>
        <v>-2.0277651154089007</v>
      </c>
      <c r="E18" s="58">
        <v>1.29</v>
      </c>
      <c r="F18" s="57">
        <f>C18*E18</f>
        <v>1.2101092896174864E-2</v>
      </c>
      <c r="G18" s="30"/>
      <c r="H18" s="30">
        <v>62.5</v>
      </c>
      <c r="I18" s="30" t="s">
        <v>12</v>
      </c>
      <c r="J18" s="56">
        <v>1.0607521697203472E-2</v>
      </c>
      <c r="K18" s="57">
        <f>LOG10(J18)</f>
        <v>-1.9743860712308159</v>
      </c>
      <c r="L18" s="58">
        <v>1.29</v>
      </c>
      <c r="M18" s="57">
        <f>J18*E18</f>
        <v>1.368370298939248E-2</v>
      </c>
      <c r="N18" s="30"/>
    </row>
    <row r="19" spans="1:14" x14ac:dyDescent="0.35">
      <c r="A19" s="30">
        <v>67.5</v>
      </c>
      <c r="B19" s="30" t="s">
        <v>13</v>
      </c>
      <c r="C19" s="56">
        <v>1.5879556259904913E-2</v>
      </c>
      <c r="D19" s="57">
        <f>LOG10(C19)</f>
        <v>-1.7991616377129074</v>
      </c>
      <c r="E19" s="58">
        <v>1.45</v>
      </c>
      <c r="F19" s="57">
        <f>C19*E19</f>
        <v>2.3025356576862124E-2</v>
      </c>
      <c r="G19" s="30"/>
      <c r="H19" s="30">
        <v>67.5</v>
      </c>
      <c r="I19" s="30" t="s">
        <v>13</v>
      </c>
      <c r="J19" s="56">
        <v>1.8906394810009268E-2</v>
      </c>
      <c r="K19" s="57">
        <f>LOG10(J19)</f>
        <v>-1.7233912772570119</v>
      </c>
      <c r="L19" s="58">
        <v>1.45</v>
      </c>
      <c r="M19" s="57">
        <f>J19*E19</f>
        <v>2.7414272474513439E-2</v>
      </c>
      <c r="N19" s="30"/>
    </row>
    <row r="20" spans="1:14" x14ac:dyDescent="0.35">
      <c r="A20" s="30">
        <v>72.5</v>
      </c>
      <c r="B20" s="30" t="s">
        <v>14</v>
      </c>
      <c r="C20" s="56">
        <v>2.631118881118881E-2</v>
      </c>
      <c r="D20" s="57">
        <f>LOG10(C20)</f>
        <v>-1.5798595288631621</v>
      </c>
      <c r="E20" s="58">
        <v>1.27</v>
      </c>
      <c r="F20" s="57">
        <f>C20*E20</f>
        <v>3.3415209790209788E-2</v>
      </c>
      <c r="G20" s="30"/>
      <c r="H20" s="30">
        <v>72.5</v>
      </c>
      <c r="I20" s="30" t="s">
        <v>14</v>
      </c>
      <c r="J20" s="56">
        <v>3.2996555683122847E-2</v>
      </c>
      <c r="K20" s="57">
        <f>LOG10(J20)</f>
        <v>-1.4815313912094563</v>
      </c>
      <c r="L20" s="58">
        <v>1.27</v>
      </c>
      <c r="M20" s="57">
        <f>J20*E20</f>
        <v>4.1905625717566015E-2</v>
      </c>
      <c r="N20" s="30"/>
    </row>
    <row r="21" spans="1:14" x14ac:dyDescent="0.35">
      <c r="A21" s="30">
        <v>77.5</v>
      </c>
      <c r="B21" s="30" t="s">
        <v>22</v>
      </c>
      <c r="C21" s="56">
        <v>4.6759906759906759E-2</v>
      </c>
      <c r="D21" s="57">
        <f>LOG10(C21)</f>
        <v>-1.3301263635003249</v>
      </c>
      <c r="E21" s="58">
        <v>0.89</v>
      </c>
      <c r="F21" s="57">
        <f>C21*E21</f>
        <v>4.1616317016317017E-2</v>
      </c>
      <c r="G21" s="30"/>
      <c r="H21" s="30">
        <v>77.5</v>
      </c>
      <c r="I21" s="30" t="s">
        <v>22</v>
      </c>
      <c r="J21" s="56">
        <v>5.8482293423271499E-2</v>
      </c>
      <c r="K21" s="57">
        <f>LOG10(J21)</f>
        <v>-1.2329756045600899</v>
      </c>
      <c r="L21" s="58">
        <v>0.89</v>
      </c>
      <c r="M21" s="57">
        <f>J21*E21</f>
        <v>5.2049241146711632E-2</v>
      </c>
      <c r="N21" s="30"/>
    </row>
    <row r="22" spans="1:14" x14ac:dyDescent="0.35">
      <c r="A22" s="30">
        <v>82.5</v>
      </c>
      <c r="B22" s="30" t="s">
        <v>23</v>
      </c>
      <c r="C22" s="56">
        <v>8.7761194029850748E-2</v>
      </c>
      <c r="D22" s="57">
        <f>LOG10(C22)</f>
        <v>-1.0566974766246879</v>
      </c>
      <c r="E22" s="58">
        <v>0.53</v>
      </c>
      <c r="F22" s="57">
        <f>C22*E22</f>
        <v>4.6513432835820899E-2</v>
      </c>
      <c r="G22" s="30"/>
      <c r="H22" s="30">
        <v>82.5</v>
      </c>
      <c r="I22" s="30" t="s">
        <v>23</v>
      </c>
      <c r="J22" s="56">
        <v>0.11020648967551623</v>
      </c>
      <c r="K22" s="57">
        <f>LOG10(J22)</f>
        <v>-0.95779283064502641</v>
      </c>
      <c r="L22" s="58">
        <v>0.53</v>
      </c>
      <c r="M22" s="57">
        <f>J22*E22</f>
        <v>5.8409439528023605E-2</v>
      </c>
      <c r="N22" s="30"/>
    </row>
    <row r="23" spans="1:14" x14ac:dyDescent="0.35">
      <c r="A23" s="30">
        <v>87.5</v>
      </c>
      <c r="B23" s="30" t="s">
        <v>24</v>
      </c>
      <c r="C23" s="56">
        <v>0.16103174603174603</v>
      </c>
      <c r="D23" s="57">
        <f>LOG10(C23)</f>
        <v>-0.79308849808421689</v>
      </c>
      <c r="E23" s="58">
        <v>0.24</v>
      </c>
      <c r="F23" s="57">
        <f>C23*E23</f>
        <v>3.8647619047619042E-2</v>
      </c>
      <c r="G23" s="30"/>
      <c r="H23" s="30">
        <v>87.5</v>
      </c>
      <c r="I23" s="30" t="s">
        <v>24</v>
      </c>
      <c r="J23" s="56">
        <v>0.18824324324324324</v>
      </c>
      <c r="K23" s="57">
        <f>LOG10(J23)</f>
        <v>-0.72528060330701272</v>
      </c>
      <c r="L23" s="58">
        <v>0.24</v>
      </c>
      <c r="M23" s="57">
        <f>J23*E23</f>
        <v>4.5178378378378375E-2</v>
      </c>
      <c r="N23" s="30"/>
    </row>
    <row r="24" spans="1:14" x14ac:dyDescent="0.35">
      <c r="A24" s="30">
        <v>92.5</v>
      </c>
      <c r="B24" s="30" t="s">
        <v>25</v>
      </c>
      <c r="C24" s="56">
        <v>0.24236842105263157</v>
      </c>
      <c r="D24" s="57">
        <f>LOG10(C24)</f>
        <v>-0.61552396641996121</v>
      </c>
      <c r="E24" s="58">
        <v>6.8000000000000005E-2</v>
      </c>
      <c r="F24" s="57">
        <f>C24*E24</f>
        <v>1.6481052631578948E-2</v>
      </c>
      <c r="G24" s="30"/>
      <c r="H24" s="30">
        <v>92.5</v>
      </c>
      <c r="I24" s="30" t="s">
        <v>25</v>
      </c>
      <c r="J24" s="56">
        <v>0.29651162790697677</v>
      </c>
      <c r="K24" s="57">
        <f>LOG10(J24)</f>
        <v>-0.52795827080961255</v>
      </c>
      <c r="L24" s="58">
        <v>6.8000000000000005E-2</v>
      </c>
      <c r="M24" s="57">
        <f>J24*E24</f>
        <v>2.0162790697674422E-2</v>
      </c>
      <c r="N24" s="30"/>
    </row>
    <row r="25" spans="1:14" x14ac:dyDescent="0.35">
      <c r="A25" s="30">
        <v>97.5</v>
      </c>
      <c r="B25" s="30" t="s">
        <v>26</v>
      </c>
      <c r="C25" s="56">
        <v>0.29770992366412213</v>
      </c>
      <c r="D25" s="57">
        <f>LOG10(C25)</f>
        <v>-0.52620668862926501</v>
      </c>
      <c r="E25" s="58">
        <v>1.0999999999999999E-2</v>
      </c>
      <c r="F25" s="57">
        <f>C25*E25</f>
        <v>3.2748091603053433E-3</v>
      </c>
      <c r="G25" s="30"/>
      <c r="H25" s="30">
        <v>97.5</v>
      </c>
      <c r="I25" s="30" t="s">
        <v>26</v>
      </c>
      <c r="J25" s="56">
        <v>0.37766624843161856</v>
      </c>
      <c r="K25" s="57">
        <f>LOG10(J25)</f>
        <v>-0.42289182580226903</v>
      </c>
      <c r="L25" s="58">
        <v>1.0999999999999999E-2</v>
      </c>
      <c r="M25" s="57">
        <f>J25*E25</f>
        <v>4.1543287327478039E-3</v>
      </c>
      <c r="N25" s="30"/>
    </row>
    <row r="26" spans="1:14" x14ac:dyDescent="0.35">
      <c r="A26" s="30">
        <v>105</v>
      </c>
      <c r="B26" s="30" t="s">
        <v>27</v>
      </c>
      <c r="C26" s="56">
        <v>0.42307692307692307</v>
      </c>
      <c r="D26" s="57">
        <f>LOG10(C26)</f>
        <v>-0.37358066281259295</v>
      </c>
      <c r="E26" s="58">
        <v>1E-3</v>
      </c>
      <c r="F26" s="57">
        <f>C26*E26</f>
        <v>4.230769230769231E-4</v>
      </c>
      <c r="G26" s="30"/>
      <c r="H26" s="30">
        <v>105</v>
      </c>
      <c r="I26" s="30" t="s">
        <v>27</v>
      </c>
      <c r="J26" s="56">
        <v>0.27272727272727271</v>
      </c>
      <c r="K26" s="57">
        <f>LOG10(J26)</f>
        <v>-0.56427143043856265</v>
      </c>
      <c r="L26" s="58">
        <v>1E-3</v>
      </c>
      <c r="M26" s="57">
        <f>J26*E26</f>
        <v>2.7272727272727274E-4</v>
      </c>
      <c r="N26" s="30"/>
    </row>
    <row r="27" spans="1:14" x14ac:dyDescent="0.35">
      <c r="A27" s="30"/>
      <c r="B27" s="2" t="s">
        <v>16</v>
      </c>
      <c r="C27" s="59" t="s">
        <v>51</v>
      </c>
      <c r="D27" s="60"/>
      <c r="E27" s="61">
        <f>SUBTOTAL(109,Table13[Population in Italy in 1,000])</f>
        <v>29.01</v>
      </c>
      <c r="F27" s="61">
        <f>SUBTOTAL(109,Table13[Expected Deaths])</f>
        <v>0.2502016033361546</v>
      </c>
      <c r="G27" s="30"/>
      <c r="H27" s="30"/>
      <c r="I27" s="2" t="s">
        <v>16</v>
      </c>
      <c r="J27" s="59" t="s">
        <v>52</v>
      </c>
      <c r="K27" s="60"/>
      <c r="L27" s="61">
        <f>SUBTOTAL(109,Table14[Population in Italy in 1,000])</f>
        <v>29.01</v>
      </c>
      <c r="M27" s="61">
        <f>SUBTOTAL(109,Table14[Expected Deaths])</f>
        <v>0.30148883931507164</v>
      </c>
      <c r="N27" s="51" t="s">
        <v>38</v>
      </c>
    </row>
    <row r="28" spans="1:14" x14ac:dyDescent="0.35">
      <c r="B28" s="30"/>
      <c r="C28" s="30"/>
      <c r="D28" s="30"/>
      <c r="E28" s="50" t="s">
        <v>39</v>
      </c>
      <c r="F28" s="52">
        <f>F27/E27</f>
        <v>8.6246674710842661E-3</v>
      </c>
      <c r="I28" s="30"/>
      <c r="J28" s="30"/>
      <c r="K28" s="30"/>
      <c r="L28" s="50" t="s">
        <v>39</v>
      </c>
      <c r="M28" s="52">
        <f>M27/L27</f>
        <v>1.0392583223546074E-2</v>
      </c>
    </row>
    <row r="30" spans="1:14" x14ac:dyDescent="0.35">
      <c r="B30" s="5" t="s">
        <v>35</v>
      </c>
    </row>
    <row r="31" spans="1:14" x14ac:dyDescent="0.35">
      <c r="B31" s="5" t="s">
        <v>28</v>
      </c>
    </row>
    <row r="32" spans="1:14" x14ac:dyDescent="0.35">
      <c r="B32" s="11"/>
    </row>
    <row r="33" spans="2:2" x14ac:dyDescent="0.35">
      <c r="B33" s="11"/>
    </row>
    <row r="34" spans="2:2" x14ac:dyDescent="0.35">
      <c r="B34" s="11"/>
    </row>
  </sheetData>
  <mergeCells count="3">
    <mergeCell ref="B2:H2"/>
    <mergeCell ref="B4:F4"/>
    <mergeCell ref="I4:M4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3fd8d1-1672-42a9-929d-298c8a5b0be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9E9C0F3484440B45F946FF25E7AC1" ma:contentTypeVersion="16" ma:contentTypeDescription="Create a new document." ma:contentTypeScope="" ma:versionID="db4789763f6884a55310b3b9a7aa642f">
  <xsd:schema xmlns:xsd="http://www.w3.org/2001/XMLSchema" xmlns:xs="http://www.w3.org/2001/XMLSchema" xmlns:p="http://schemas.microsoft.com/office/2006/metadata/properties" xmlns:ns3="9b3fd8d1-1672-42a9-929d-298c8a5b0beb" xmlns:ns4="925c1d0d-7903-4c94-ba39-a1add57c5125" targetNamespace="http://schemas.microsoft.com/office/2006/metadata/properties" ma:root="true" ma:fieldsID="4d5d72007d002154abb10d81c8b08718" ns3:_="" ns4:_="">
    <xsd:import namespace="9b3fd8d1-1672-42a9-929d-298c8a5b0beb"/>
    <xsd:import namespace="925c1d0d-7903-4c94-ba39-a1add57c5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fd8d1-1672-42a9-929d-298c8a5b0b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c1d0d-7903-4c94-ba39-a1add57c51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822C45-2460-4DCA-81EB-5972333273A9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9b3fd8d1-1672-42a9-929d-298c8a5b0beb"/>
    <ds:schemaRef ds:uri="http://schemas.openxmlformats.org/package/2006/metadata/core-properties"/>
    <ds:schemaRef ds:uri="925c1d0d-7903-4c94-ba39-a1add57c512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FF9B5C-B2C1-44CF-BC89-FEB2C5F199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8604B6-FA26-4D43-8415-17A40485E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fd8d1-1672-42a9-929d-298c8a5b0beb"/>
    <ds:schemaRef ds:uri="925c1d0d-7903-4c94-ba39-a1add57c5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Italy (Women, 1975)</vt:lpstr>
      <vt:lpstr>ASDRs_Lig_Cam_1981</vt:lpstr>
      <vt:lpstr>ASDRs_Lig_Cam_1981 (2)</vt:lpstr>
      <vt:lpstr>Type 1_S1</vt:lpstr>
      <vt:lpstr>Log10 ASDRs</vt:lpstr>
      <vt:lpstr>ASDRs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Reyes</dc:creator>
  <cp:lastModifiedBy>Heriberto Espino Montelongo</cp:lastModifiedBy>
  <dcterms:created xsi:type="dcterms:W3CDTF">2019-02-15T03:57:44Z</dcterms:created>
  <dcterms:modified xsi:type="dcterms:W3CDTF">2025-02-25T22:56:40Z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0x01010025F9E9C0F3484440B45F946FF25E7AC1</vt:lpwstr>
  </property>
</Properties>
</file>