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Heri\GitHub\.Semester\Demography\05-Fecundidad\"/>
    </mc:Choice>
  </mc:AlternateContent>
  <xr:revisionPtr revIDLastSave="0" documentId="13_ncr:1_{E449CBC6-FDEE-4C42-A3F8-3ABEC32D1971}" xr6:coauthVersionLast="47" xr6:coauthVersionMax="47" xr10:uidLastSave="{00000000-0000-0000-0000-000000000000}"/>
  <bookViews>
    <workbookView xWindow="-110" yWindow="-110" windowWidth="25820" windowHeight="16220" activeTab="2" xr2:uid="{00000000-000D-0000-FFFF-FFFF00000000}"/>
  </bookViews>
  <sheets>
    <sheet name="Sheet1" sheetId="1" r:id="rId1"/>
    <sheet name="Hoja1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3" l="1"/>
  <c r="F37" i="3"/>
  <c r="G37" i="3"/>
  <c r="H37" i="3"/>
  <c r="I37" i="3"/>
  <c r="E38" i="3"/>
  <c r="F38" i="3"/>
  <c r="G38" i="3"/>
  <c r="H38" i="3"/>
  <c r="I38" i="3"/>
  <c r="F31" i="3"/>
  <c r="G31" i="3"/>
  <c r="D25" i="3"/>
  <c r="E25" i="3"/>
  <c r="F25" i="3"/>
  <c r="G25" i="3"/>
  <c r="H25" i="3"/>
  <c r="I25" i="3"/>
  <c r="D26" i="3"/>
  <c r="E26" i="3"/>
  <c r="F26" i="3"/>
  <c r="G26" i="3"/>
  <c r="H26" i="3"/>
  <c r="I26" i="3"/>
  <c r="I31" i="3" s="1"/>
  <c r="D27" i="3"/>
  <c r="E27" i="3"/>
  <c r="E31" i="3" s="1"/>
  <c r="F27" i="3"/>
  <c r="G27" i="3"/>
  <c r="H27" i="3"/>
  <c r="I27" i="3"/>
  <c r="D28" i="3"/>
  <c r="E28" i="3"/>
  <c r="F28" i="3"/>
  <c r="G28" i="3"/>
  <c r="H28" i="3"/>
  <c r="I28" i="3"/>
  <c r="D29" i="3"/>
  <c r="E29" i="3"/>
  <c r="F29" i="3"/>
  <c r="G29" i="3"/>
  <c r="H29" i="3"/>
  <c r="I29" i="3"/>
  <c r="D30" i="3"/>
  <c r="E30" i="3"/>
  <c r="F30" i="3"/>
  <c r="G30" i="3"/>
  <c r="H30" i="3"/>
  <c r="I30" i="3"/>
  <c r="E24" i="3"/>
  <c r="F24" i="3"/>
  <c r="G24" i="3"/>
  <c r="H24" i="3"/>
  <c r="H31" i="3" s="1"/>
  <c r="I24" i="3"/>
  <c r="D24" i="3"/>
  <c r="D31" i="3" s="1"/>
  <c r="D37" i="3" s="1"/>
  <c r="D38" i="3" s="1"/>
  <c r="M7" i="1"/>
  <c r="F30" i="1" l="1"/>
  <c r="F29" i="1"/>
  <c r="F28" i="1"/>
  <c r="F27" i="1"/>
  <c r="F26" i="1"/>
  <c r="F25" i="1"/>
  <c r="F24" i="1"/>
  <c r="M6" i="1"/>
  <c r="N12" i="1"/>
  <c r="M12" i="1"/>
  <c r="N7" i="1"/>
  <c r="N8" i="1"/>
  <c r="N9" i="1"/>
  <c r="N10" i="1"/>
  <c r="N11" i="1"/>
  <c r="N6" i="1"/>
  <c r="M15" i="1"/>
  <c r="M13" i="1"/>
  <c r="M8" i="1"/>
  <c r="M9" i="1"/>
  <c r="M10" i="1"/>
  <c r="M11" i="1"/>
  <c r="L12" i="1"/>
  <c r="L11" i="1"/>
  <c r="L10" i="1"/>
  <c r="L9" i="1"/>
  <c r="L8" i="1"/>
  <c r="L7" i="1"/>
  <c r="L6" i="1"/>
  <c r="G17" i="1"/>
  <c r="H14" i="1"/>
  <c r="G14" i="1"/>
  <c r="J6" i="1"/>
  <c r="J7" i="1"/>
  <c r="J8" i="1"/>
  <c r="J9" i="1"/>
  <c r="J10" i="1"/>
  <c r="J11" i="1"/>
  <c r="J12" i="1"/>
  <c r="I7" i="1"/>
  <c r="I8" i="1"/>
  <c r="I9" i="1"/>
  <c r="I10" i="1"/>
  <c r="I11" i="1"/>
  <c r="I12" i="1"/>
  <c r="I6" i="1"/>
  <c r="H13" i="1"/>
  <c r="G13" i="1"/>
  <c r="H6" i="1"/>
  <c r="H7" i="1"/>
  <c r="H8" i="1"/>
  <c r="H9" i="1"/>
  <c r="H10" i="1"/>
  <c r="H11" i="1"/>
  <c r="H12" i="1"/>
  <c r="G7" i="1"/>
  <c r="G8" i="1"/>
  <c r="G9" i="1"/>
  <c r="G10" i="1"/>
  <c r="G11" i="1"/>
  <c r="G12" i="1"/>
  <c r="G6" i="1"/>
  <c r="N13" i="1" l="1"/>
  <c r="N15" i="1" s="1"/>
</calcChain>
</file>

<file path=xl/sharedStrings.xml><?xml version="1.0" encoding="utf-8"?>
<sst xmlns="http://schemas.openxmlformats.org/spreadsheetml/2006/main" count="92" uniqueCount="32">
  <si>
    <t>Age</t>
  </si>
  <si>
    <t>15-19</t>
  </si>
  <si>
    <t>20-24</t>
  </si>
  <si>
    <t>25-29</t>
  </si>
  <si>
    <t>30-34</t>
  </si>
  <si>
    <t>35-39</t>
  </si>
  <si>
    <t>40-44</t>
  </si>
  <si>
    <t>45-49</t>
  </si>
  <si>
    <t>Births</t>
  </si>
  <si>
    <t>Women</t>
  </si>
  <si>
    <t>ASFR</t>
  </si>
  <si>
    <t>ASFR (per 1000 women)</t>
  </si>
  <si>
    <t>SUM</t>
  </si>
  <si>
    <t>TFR</t>
  </si>
  <si>
    <t xml:space="preserve">Age-specific fertility rates, TFRs, GRRs, NRRs for Italy, 1961 and 1991 (Pop. in 10^3) </t>
  </si>
  <si>
    <t xml:space="preserve">Source: United Nations 2000. Demographic Yearbook, Historical Supplement 1948-1997 </t>
  </si>
  <si>
    <t>h</t>
  </si>
  <si>
    <t>Calendario</t>
  </si>
  <si>
    <t>punto media</t>
  </si>
  <si>
    <t>sum F</t>
  </si>
  <si>
    <t>am</t>
  </si>
  <si>
    <t>ASFR en Italia</t>
  </si>
  <si>
    <t>Age-specific fertility rates (births per thousand women)</t>
  </si>
  <si>
    <t>Japan</t>
  </si>
  <si>
    <t>Morocco</t>
  </si>
  <si>
    <t>Niger</t>
  </si>
  <si>
    <t>Ethiopia</t>
  </si>
  <si>
    <t>Cuba</t>
  </si>
  <si>
    <t>India</t>
  </si>
  <si>
    <t>Country</t>
  </si>
  <si>
    <t>Age-specific fertility rates (births per women)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</si>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</sst>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8000000000000007"/>
      <color rgb="FF000000"/>
      <name val="Arial"/>
      <family val="2"/>
    </font>
    <font>
      <b/>
      <sz val="11"/>
      <color rgb="FF000000"/>
      <name val="Arial"/>
      <family val="2"/>
    </font>
    <font>
      <b/>
      <sz val="8.8000000000000007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5B9BD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3" fillId="0" borderId="0" xfId="0" applyFont="1"/>
    <xf numFmtId="0" fontId="4" fillId="3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4" borderId="11" xfId="0" applyFont="1" applyFill="1" applyBorder="1" applyAlignment="1">
      <alignment horizontal="center"/>
    </xf>
    <xf numFmtId="165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ASFR</a:t>
            </a:r>
            <a:r>
              <a:rPr lang="es-MX" baseline="0"/>
              <a:t> en Italia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Sheet1!$G$23</c:f>
              <c:strCache>
                <c:ptCount val="1"/>
                <c:pt idx="0">
                  <c:v>1961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Sheet1!$F$24:$F$30</c:f>
              <c:numCache>
                <c:formatCode>General</c:formatCode>
                <c:ptCount val="7"/>
                <c:pt idx="0">
                  <c:v>17.5</c:v>
                </c:pt>
                <c:pt idx="1">
                  <c:v>22.5</c:v>
                </c:pt>
                <c:pt idx="2">
                  <c:v>27.5</c:v>
                </c:pt>
                <c:pt idx="3">
                  <c:v>32.5</c:v>
                </c:pt>
                <c:pt idx="4">
                  <c:v>37.5</c:v>
                </c:pt>
                <c:pt idx="5">
                  <c:v>42.5</c:v>
                </c:pt>
                <c:pt idx="6">
                  <c:v>47.5</c:v>
                </c:pt>
              </c:numCache>
            </c:numRef>
          </c:cat>
          <c:val>
            <c:numRef>
              <c:f>Sheet1!$G$24:$G$30</c:f>
              <c:numCache>
                <c:formatCode>0.0000</c:formatCode>
                <c:ptCount val="7"/>
                <c:pt idx="0">
                  <c:v>1.8705654697914426E-2</c:v>
                </c:pt>
                <c:pt idx="1">
                  <c:v>0.11132084844270032</c:v>
                </c:pt>
                <c:pt idx="2">
                  <c:v>0.15720016891891891</c:v>
                </c:pt>
                <c:pt idx="3">
                  <c:v>0.11272895657542704</c:v>
                </c:pt>
                <c:pt idx="4">
                  <c:v>6.1069485784665915E-2</c:v>
                </c:pt>
                <c:pt idx="5">
                  <c:v>2.2683909264362943E-2</c:v>
                </c:pt>
                <c:pt idx="6">
                  <c:v>1.716001716001716E-3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E-4DA8-904D-866055575F50}"/>
            </c:ext>
          </c:extLst>
        </c:ser>
        <c:ser>
          <c:idx val="1"/>
          <c:order val="1"/>
          <c:tx>
            <c:strRef>
              <c:f>Sheet1!$H$23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Sheet1!$F$24:$F$30</c:f>
              <c:numCache>
                <c:formatCode>General</c:formatCode>
                <c:ptCount val="7"/>
                <c:pt idx="0">
                  <c:v>17.5</c:v>
                </c:pt>
                <c:pt idx="1">
                  <c:v>22.5</c:v>
                </c:pt>
                <c:pt idx="2">
                  <c:v>27.5</c:v>
                </c:pt>
                <c:pt idx="3">
                  <c:v>32.5</c:v>
                </c:pt>
                <c:pt idx="4">
                  <c:v>37.5</c:v>
                </c:pt>
                <c:pt idx="5">
                  <c:v>42.5</c:v>
                </c:pt>
                <c:pt idx="6">
                  <c:v>47.5</c:v>
                </c:pt>
              </c:numCache>
            </c:numRef>
          </c:cat>
          <c:val>
            <c:numRef>
              <c:f>Sheet1!$H$24:$H$30</c:f>
              <c:numCache>
                <c:formatCode>0.0000</c:formatCode>
                <c:ptCount val="7"/>
                <c:pt idx="0">
                  <c:v>8.0603589671493503E-3</c:v>
                </c:pt>
                <c:pt idx="1">
                  <c:v>4.9702303908879107E-2</c:v>
                </c:pt>
                <c:pt idx="2">
                  <c:v>9.0674452060590674E-2</c:v>
                </c:pt>
                <c:pt idx="3">
                  <c:v>7.1830647101274958E-2</c:v>
                </c:pt>
                <c:pt idx="4">
                  <c:v>2.9276453366792139E-2</c:v>
                </c:pt>
                <c:pt idx="5">
                  <c:v>5.1543861371557611E-3</c:v>
                </c:pt>
                <c:pt idx="6">
                  <c:v>1.7490671641791044E-4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E-4DA8-904D-866055575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633040"/>
        <c:axId val="759627760"/>
      </c:lineChart>
      <c:catAx>
        <c:axId val="7596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9627760"/>
        <c:crosses val="autoZero"/>
        <c:auto val="1"/>
        <c:lblAlgn val="ctr"/>
        <c:lblOffset val="100"/>
        <c:noMultiLvlLbl val="0"/>
      </c:catAx>
      <c:valAx>
        <c:axId val="7596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96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603496</xdr:colOff>
      <xdr:row>19</xdr:row>
      <xdr:rowOff>92838</xdr:rowOff>
    </xdr:from>
    <xdr:to>
      <xdr:col>15</xdr:col>
      <xdr:colOff>440070</xdr:colOff>
      <xdr:row>34</xdr:row>
      <xdr:rowOff>104062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856470-0B49-A936-4BFE-936C8D845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577CDB-58EC-4455-8A0C-C5834562066E}" name="Tabla1" displayName="Tabla1" ref="C11:I18" totalsRowShown="0" headerRowDxfId="39" dataDxfId="40">
  <autoFilter ref="C11:I18" xr:uid="{74577CDB-58EC-4455-8A0C-C5834562066E}"/>
  <tableColumns count="7">
    <tableColumn id="1" xr3:uid="{1AA184E2-5F89-47C5-82C1-48AC7B12A021}" name="Age" dataDxfId="38"/>
    <tableColumn id="2" xr3:uid="{D71A0153-B13C-49DC-A7C8-3D879DB82602}" name="Japan" dataDxfId="37"/>
    <tableColumn id="3" xr3:uid="{0DD0A419-1566-4CB0-8F16-61CBE77607DE}" name="Morocco" dataDxfId="36"/>
    <tableColumn id="4" xr3:uid="{30F826F5-7865-4E1A-8C4A-520ABD97A74D}" name="Niger" dataDxfId="35"/>
    <tableColumn id="5" xr3:uid="{7A67D874-E306-4EEB-A33D-37A6300FD2CE}" name="Ethiopia" dataDxfId="34"/>
    <tableColumn id="6" xr3:uid="{4CBF80A3-0A87-4FF2-A3D0-5B86A6E902A2}" name="Cuba" dataDxfId="33"/>
    <tableColumn id="7" xr3:uid="{BCD7672E-ABB8-426B-B11F-57C7C7BAF645}" name="India" dataDxfId="32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483527-1969-449E-A196-A80F4B828FF4}" name="Tabla14" displayName="Tabla14" ref="C23:I31" totalsRowCount="1" headerRowDxfId="31" dataDxfId="30">
  <autoFilter ref="C23:I30" xr:uid="{B7483527-1969-449E-A196-A80F4B828FF4}"/>
  <tableColumns count="7">
    <tableColumn id="1" xr3:uid="{F1FBD462-0DBA-426A-9A61-DE945F8BD25B}" name="Age" totalsRowLabel="Sum" dataDxfId="29" totalsRowDxfId="6"/>
    <tableColumn id="2" xr3:uid="{D97B6269-84A7-479B-87EC-12BD071FAE18}" name="Japan" totalsRowFunction="custom" dataDxfId="28" totalsRowDxfId="5">
      <calculatedColumnFormula>D12/1000</calculatedColumnFormula>
      <totalsRowFormula>SUM(Tabla14[Japan])</totalsRowFormula>
    </tableColumn>
    <tableColumn id="3" xr3:uid="{28240267-1B47-405C-9E31-3C3D84A7E04A}" name="Morocco" totalsRowFunction="custom" dataDxfId="27" totalsRowDxfId="4">
      <calculatedColumnFormula>E12/1000</calculatedColumnFormula>
      <totalsRowFormula>SUM(Tabla14[Morocco])</totalsRowFormula>
    </tableColumn>
    <tableColumn id="4" xr3:uid="{811E7FBD-61B5-425E-AEA8-FBDEAB91E165}" name="Niger" totalsRowFunction="custom" dataDxfId="26" totalsRowDxfId="3">
      <calculatedColumnFormula>F12/1000</calculatedColumnFormula>
      <totalsRowFormula>SUM(Tabla14[Niger])</totalsRowFormula>
    </tableColumn>
    <tableColumn id="5" xr3:uid="{5D8AF49A-496A-425F-9123-016719E3C8B8}" name="Ethiopia" totalsRowFunction="custom" dataDxfId="25" totalsRowDxfId="2">
      <calculatedColumnFormula>G12/1000</calculatedColumnFormula>
      <totalsRowFormula>SUM(Tabla14[Ethiopia])</totalsRowFormula>
    </tableColumn>
    <tableColumn id="6" xr3:uid="{4D75A955-F76B-49F5-A17E-BF3382FA32A2}" name="Cuba" totalsRowFunction="custom" dataDxfId="24" totalsRowDxfId="1">
      <calculatedColumnFormula>H12/1000</calculatedColumnFormula>
      <totalsRowFormula>SUM(Tabla14[Cuba])</totalsRowFormula>
    </tableColumn>
    <tableColumn id="7" xr3:uid="{7CA1898A-CACC-44B4-B127-F2169FB607F9}" name="India" totalsRowFunction="custom" dataDxfId="23" totalsRowDxfId="0">
      <calculatedColumnFormula>I12/1000</calculatedColumnFormula>
      <totalsRowFormula>SUM(Tabla14[India])</totalsRowFormula>
    </tableColumn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0FF787-F948-4C59-89B3-3EDE341E735A}" name="Tabla148" displayName="Tabla148" ref="C36:I38" totalsRowShown="0" headerRowDxfId="22" dataDxfId="21">
  <autoFilter ref="C36:I38" xr:uid="{C80FF787-F948-4C59-89B3-3EDE341E735A}"/>
  <tableColumns count="7">
    <tableColumn id="1" xr3:uid="{D9E7F8D5-885A-48E7-A8F9-D090789CBD2D}" name="Age" dataDxfId="20" totalsRowDxfId="13"/>
    <tableColumn id="2" xr3:uid="{33D629BA-5DB8-4E2F-9ADF-2D99FE46B346}" name="Japan" dataDxfId="19" totalsRowDxfId="12">
      <calculatedColumnFormula>D23/1000</calculatedColumnFormula>
    </tableColumn>
    <tableColumn id="3" xr3:uid="{D9F5FCED-9519-47D2-8F16-8A5470584C7A}" name="Morocco" dataDxfId="18" totalsRowDxfId="11"/>
    <tableColumn id="4" xr3:uid="{A3D92DAB-D2F4-46F9-BFAA-DA8213D4E42E}" name="Niger" dataDxfId="17" totalsRowDxfId="10"/>
    <tableColumn id="5" xr3:uid="{A8EA84EC-1ABE-4661-BA76-D2C027ECF367}" name="Ethiopia" dataDxfId="16" totalsRowDxfId="9"/>
    <tableColumn id="6" xr3:uid="{98BBB4AC-0130-4BC4-8F8A-84C089B23729}" name="Cuba" dataDxfId="15" totalsRowDxfId="8"/>
    <tableColumn id="7" xr3:uid="{C96CFD00-3A07-4668-8ED9-0ECEE2BFAB1E}" name="India" dataDxfId="14" totalsRowDxfId="7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zoomScale="118" zoomScaleNormal="130" workbookViewId="0">
      <selection activeCell="G13" sqref="G13"/>
    </sheetView>
  </sheetViews>
  <sheetFormatPr baseColWidth="10" defaultColWidth="9.1796875" defaultRowHeight="14.5" x14ac:dyDescent="0.35"/>
  <cols>
    <col min="1" max="8" width="9.1796875" style="5"/>
    <col min="9" max="10" width="11" style="5" customWidth="1"/>
    <col min="11" max="16384" width="9.1796875" style="5"/>
  </cols>
  <sheetData>
    <row r="1" spans="1:14" ht="15" thickBot="1" x14ac:dyDescent="0.4"/>
    <row r="2" spans="1:14" ht="15" thickBot="1" x14ac:dyDescent="0.4">
      <c r="A2" s="4"/>
      <c r="B2" s="4"/>
      <c r="C2" s="18" t="s">
        <v>14</v>
      </c>
      <c r="D2" s="19"/>
      <c r="E2" s="19"/>
      <c r="F2" s="19"/>
      <c r="G2" s="19"/>
      <c r="H2" s="19"/>
      <c r="I2" s="19"/>
      <c r="J2" s="20"/>
    </row>
    <row r="3" spans="1:14" ht="15" thickBot="1" x14ac:dyDescent="0.4">
      <c r="A3" s="4"/>
      <c r="B3" s="4"/>
      <c r="C3" s="6" t="s">
        <v>15</v>
      </c>
      <c r="D3" s="2"/>
      <c r="E3" s="2"/>
      <c r="F3" s="2"/>
      <c r="G3" s="2"/>
      <c r="H3" s="2"/>
      <c r="I3" s="2"/>
      <c r="J3" s="3"/>
    </row>
    <row r="4" spans="1:14" x14ac:dyDescent="0.35">
      <c r="A4" s="4"/>
      <c r="B4" s="4"/>
      <c r="C4" s="17" t="s">
        <v>8</v>
      </c>
      <c r="D4" s="17"/>
      <c r="E4" s="17" t="s">
        <v>9</v>
      </c>
      <c r="F4" s="17"/>
      <c r="G4" s="17" t="s">
        <v>10</v>
      </c>
      <c r="H4" s="17"/>
      <c r="I4" s="17" t="s">
        <v>11</v>
      </c>
      <c r="J4" s="17"/>
    </row>
    <row r="5" spans="1:14" x14ac:dyDescent="0.35">
      <c r="A5" s="4" t="s">
        <v>0</v>
      </c>
      <c r="B5" s="4" t="s">
        <v>16</v>
      </c>
      <c r="C5" s="7">
        <v>1961</v>
      </c>
      <c r="D5" s="7">
        <v>1991</v>
      </c>
      <c r="E5" s="7">
        <v>1961</v>
      </c>
      <c r="F5" s="7">
        <v>1991</v>
      </c>
      <c r="G5" s="7">
        <v>1961</v>
      </c>
      <c r="H5" s="7">
        <v>1991</v>
      </c>
      <c r="I5" s="7">
        <v>1961</v>
      </c>
      <c r="J5" s="7">
        <v>1991</v>
      </c>
      <c r="L5" s="5" t="s">
        <v>18</v>
      </c>
      <c r="M5" s="5" t="s">
        <v>19</v>
      </c>
    </row>
    <row r="6" spans="1:14" x14ac:dyDescent="0.35">
      <c r="A6" s="4" t="s">
        <v>1</v>
      </c>
      <c r="B6" s="4">
        <v>5</v>
      </c>
      <c r="C6" s="8">
        <v>34.799999999999997</v>
      </c>
      <c r="D6" s="4">
        <v>17.2</v>
      </c>
      <c r="E6" s="4">
        <v>1860.4</v>
      </c>
      <c r="F6" s="4">
        <v>2133.9</v>
      </c>
      <c r="G6" s="9">
        <f>C6/E6</f>
        <v>1.8705654697914426E-2</v>
      </c>
      <c r="H6" s="9">
        <f>D6/F6</f>
        <v>8.0603589671493503E-3</v>
      </c>
      <c r="I6" s="10">
        <f>1000*G6</f>
        <v>18.705654697914426</v>
      </c>
      <c r="J6" s="10">
        <f>1000*H6</f>
        <v>8.0603589671493499</v>
      </c>
      <c r="L6" s="5">
        <f>0.5*(2*15+5)</f>
        <v>17.5</v>
      </c>
      <c r="M6" s="5">
        <f>L6*G6</f>
        <v>0.32734895721350243</v>
      </c>
      <c r="N6" s="5">
        <f>L6*H6</f>
        <v>0.14105628192511363</v>
      </c>
    </row>
    <row r="7" spans="1:14" x14ac:dyDescent="0.35">
      <c r="A7" s="4" t="s">
        <v>2</v>
      </c>
      <c r="B7" s="4">
        <v>5</v>
      </c>
      <c r="C7" s="11">
        <v>224.1</v>
      </c>
      <c r="D7" s="4">
        <v>115.2</v>
      </c>
      <c r="E7" s="4">
        <v>2013.1</v>
      </c>
      <c r="F7" s="4">
        <v>2317.8000000000002</v>
      </c>
      <c r="G7" s="9">
        <f t="shared" ref="G7:H12" si="0">C7/E7</f>
        <v>0.11132084844270032</v>
      </c>
      <c r="H7" s="9">
        <f t="shared" si="0"/>
        <v>4.9702303908879107E-2</v>
      </c>
      <c r="I7" s="10">
        <f t="shared" ref="I7:J12" si="1">1000*G7</f>
        <v>111.32084844270032</v>
      </c>
      <c r="J7" s="10">
        <f t="shared" si="1"/>
        <v>49.702303908879109</v>
      </c>
      <c r="L7" s="5">
        <f>0.5*(2*20+5)</f>
        <v>22.5</v>
      </c>
      <c r="M7" s="5">
        <f>L7*G7</f>
        <v>2.5047190899607572</v>
      </c>
      <c r="N7" s="5">
        <f t="shared" ref="N7:N11" si="2">L7*H7</f>
        <v>1.11830183794978</v>
      </c>
    </row>
    <row r="8" spans="1:14" x14ac:dyDescent="0.35">
      <c r="A8" s="4" t="s">
        <v>3</v>
      </c>
      <c r="B8" s="4">
        <v>5</v>
      </c>
      <c r="C8" s="11">
        <v>297.8</v>
      </c>
      <c r="D8" s="4">
        <v>214.3</v>
      </c>
      <c r="E8" s="4">
        <v>1894.4</v>
      </c>
      <c r="F8" s="4">
        <v>2363.4</v>
      </c>
      <c r="G8" s="9">
        <f t="shared" si="0"/>
        <v>0.15720016891891891</v>
      </c>
      <c r="H8" s="9">
        <f t="shared" si="0"/>
        <v>9.0674452060590674E-2</v>
      </c>
      <c r="I8" s="10">
        <f t="shared" si="1"/>
        <v>157.20016891891891</v>
      </c>
      <c r="J8" s="10">
        <f t="shared" si="1"/>
        <v>90.674452060590667</v>
      </c>
      <c r="L8" s="5">
        <f>0.5*(2*25+5)</f>
        <v>27.5</v>
      </c>
      <c r="M8" s="5">
        <f t="shared" ref="M7:M11" si="3">L8*G8</f>
        <v>4.3230046452702702</v>
      </c>
      <c r="N8" s="5">
        <f t="shared" si="2"/>
        <v>2.4935474316662436</v>
      </c>
    </row>
    <row r="9" spans="1:14" x14ac:dyDescent="0.35">
      <c r="A9" s="4" t="s">
        <v>4</v>
      </c>
      <c r="B9" s="4">
        <v>5</v>
      </c>
      <c r="C9" s="11">
        <v>219.1</v>
      </c>
      <c r="D9" s="4">
        <v>149.30000000000001</v>
      </c>
      <c r="E9" s="4">
        <v>1943.6</v>
      </c>
      <c r="F9" s="4">
        <v>2078.5</v>
      </c>
      <c r="G9" s="9">
        <f t="shared" si="0"/>
        <v>0.11272895657542704</v>
      </c>
      <c r="H9" s="9">
        <f t="shared" si="0"/>
        <v>7.1830647101274958E-2</v>
      </c>
      <c r="I9" s="10">
        <f t="shared" si="1"/>
        <v>112.72895657542705</v>
      </c>
      <c r="J9" s="10">
        <f t="shared" si="1"/>
        <v>71.830647101274963</v>
      </c>
      <c r="L9" s="5">
        <f>0.5*(2*30+5)</f>
        <v>32.5</v>
      </c>
      <c r="M9" s="5">
        <f t="shared" si="3"/>
        <v>3.6636910887013792</v>
      </c>
      <c r="N9" s="5">
        <f t="shared" si="2"/>
        <v>2.3344960307914362</v>
      </c>
    </row>
    <row r="10" spans="1:14" x14ac:dyDescent="0.35">
      <c r="A10" s="4" t="s">
        <v>5</v>
      </c>
      <c r="B10" s="4">
        <v>5</v>
      </c>
      <c r="C10" s="11">
        <v>119</v>
      </c>
      <c r="D10" s="4">
        <v>56</v>
      </c>
      <c r="E10" s="4">
        <v>1948.6</v>
      </c>
      <c r="F10" s="4">
        <v>1912.8</v>
      </c>
      <c r="G10" s="9">
        <f t="shared" si="0"/>
        <v>6.1069485784665915E-2</v>
      </c>
      <c r="H10" s="9">
        <f t="shared" si="0"/>
        <v>2.9276453366792139E-2</v>
      </c>
      <c r="I10" s="10">
        <f t="shared" si="1"/>
        <v>61.069485784665915</v>
      </c>
      <c r="J10" s="10">
        <f t="shared" si="1"/>
        <v>29.27645336679214</v>
      </c>
      <c r="L10" s="5">
        <f>0.5*(2*35+5)</f>
        <v>37.5</v>
      </c>
      <c r="M10" s="5">
        <f t="shared" si="3"/>
        <v>2.2901057169249719</v>
      </c>
      <c r="N10" s="5">
        <f t="shared" si="2"/>
        <v>1.0978670012547052</v>
      </c>
    </row>
    <row r="11" spans="1:14" x14ac:dyDescent="0.35">
      <c r="A11" s="4" t="s">
        <v>6</v>
      </c>
      <c r="B11" s="4">
        <v>5</v>
      </c>
      <c r="C11" s="11">
        <v>32.1</v>
      </c>
      <c r="D11" s="4">
        <v>10.5</v>
      </c>
      <c r="E11" s="4">
        <v>1415.1</v>
      </c>
      <c r="F11" s="4">
        <v>2037.1</v>
      </c>
      <c r="G11" s="9">
        <f t="shared" si="0"/>
        <v>2.2683909264362943E-2</v>
      </c>
      <c r="H11" s="9">
        <f t="shared" si="0"/>
        <v>5.1543861371557611E-3</v>
      </c>
      <c r="I11" s="10">
        <f t="shared" si="1"/>
        <v>22.683909264362942</v>
      </c>
      <c r="J11" s="10">
        <f t="shared" si="1"/>
        <v>5.1543861371557611</v>
      </c>
      <c r="L11" s="5">
        <f>0.5*(2*40+5)</f>
        <v>42.5</v>
      </c>
      <c r="M11" s="5">
        <f t="shared" si="3"/>
        <v>0.9640661437354251</v>
      </c>
      <c r="N11" s="5">
        <f t="shared" si="2"/>
        <v>0.21906141082911984</v>
      </c>
    </row>
    <row r="12" spans="1:14" ht="15" thickBot="1" x14ac:dyDescent="0.4">
      <c r="A12" s="4" t="s">
        <v>7</v>
      </c>
      <c r="B12" s="4">
        <v>5</v>
      </c>
      <c r="C12" s="12">
        <v>2.9</v>
      </c>
      <c r="D12" s="13">
        <v>0.3</v>
      </c>
      <c r="E12" s="14">
        <v>1689.9749999999999</v>
      </c>
      <c r="F12" s="13">
        <v>1715.2</v>
      </c>
      <c r="G12" s="9">
        <f t="shared" si="0"/>
        <v>1.716001716001716E-3</v>
      </c>
      <c r="H12" s="9">
        <f t="shared" si="0"/>
        <v>1.7490671641791044E-4</v>
      </c>
      <c r="I12" s="10">
        <f t="shared" si="1"/>
        <v>1.716001716001716</v>
      </c>
      <c r="J12" s="10">
        <f t="shared" si="1"/>
        <v>0.17490671641791045</v>
      </c>
      <c r="L12" s="5">
        <f>0.5*(2*45+5)</f>
        <v>47.5</v>
      </c>
      <c r="M12" s="5">
        <f>L12*G12</f>
        <v>8.1510081510081517E-2</v>
      </c>
      <c r="N12" s="5">
        <f>L12*H12</f>
        <v>8.3080690298507464E-3</v>
      </c>
    </row>
    <row r="13" spans="1:14" ht="15" thickBot="1" x14ac:dyDescent="0.4">
      <c r="A13" s="4"/>
      <c r="B13" s="4"/>
      <c r="C13" s="4"/>
      <c r="D13" s="4"/>
      <c r="E13" s="4"/>
      <c r="F13" s="1" t="s">
        <v>12</v>
      </c>
      <c r="G13" s="9">
        <f>SUM(G6:G12)</f>
        <v>0.48542502539999127</v>
      </c>
      <c r="H13" s="9">
        <f>SUM(H6:H12)</f>
        <v>0.25487350825825988</v>
      </c>
      <c r="I13" s="10"/>
      <c r="J13" s="10"/>
      <c r="M13" s="5">
        <f>SUM(M6:M12)</f>
        <v>14.154445723316387</v>
      </c>
      <c r="N13" s="5">
        <f>SUM(N6:N12)</f>
        <v>7.4126380634462494</v>
      </c>
    </row>
    <row r="14" spans="1:14" ht="15" thickBot="1" x14ac:dyDescent="0.4">
      <c r="A14" s="4"/>
      <c r="B14" s="4"/>
      <c r="C14" s="4"/>
      <c r="D14" s="4"/>
      <c r="E14" s="4"/>
      <c r="F14" s="1" t="s">
        <v>13</v>
      </c>
      <c r="G14" s="9">
        <f>5*G13</f>
        <v>2.4271251269999565</v>
      </c>
      <c r="H14" s="9">
        <f>5*H13</f>
        <v>1.2743675412912994</v>
      </c>
      <c r="I14" s="10"/>
      <c r="J14" s="10"/>
    </row>
    <row r="15" spans="1:14" x14ac:dyDescent="0.35">
      <c r="L15" s="5" t="s">
        <v>20</v>
      </c>
      <c r="M15" s="5">
        <f>M13/G13</f>
        <v>29.158871056664402</v>
      </c>
      <c r="N15" s="5">
        <f>N13/H13</f>
        <v>29.083595678900938</v>
      </c>
    </row>
    <row r="17" spans="6:8" x14ac:dyDescent="0.35">
      <c r="F17" s="5" t="s">
        <v>17</v>
      </c>
      <c r="G17" s="15">
        <f>AVERAGE(G6:G12)</f>
        <v>6.9346432199998753E-2</v>
      </c>
    </row>
    <row r="22" spans="6:8" x14ac:dyDescent="0.35">
      <c r="F22" s="16" t="s">
        <v>21</v>
      </c>
      <c r="G22" s="16"/>
      <c r="H22" s="16"/>
    </row>
    <row r="23" spans="6:8" x14ac:dyDescent="0.35">
      <c r="F23" s="4" t="s">
        <v>0</v>
      </c>
      <c r="G23" s="7">
        <v>1961</v>
      </c>
      <c r="H23" s="7">
        <v>1991</v>
      </c>
    </row>
    <row r="24" spans="6:8" x14ac:dyDescent="0.35">
      <c r="F24" s="5">
        <f>0.5*(2*15+5)</f>
        <v>17.5</v>
      </c>
      <c r="G24" s="9">
        <v>1.8705654697914426E-2</v>
      </c>
      <c r="H24" s="9">
        <v>8.0603589671493503E-3</v>
      </c>
    </row>
    <row r="25" spans="6:8" x14ac:dyDescent="0.35">
      <c r="F25" s="5">
        <f>0.5*(2*20+5)</f>
        <v>22.5</v>
      </c>
      <c r="G25" s="9">
        <v>0.11132084844270032</v>
      </c>
      <c r="H25" s="9">
        <v>4.9702303908879107E-2</v>
      </c>
    </row>
    <row r="26" spans="6:8" x14ac:dyDescent="0.35">
      <c r="F26" s="5">
        <f>0.5*(2*25+5)</f>
        <v>27.5</v>
      </c>
      <c r="G26" s="9">
        <v>0.15720016891891891</v>
      </c>
      <c r="H26" s="9">
        <v>9.0674452060590674E-2</v>
      </c>
    </row>
    <row r="27" spans="6:8" x14ac:dyDescent="0.35">
      <c r="F27" s="5">
        <f>0.5*(2*30+5)</f>
        <v>32.5</v>
      </c>
      <c r="G27" s="9">
        <v>0.11272895657542704</v>
      </c>
      <c r="H27" s="9">
        <v>7.1830647101274958E-2</v>
      </c>
    </row>
    <row r="28" spans="6:8" x14ac:dyDescent="0.35">
      <c r="F28" s="5">
        <f>0.5*(2*35+5)</f>
        <v>37.5</v>
      </c>
      <c r="G28" s="9">
        <v>6.1069485784665915E-2</v>
      </c>
      <c r="H28" s="9">
        <v>2.9276453366792139E-2</v>
      </c>
    </row>
    <row r="29" spans="6:8" x14ac:dyDescent="0.35">
      <c r="F29" s="5">
        <f>0.5*(2*40+5)</f>
        <v>42.5</v>
      </c>
      <c r="G29" s="9">
        <v>2.2683909264362943E-2</v>
      </c>
      <c r="H29" s="9">
        <v>5.1543861371557611E-3</v>
      </c>
    </row>
    <row r="30" spans="6:8" x14ac:dyDescent="0.35">
      <c r="F30" s="5">
        <f>0.5*(2*45+5)</f>
        <v>47.5</v>
      </c>
      <c r="G30" s="9">
        <v>1.716001716001716E-3</v>
      </c>
      <c r="H30" s="9">
        <v>1.7490671641791044E-4</v>
      </c>
    </row>
  </sheetData>
  <mergeCells count="6">
    <mergeCell ref="C2:J2"/>
    <mergeCell ref="F22:H22"/>
    <mergeCell ref="C4:D4"/>
    <mergeCell ref="E4:F4"/>
    <mergeCell ref="G4:H4"/>
    <mergeCell ref="I4:J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A026-AE8E-4451-8E43-BFAB7592DE63}">
  <dimension ref="A1:H39"/>
  <sheetViews>
    <sheetView topLeftCell="A26" workbookViewId="0">
      <selection activeCell="G51" sqref="A44:G51"/>
    </sheetView>
  </sheetViews>
  <sheetFormatPr baseColWidth="10" defaultRowHeight="14.5" x14ac:dyDescent="0.35"/>
  <sheetData>
    <row r="1" spans="1:8" ht="15" thickBot="1" x14ac:dyDescent="0.4">
      <c r="A1" s="22" t="s">
        <v>22</v>
      </c>
    </row>
    <row r="2" spans="1:8" ht="15" thickBot="1" x14ac:dyDescent="0.4">
      <c r="A2" t="s">
        <v>23</v>
      </c>
      <c r="B2" s="21">
        <v>5</v>
      </c>
      <c r="C2" s="21">
        <v>36.1</v>
      </c>
      <c r="D2" s="21">
        <v>85.5</v>
      </c>
      <c r="E2" s="21">
        <v>90.2</v>
      </c>
      <c r="F2" s="21">
        <v>40.9</v>
      </c>
      <c r="G2" s="21">
        <v>6.2</v>
      </c>
      <c r="H2" s="21">
        <v>0.2</v>
      </c>
    </row>
    <row r="3" spans="1:8" ht="15" thickBot="1" x14ac:dyDescent="0.4">
      <c r="A3" t="s">
        <v>24</v>
      </c>
      <c r="B3" s="21">
        <v>15.1</v>
      </c>
      <c r="C3" s="21">
        <v>83.1</v>
      </c>
      <c r="D3" s="21">
        <v>122.9</v>
      </c>
      <c r="E3" s="21">
        <v>131.1</v>
      </c>
      <c r="F3" s="21">
        <v>84.8</v>
      </c>
      <c r="G3" s="21">
        <v>30.2</v>
      </c>
      <c r="H3" s="21">
        <v>8</v>
      </c>
    </row>
    <row r="4" spans="1:8" ht="15" thickBot="1" x14ac:dyDescent="0.4">
      <c r="A4" t="s">
        <v>25</v>
      </c>
      <c r="B4" s="21">
        <v>207.1</v>
      </c>
      <c r="C4" s="21">
        <v>304.2</v>
      </c>
      <c r="D4" s="21">
        <v>304.2</v>
      </c>
      <c r="E4" s="21">
        <v>269.5</v>
      </c>
      <c r="F4" s="21">
        <v>202.9</v>
      </c>
      <c r="G4" s="21">
        <v>105.4</v>
      </c>
      <c r="H4" s="21">
        <v>45.6</v>
      </c>
    </row>
    <row r="5" spans="1:8" ht="15" thickBot="1" x14ac:dyDescent="0.4">
      <c r="A5" t="s">
        <v>26</v>
      </c>
      <c r="B5" s="21">
        <v>72.400000000000006</v>
      </c>
      <c r="C5" s="21">
        <v>198.2</v>
      </c>
      <c r="D5" s="21">
        <v>243.2</v>
      </c>
      <c r="E5" s="21">
        <v>202.3</v>
      </c>
      <c r="F5" s="21">
        <v>122.8</v>
      </c>
      <c r="G5" s="21">
        <v>58.9</v>
      </c>
      <c r="H5" s="21">
        <v>22.3</v>
      </c>
    </row>
    <row r="6" spans="1:8" ht="15" thickBot="1" x14ac:dyDescent="0.4">
      <c r="A6" t="s">
        <v>27</v>
      </c>
      <c r="B6" s="21">
        <v>45.2</v>
      </c>
      <c r="C6" s="21">
        <v>92.2</v>
      </c>
      <c r="D6" s="21">
        <v>82.1</v>
      </c>
      <c r="E6" s="21">
        <v>53.4</v>
      </c>
      <c r="F6" s="21">
        <v>22.6</v>
      </c>
      <c r="G6" s="21">
        <v>4.2</v>
      </c>
      <c r="H6" s="21">
        <v>0.2</v>
      </c>
    </row>
    <row r="7" spans="1:8" ht="15" thickBot="1" x14ac:dyDescent="0.4">
      <c r="A7" t="s">
        <v>28</v>
      </c>
      <c r="B7" s="21">
        <v>86.3</v>
      </c>
      <c r="C7" s="21">
        <v>215.3</v>
      </c>
      <c r="D7" s="21">
        <v>142.4</v>
      </c>
      <c r="E7" s="21">
        <v>65.5</v>
      </c>
      <c r="F7" s="21">
        <v>26.4</v>
      </c>
      <c r="G7" s="21">
        <v>7.5</v>
      </c>
      <c r="H7" s="21">
        <v>1.7</v>
      </c>
    </row>
    <row r="18" spans="1:8" ht="15" thickBot="1" x14ac:dyDescent="0.4"/>
    <row r="19" spans="1:8" ht="15" thickBot="1" x14ac:dyDescent="0.4">
      <c r="A19" s="23" t="s">
        <v>29</v>
      </c>
      <c r="B19" s="23" t="s">
        <v>1</v>
      </c>
      <c r="C19" s="23" t="s">
        <v>2</v>
      </c>
      <c r="D19" s="23" t="s">
        <v>3</v>
      </c>
      <c r="E19" s="23" t="s">
        <v>4</v>
      </c>
      <c r="F19" s="23" t="s">
        <v>5</v>
      </c>
      <c r="G19" s="23" t="s">
        <v>6</v>
      </c>
      <c r="H19" s="23" t="s">
        <v>7</v>
      </c>
    </row>
    <row r="20" spans="1:8" ht="15" thickBot="1" x14ac:dyDescent="0.4">
      <c r="A20" t="s">
        <v>23</v>
      </c>
      <c r="B20" s="21">
        <v>5</v>
      </c>
      <c r="C20" s="21">
        <v>36.1</v>
      </c>
      <c r="D20" s="21">
        <v>85.5</v>
      </c>
      <c r="E20" s="21">
        <v>90.2</v>
      </c>
      <c r="F20" s="21">
        <v>40.9</v>
      </c>
      <c r="G20" s="21">
        <v>6.2</v>
      </c>
      <c r="H20" s="21">
        <v>0.2</v>
      </c>
    </row>
    <row r="21" spans="1:8" ht="15" thickBot="1" x14ac:dyDescent="0.4">
      <c r="A21" t="s">
        <v>24</v>
      </c>
      <c r="B21" s="21">
        <v>15.1</v>
      </c>
      <c r="C21" s="21">
        <v>83.1</v>
      </c>
      <c r="D21" s="21">
        <v>122.9</v>
      </c>
      <c r="E21" s="21">
        <v>131.1</v>
      </c>
      <c r="F21" s="21">
        <v>84.8</v>
      </c>
      <c r="G21" s="21">
        <v>30.2</v>
      </c>
      <c r="H21" s="21">
        <v>8</v>
      </c>
    </row>
    <row r="22" spans="1:8" ht="15" thickBot="1" x14ac:dyDescent="0.4">
      <c r="A22" t="s">
        <v>25</v>
      </c>
      <c r="B22" s="21">
        <v>207.1</v>
      </c>
      <c r="C22" s="21">
        <v>304.2</v>
      </c>
      <c r="D22" s="21">
        <v>304.2</v>
      </c>
      <c r="E22" s="21">
        <v>269.5</v>
      </c>
      <c r="F22" s="21">
        <v>202.9</v>
      </c>
      <c r="G22" s="21">
        <v>105.4</v>
      </c>
      <c r="H22" s="21">
        <v>45.6</v>
      </c>
    </row>
    <row r="23" spans="1:8" ht="15" thickBot="1" x14ac:dyDescent="0.4">
      <c r="A23" t="s">
        <v>26</v>
      </c>
      <c r="B23" s="21">
        <v>72.400000000000006</v>
      </c>
      <c r="C23" s="21">
        <v>198.2</v>
      </c>
      <c r="D23" s="21">
        <v>243.2</v>
      </c>
      <c r="E23" s="21">
        <v>202.3</v>
      </c>
      <c r="F23" s="21">
        <v>122.8</v>
      </c>
      <c r="G23" s="21">
        <v>58.9</v>
      </c>
      <c r="H23" s="21">
        <v>22.3</v>
      </c>
    </row>
    <row r="24" spans="1:8" ht="15" thickBot="1" x14ac:dyDescent="0.4">
      <c r="A24" t="s">
        <v>27</v>
      </c>
      <c r="B24" s="21">
        <v>45.2</v>
      </c>
      <c r="C24" s="21">
        <v>92.2</v>
      </c>
      <c r="D24" s="21">
        <v>82.1</v>
      </c>
      <c r="E24" s="21">
        <v>53.4</v>
      </c>
      <c r="F24" s="21">
        <v>22.6</v>
      </c>
      <c r="G24" s="21">
        <v>4.2</v>
      </c>
      <c r="H24" s="21">
        <v>0.2</v>
      </c>
    </row>
    <row r="25" spans="1:8" ht="15" thickBot="1" x14ac:dyDescent="0.4">
      <c r="A25" t="s">
        <v>28</v>
      </c>
      <c r="B25" s="21">
        <v>86.3</v>
      </c>
      <c r="C25" s="21">
        <v>215.3</v>
      </c>
      <c r="D25" s="21">
        <v>142.4</v>
      </c>
      <c r="E25" s="21">
        <v>65.5</v>
      </c>
      <c r="F25" s="21">
        <v>26.4</v>
      </c>
      <c r="G25" s="21">
        <v>7.5</v>
      </c>
      <c r="H25" s="21">
        <v>1.7</v>
      </c>
    </row>
    <row r="31" spans="1:8" ht="15" thickBot="1" x14ac:dyDescent="0.4"/>
    <row r="32" spans="1:8" ht="15" thickBot="1" x14ac:dyDescent="0.4">
      <c r="A32" s="23" t="s">
        <v>29</v>
      </c>
      <c r="B32" t="s">
        <v>23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</row>
    <row r="33" spans="1:7" ht="15" thickBot="1" x14ac:dyDescent="0.4">
      <c r="A33" s="23" t="s">
        <v>1</v>
      </c>
      <c r="B33" s="21">
        <v>5</v>
      </c>
      <c r="C33" s="21">
        <v>15.1</v>
      </c>
      <c r="D33" s="21">
        <v>207.1</v>
      </c>
      <c r="E33" s="21">
        <v>72.400000000000006</v>
      </c>
      <c r="F33" s="21">
        <v>45.2</v>
      </c>
      <c r="G33" s="21">
        <v>86.3</v>
      </c>
    </row>
    <row r="34" spans="1:7" ht="15" thickBot="1" x14ac:dyDescent="0.4">
      <c r="A34" s="23" t="s">
        <v>2</v>
      </c>
      <c r="B34" s="21">
        <v>36.1</v>
      </c>
      <c r="C34" s="21">
        <v>83.1</v>
      </c>
      <c r="D34" s="21">
        <v>304.2</v>
      </c>
      <c r="E34" s="21">
        <v>198.2</v>
      </c>
      <c r="F34" s="21">
        <v>92.2</v>
      </c>
      <c r="G34" s="21">
        <v>215.3</v>
      </c>
    </row>
    <row r="35" spans="1:7" ht="15" thickBot="1" x14ac:dyDescent="0.4">
      <c r="A35" s="23" t="s">
        <v>3</v>
      </c>
      <c r="B35" s="21">
        <v>85.5</v>
      </c>
      <c r="C35" s="21">
        <v>122.9</v>
      </c>
      <c r="D35" s="21">
        <v>304.2</v>
      </c>
      <c r="E35" s="21">
        <v>243.2</v>
      </c>
      <c r="F35" s="21">
        <v>82.1</v>
      </c>
      <c r="G35" s="21">
        <v>142.4</v>
      </c>
    </row>
    <row r="36" spans="1:7" ht="15" thickBot="1" x14ac:dyDescent="0.4">
      <c r="A36" s="23" t="s">
        <v>4</v>
      </c>
      <c r="B36" s="21">
        <v>90.2</v>
      </c>
      <c r="C36" s="21">
        <v>131.1</v>
      </c>
      <c r="D36" s="21">
        <v>269.5</v>
      </c>
      <c r="E36" s="21">
        <v>202.3</v>
      </c>
      <c r="F36" s="21">
        <v>53.4</v>
      </c>
      <c r="G36" s="21">
        <v>65.5</v>
      </c>
    </row>
    <row r="37" spans="1:7" ht="15" thickBot="1" x14ac:dyDescent="0.4">
      <c r="A37" s="23" t="s">
        <v>5</v>
      </c>
      <c r="B37" s="21">
        <v>40.9</v>
      </c>
      <c r="C37" s="21">
        <v>84.8</v>
      </c>
      <c r="D37" s="21">
        <v>202.9</v>
      </c>
      <c r="E37" s="21">
        <v>122.8</v>
      </c>
      <c r="F37" s="21">
        <v>22.6</v>
      </c>
      <c r="G37" s="21">
        <v>26.4</v>
      </c>
    </row>
    <row r="38" spans="1:7" ht="15" thickBot="1" x14ac:dyDescent="0.4">
      <c r="A38" s="23" t="s">
        <v>6</v>
      </c>
      <c r="B38" s="21">
        <v>6.2</v>
      </c>
      <c r="C38" s="21">
        <v>30.2</v>
      </c>
      <c r="D38" s="21">
        <v>105.4</v>
      </c>
      <c r="E38" s="21">
        <v>58.9</v>
      </c>
      <c r="F38" s="21">
        <v>4.2</v>
      </c>
      <c r="G38" s="21">
        <v>7.5</v>
      </c>
    </row>
    <row r="39" spans="1:7" ht="15" thickBot="1" x14ac:dyDescent="0.4">
      <c r="A39" s="23" t="s">
        <v>7</v>
      </c>
      <c r="B39" s="21">
        <v>0.2</v>
      </c>
      <c r="C39" s="21">
        <v>8</v>
      </c>
      <c r="D39" s="21">
        <v>45.6</v>
      </c>
      <c r="E39" s="21">
        <v>22.3</v>
      </c>
      <c r="F39" s="21">
        <v>0.2</v>
      </c>
      <c r="G39" s="21">
        <v>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689B3-E6A0-4DFE-9434-AA4950BA0D62}">
  <dimension ref="C10:I38"/>
  <sheetViews>
    <sheetView tabSelected="1" topLeftCell="A24" zoomScale="154" zoomScaleNormal="118" workbookViewId="0">
      <selection activeCell="D38" sqref="D38"/>
    </sheetView>
  </sheetViews>
  <sheetFormatPr baseColWidth="10" defaultRowHeight="14.5" x14ac:dyDescent="0.35"/>
  <sheetData>
    <row r="10" spans="3:9" ht="16" thickBot="1" x14ac:dyDescent="0.4">
      <c r="C10" s="27" t="s">
        <v>22</v>
      </c>
      <c r="D10" s="27"/>
      <c r="E10" s="27"/>
      <c r="F10" s="27"/>
      <c r="G10" s="27"/>
      <c r="H10" s="27"/>
      <c r="I10" s="27"/>
    </row>
    <row r="11" spans="3:9" ht="15" thickTop="1" x14ac:dyDescent="0.35">
      <c r="C11" s="24" t="s">
        <v>0</v>
      </c>
      <c r="D11" s="26" t="s">
        <v>23</v>
      </c>
      <c r="E11" s="26" t="s">
        <v>24</v>
      </c>
      <c r="F11" s="26" t="s">
        <v>25</v>
      </c>
      <c r="G11" s="26" t="s">
        <v>26</v>
      </c>
      <c r="H11" s="26" t="s">
        <v>27</v>
      </c>
      <c r="I11" s="26" t="s">
        <v>28</v>
      </c>
    </row>
    <row r="12" spans="3:9" x14ac:dyDescent="0.35">
      <c r="C12" s="24" t="s">
        <v>1</v>
      </c>
      <c r="D12" s="25">
        <v>5</v>
      </c>
      <c r="E12" s="25">
        <v>15.1</v>
      </c>
      <c r="F12" s="25">
        <v>207.1</v>
      </c>
      <c r="G12" s="25">
        <v>72.400000000000006</v>
      </c>
      <c r="H12" s="25">
        <v>45.2</v>
      </c>
      <c r="I12" s="25">
        <v>86.3</v>
      </c>
    </row>
    <row r="13" spans="3:9" x14ac:dyDescent="0.35">
      <c r="C13" s="24" t="s">
        <v>2</v>
      </c>
      <c r="D13" s="25">
        <v>36.1</v>
      </c>
      <c r="E13" s="25">
        <v>83.1</v>
      </c>
      <c r="F13" s="25">
        <v>304.2</v>
      </c>
      <c r="G13" s="25">
        <v>198.2</v>
      </c>
      <c r="H13" s="25">
        <v>92.2</v>
      </c>
      <c r="I13" s="25">
        <v>215.3</v>
      </c>
    </row>
    <row r="14" spans="3:9" x14ac:dyDescent="0.35">
      <c r="C14" s="24" t="s">
        <v>3</v>
      </c>
      <c r="D14" s="25">
        <v>85.5</v>
      </c>
      <c r="E14" s="25">
        <v>122.9</v>
      </c>
      <c r="F14" s="25">
        <v>304.2</v>
      </c>
      <c r="G14" s="25">
        <v>243.2</v>
      </c>
      <c r="H14" s="25">
        <v>82.1</v>
      </c>
      <c r="I14" s="25">
        <v>142.4</v>
      </c>
    </row>
    <row r="15" spans="3:9" x14ac:dyDescent="0.35">
      <c r="C15" s="24" t="s">
        <v>4</v>
      </c>
      <c r="D15" s="25">
        <v>90.2</v>
      </c>
      <c r="E15" s="25">
        <v>131.1</v>
      </c>
      <c r="F15" s="25">
        <v>269.5</v>
      </c>
      <c r="G15" s="25">
        <v>202.3</v>
      </c>
      <c r="H15" s="25">
        <v>53.4</v>
      </c>
      <c r="I15" s="25">
        <v>65.5</v>
      </c>
    </row>
    <row r="16" spans="3:9" x14ac:dyDescent="0.35">
      <c r="C16" s="24" t="s">
        <v>5</v>
      </c>
      <c r="D16" s="25">
        <v>40.9</v>
      </c>
      <c r="E16" s="25">
        <v>84.8</v>
      </c>
      <c r="F16" s="25">
        <v>202.9</v>
      </c>
      <c r="G16" s="25">
        <v>122.8</v>
      </c>
      <c r="H16" s="25">
        <v>22.6</v>
      </c>
      <c r="I16" s="25">
        <v>26.4</v>
      </c>
    </row>
    <row r="17" spans="3:9" x14ac:dyDescent="0.35">
      <c r="C17" s="24" t="s">
        <v>6</v>
      </c>
      <c r="D17" s="25">
        <v>6.2</v>
      </c>
      <c r="E17" s="25">
        <v>30.2</v>
      </c>
      <c r="F17" s="25">
        <v>105.4</v>
      </c>
      <c r="G17" s="25">
        <v>58.9</v>
      </c>
      <c r="H17" s="25">
        <v>4.2</v>
      </c>
      <c r="I17" s="25">
        <v>7.5</v>
      </c>
    </row>
    <row r="18" spans="3:9" x14ac:dyDescent="0.35">
      <c r="C18" s="24" t="s">
        <v>7</v>
      </c>
      <c r="D18" s="25">
        <v>0.2</v>
      </c>
      <c r="E18" s="25">
        <v>8</v>
      </c>
      <c r="F18" s="25">
        <v>45.6</v>
      </c>
      <c r="G18" s="25">
        <v>22.3</v>
      </c>
      <c r="H18" s="25">
        <v>0.2</v>
      </c>
      <c r="I18" s="25">
        <v>1.7</v>
      </c>
    </row>
    <row r="22" spans="3:9" ht="16" thickBot="1" x14ac:dyDescent="0.4">
      <c r="C22" s="27" t="s">
        <v>30</v>
      </c>
      <c r="D22" s="27"/>
      <c r="E22" s="27"/>
      <c r="F22" s="27"/>
      <c r="G22" s="27"/>
      <c r="H22" s="27"/>
      <c r="I22" s="27"/>
    </row>
    <row r="23" spans="3:9" ht="15" thickTop="1" x14ac:dyDescent="0.35">
      <c r="C23" s="24" t="s">
        <v>0</v>
      </c>
      <c r="D23" s="26" t="s">
        <v>23</v>
      </c>
      <c r="E23" s="26" t="s">
        <v>24</v>
      </c>
      <c r="F23" s="26" t="s">
        <v>25</v>
      </c>
      <c r="G23" s="26" t="s">
        <v>26</v>
      </c>
      <c r="H23" s="26" t="s">
        <v>27</v>
      </c>
      <c r="I23" s="26" t="s">
        <v>28</v>
      </c>
    </row>
    <row r="24" spans="3:9" x14ac:dyDescent="0.35">
      <c r="C24" s="24">
        <v>17.5</v>
      </c>
      <c r="D24" s="28">
        <f>D12/1000</f>
        <v>5.0000000000000001E-3</v>
      </c>
      <c r="E24" s="28">
        <f t="shared" ref="E24:I24" si="0">E12/1000</f>
        <v>1.5099999999999999E-2</v>
      </c>
      <c r="F24" s="28">
        <f t="shared" si="0"/>
        <v>0.20710000000000001</v>
      </c>
      <c r="G24" s="28">
        <f t="shared" si="0"/>
        <v>7.2400000000000006E-2</v>
      </c>
      <c r="H24" s="28">
        <f t="shared" si="0"/>
        <v>4.5200000000000004E-2</v>
      </c>
      <c r="I24" s="28">
        <f t="shared" si="0"/>
        <v>8.6300000000000002E-2</v>
      </c>
    </row>
    <row r="25" spans="3:9" x14ac:dyDescent="0.35">
      <c r="C25" s="24">
        <v>22.5</v>
      </c>
      <c r="D25" s="28">
        <f t="shared" ref="D25:I25" si="1">D13/1000</f>
        <v>3.61E-2</v>
      </c>
      <c r="E25" s="28">
        <f t="shared" si="1"/>
        <v>8.3099999999999993E-2</v>
      </c>
      <c r="F25" s="28">
        <f t="shared" si="1"/>
        <v>0.30419999999999997</v>
      </c>
      <c r="G25" s="28">
        <f t="shared" si="1"/>
        <v>0.19819999999999999</v>
      </c>
      <c r="H25" s="28">
        <f t="shared" si="1"/>
        <v>9.2200000000000004E-2</v>
      </c>
      <c r="I25" s="28">
        <f t="shared" si="1"/>
        <v>0.21530000000000002</v>
      </c>
    </row>
    <row r="26" spans="3:9" x14ac:dyDescent="0.35">
      <c r="C26" s="24">
        <v>27.5</v>
      </c>
      <c r="D26" s="28">
        <f t="shared" ref="D26:I26" si="2">D14/1000</f>
        <v>8.5500000000000007E-2</v>
      </c>
      <c r="E26" s="28">
        <f t="shared" si="2"/>
        <v>0.12290000000000001</v>
      </c>
      <c r="F26" s="28">
        <f t="shared" si="2"/>
        <v>0.30419999999999997</v>
      </c>
      <c r="G26" s="28">
        <f t="shared" si="2"/>
        <v>0.2432</v>
      </c>
      <c r="H26" s="28">
        <f t="shared" si="2"/>
        <v>8.2099999999999992E-2</v>
      </c>
      <c r="I26" s="28">
        <f t="shared" si="2"/>
        <v>0.1424</v>
      </c>
    </row>
    <row r="27" spans="3:9" x14ac:dyDescent="0.35">
      <c r="C27" s="24">
        <v>32.5</v>
      </c>
      <c r="D27" s="28">
        <f t="shared" ref="D27:I27" si="3">D15/1000</f>
        <v>9.0200000000000002E-2</v>
      </c>
      <c r="E27" s="28">
        <f t="shared" si="3"/>
        <v>0.13109999999999999</v>
      </c>
      <c r="F27" s="28">
        <f t="shared" si="3"/>
        <v>0.26950000000000002</v>
      </c>
      <c r="G27" s="28">
        <f t="shared" si="3"/>
        <v>0.20230000000000001</v>
      </c>
      <c r="H27" s="28">
        <f t="shared" si="3"/>
        <v>5.3399999999999996E-2</v>
      </c>
      <c r="I27" s="28">
        <f t="shared" si="3"/>
        <v>6.5500000000000003E-2</v>
      </c>
    </row>
    <row r="28" spans="3:9" x14ac:dyDescent="0.35">
      <c r="C28" s="24">
        <v>37.5</v>
      </c>
      <c r="D28" s="28">
        <f t="shared" ref="D28:I28" si="4">D16/1000</f>
        <v>4.0899999999999999E-2</v>
      </c>
      <c r="E28" s="28">
        <f t="shared" si="4"/>
        <v>8.48E-2</v>
      </c>
      <c r="F28" s="28">
        <f t="shared" si="4"/>
        <v>0.2029</v>
      </c>
      <c r="G28" s="28">
        <f t="shared" si="4"/>
        <v>0.12279999999999999</v>
      </c>
      <c r="H28" s="28">
        <f t="shared" si="4"/>
        <v>2.2600000000000002E-2</v>
      </c>
      <c r="I28" s="28">
        <f t="shared" si="4"/>
        <v>2.64E-2</v>
      </c>
    </row>
    <row r="29" spans="3:9" x14ac:dyDescent="0.35">
      <c r="C29" s="24">
        <v>42.5</v>
      </c>
      <c r="D29" s="28">
        <f t="shared" ref="D29:I29" si="5">D17/1000</f>
        <v>6.1999999999999998E-3</v>
      </c>
      <c r="E29" s="28">
        <f t="shared" si="5"/>
        <v>3.0199999999999998E-2</v>
      </c>
      <c r="F29" s="28">
        <f t="shared" si="5"/>
        <v>0.10540000000000001</v>
      </c>
      <c r="G29" s="28">
        <f t="shared" si="5"/>
        <v>5.8900000000000001E-2</v>
      </c>
      <c r="H29" s="28">
        <f t="shared" si="5"/>
        <v>4.2000000000000006E-3</v>
      </c>
      <c r="I29" s="28">
        <f t="shared" si="5"/>
        <v>7.4999999999999997E-3</v>
      </c>
    </row>
    <row r="30" spans="3:9" x14ac:dyDescent="0.35">
      <c r="C30" s="24">
        <v>47.5</v>
      </c>
      <c r="D30" s="28">
        <f t="shared" ref="D30:I30" si="6">D18/1000</f>
        <v>2.0000000000000001E-4</v>
      </c>
      <c r="E30" s="28">
        <f t="shared" si="6"/>
        <v>8.0000000000000002E-3</v>
      </c>
      <c r="F30" s="28">
        <f t="shared" si="6"/>
        <v>4.5600000000000002E-2</v>
      </c>
      <c r="G30" s="28">
        <f t="shared" si="6"/>
        <v>2.23E-2</v>
      </c>
      <c r="H30" s="28">
        <f t="shared" si="6"/>
        <v>2.0000000000000001E-4</v>
      </c>
      <c r="I30" s="28">
        <f t="shared" si="6"/>
        <v>1.6999999999999999E-3</v>
      </c>
    </row>
    <row r="31" spans="3:9" x14ac:dyDescent="0.35">
      <c r="C31" s="24" t="s">
        <v>31</v>
      </c>
      <c r="D31" s="28">
        <f>SUM(Tabla14[Japan])</f>
        <v>0.26409999999999995</v>
      </c>
      <c r="E31" s="28">
        <f>SUM(Tabla14[Morocco])</f>
        <v>0.47520000000000001</v>
      </c>
      <c r="F31" s="28">
        <f>SUM(Tabla14[Niger])</f>
        <v>1.4389000000000001</v>
      </c>
      <c r="G31" s="28">
        <f>SUM(Tabla14[Ethiopia])</f>
        <v>0.92010000000000003</v>
      </c>
      <c r="H31" s="28">
        <f>SUM(Tabla14[Cuba])</f>
        <v>0.2999</v>
      </c>
      <c r="I31" s="28">
        <f>SUM(Tabla14[India])</f>
        <v>0.54510000000000003</v>
      </c>
    </row>
    <row r="35" spans="3:9" ht="16" thickBot="1" x14ac:dyDescent="0.4">
      <c r="C35" s="27" t="s">
        <v>30</v>
      </c>
      <c r="D35" s="27"/>
      <c r="E35" s="27"/>
      <c r="F35" s="27"/>
      <c r="G35" s="27"/>
      <c r="H35" s="27"/>
      <c r="I35" s="27"/>
    </row>
    <row r="36" spans="3:9" ht="15" thickTop="1" x14ac:dyDescent="0.35">
      <c r="C36" s="24" t="s">
        <v>0</v>
      </c>
      <c r="D36" s="26" t="s">
        <v>23</v>
      </c>
      <c r="E36" s="26" t="s">
        <v>24</v>
      </c>
      <c r="F36" s="26" t="s">
        <v>25</v>
      </c>
      <c r="G36" s="26" t="s">
        <v>26</v>
      </c>
      <c r="H36" s="26" t="s">
        <v>27</v>
      </c>
      <c r="I36" s="26" t="s">
        <v>28</v>
      </c>
    </row>
    <row r="37" spans="3:9" x14ac:dyDescent="0.35">
      <c r="C37" s="24" t="s">
        <v>31</v>
      </c>
      <c r="D37" s="28">
        <f>Tabla14[[#Totals],[Japan]]</f>
        <v>0.26409999999999995</v>
      </c>
      <c r="E37" s="28">
        <f>Tabla14[[#Totals],[Morocco]]</f>
        <v>0.47520000000000001</v>
      </c>
      <c r="F37" s="28">
        <f>Tabla14[[#Totals],[Niger]]</f>
        <v>1.4389000000000001</v>
      </c>
      <c r="G37" s="28">
        <f>Tabla14[[#Totals],[Ethiopia]]</f>
        <v>0.92010000000000003</v>
      </c>
      <c r="H37" s="28">
        <f>Tabla14[[#Totals],[Cuba]]</f>
        <v>0.2999</v>
      </c>
      <c r="I37" s="28">
        <f>Tabla14[[#Totals],[India]]</f>
        <v>0.54510000000000003</v>
      </c>
    </row>
    <row r="38" spans="3:9" x14ac:dyDescent="0.35">
      <c r="C38" s="24" t="s">
        <v>13</v>
      </c>
      <c r="D38" s="28">
        <f>D37*5</f>
        <v>1.3204999999999998</v>
      </c>
      <c r="E38" s="28">
        <f t="shared" ref="E38:I38" si="7">E37*5</f>
        <v>2.3759999999999999</v>
      </c>
      <c r="F38" s="28">
        <f t="shared" si="7"/>
        <v>7.1945000000000006</v>
      </c>
      <c r="G38" s="28">
        <f t="shared" si="7"/>
        <v>4.6005000000000003</v>
      </c>
      <c r="H38" s="28">
        <f t="shared" si="7"/>
        <v>1.4995000000000001</v>
      </c>
      <c r="I38" s="28">
        <f t="shared" si="7"/>
        <v>2.7255000000000003</v>
      </c>
    </row>
  </sheetData>
  <mergeCells count="3">
    <mergeCell ref="C10:I10"/>
    <mergeCell ref="C22:I22"/>
    <mergeCell ref="C35:I35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userx</dc:creator>
  <cp:lastModifiedBy>Heriberto Espino Montelongo</cp:lastModifiedBy>
  <dcterms:created xsi:type="dcterms:W3CDTF">2018-04-09T17:08:47Z</dcterms:created>
  <dcterms:modified xsi:type="dcterms:W3CDTF">2025-04-23T01:27:24Z</dcterms:modified>
</cp:coreProperties>
</file>