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e\Downloads\"/>
    </mc:Choice>
  </mc:AlternateContent>
  <xr:revisionPtr revIDLastSave="0" documentId="13_ncr:1_{AF16670B-BC17-40F9-B852-D51B3758F081}" xr6:coauthVersionLast="47" xr6:coauthVersionMax="47" xr10:uidLastSave="{00000000-0000-0000-0000-000000000000}"/>
  <bookViews>
    <workbookView xWindow="-110" yWindow="-110" windowWidth="25820" windowHeight="16220" xr2:uid="{33B7B0C4-ABAA-48DD-9BE0-2C87A5DD8C10}"/>
  </bookViews>
  <sheets>
    <sheet name="Illustrativ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1" i="2" l="1"/>
  <c r="M81" i="2"/>
  <c r="O81" i="2" s="1"/>
  <c r="P81" i="2" s="1"/>
  <c r="R81" i="2" s="1"/>
  <c r="N80" i="2"/>
  <c r="M80" i="2"/>
  <c r="O80" i="2" s="1"/>
  <c r="P80" i="2" s="1"/>
  <c r="N79" i="2"/>
  <c r="M79" i="2"/>
  <c r="O79" i="2" s="1"/>
  <c r="P79" i="2" s="1"/>
  <c r="N78" i="2"/>
  <c r="M78" i="2"/>
  <c r="N77" i="2"/>
  <c r="M77" i="2"/>
  <c r="O77" i="2" s="1"/>
  <c r="N76" i="2"/>
  <c r="M76" i="2"/>
  <c r="O76" i="2" s="1"/>
  <c r="N75" i="2"/>
  <c r="M75" i="2"/>
  <c r="O75" i="2" s="1"/>
  <c r="P75" i="2" s="1"/>
  <c r="N74" i="2"/>
  <c r="M74" i="2"/>
  <c r="N73" i="2"/>
  <c r="M73" i="2"/>
  <c r="O73" i="2" s="1"/>
  <c r="N72" i="2"/>
  <c r="M72" i="2"/>
  <c r="O72" i="2" s="1"/>
  <c r="P72" i="2" s="1"/>
  <c r="N71" i="2"/>
  <c r="M71" i="2"/>
  <c r="N70" i="2"/>
  <c r="M70" i="2"/>
  <c r="O70" i="2" s="1"/>
  <c r="N69" i="2"/>
  <c r="M69" i="2"/>
  <c r="O69" i="2" s="1"/>
  <c r="P69" i="2" s="1"/>
  <c r="N68" i="2"/>
  <c r="M68" i="2"/>
  <c r="O68" i="2" s="1"/>
  <c r="N67" i="2"/>
  <c r="M67" i="2"/>
  <c r="O67" i="2" s="1"/>
  <c r="P67" i="2" s="1"/>
  <c r="N66" i="2"/>
  <c r="M66" i="2"/>
  <c r="N65" i="2"/>
  <c r="M65" i="2"/>
  <c r="O65" i="2" s="1"/>
  <c r="N64" i="2"/>
  <c r="M64" i="2"/>
  <c r="O64" i="2" s="1"/>
  <c r="P64" i="2" s="1"/>
  <c r="N63" i="2"/>
  <c r="M63" i="2"/>
  <c r="O63" i="2" s="1"/>
  <c r="P63" i="2" s="1"/>
  <c r="N62" i="2"/>
  <c r="M62" i="2"/>
  <c r="O62" i="2" s="1"/>
  <c r="N61" i="2"/>
  <c r="M61" i="2"/>
  <c r="O61" i="2" s="1"/>
  <c r="N60" i="2"/>
  <c r="M60" i="2"/>
  <c r="O60" i="2" s="1"/>
  <c r="N59" i="2"/>
  <c r="M59" i="2"/>
  <c r="O59" i="2" s="1"/>
  <c r="P59" i="2" s="1"/>
  <c r="N58" i="2"/>
  <c r="M58" i="2"/>
  <c r="N57" i="2"/>
  <c r="M57" i="2"/>
  <c r="O57" i="2" s="1"/>
  <c r="N56" i="2"/>
  <c r="M56" i="2"/>
  <c r="O56" i="2" s="1"/>
  <c r="N55" i="2"/>
  <c r="M55" i="2"/>
  <c r="N54" i="2"/>
  <c r="M54" i="2"/>
  <c r="O54" i="2" s="1"/>
  <c r="N53" i="2"/>
  <c r="M53" i="2"/>
  <c r="O53" i="2" s="1"/>
  <c r="P53" i="2" s="1"/>
  <c r="N52" i="2"/>
  <c r="M52" i="2"/>
  <c r="O52" i="2" s="1"/>
  <c r="N51" i="2"/>
  <c r="M51" i="2"/>
  <c r="O51" i="2" s="1"/>
  <c r="P51" i="2" s="1"/>
  <c r="N50" i="2"/>
  <c r="M50" i="2"/>
  <c r="N49" i="2"/>
  <c r="M49" i="2"/>
  <c r="O49" i="2" s="1"/>
  <c r="N48" i="2"/>
  <c r="M48" i="2"/>
  <c r="O48" i="2" s="1"/>
  <c r="P48" i="2" s="1"/>
  <c r="N47" i="2"/>
  <c r="M47" i="2"/>
  <c r="O47" i="2" s="1"/>
  <c r="P47" i="2" s="1"/>
  <c r="N46" i="2"/>
  <c r="M46" i="2"/>
  <c r="O46" i="2" s="1"/>
  <c r="N45" i="2"/>
  <c r="M45" i="2"/>
  <c r="O45" i="2" s="1"/>
  <c r="N44" i="2"/>
  <c r="M44" i="2"/>
  <c r="O44" i="2" s="1"/>
  <c r="N43" i="2"/>
  <c r="M43" i="2"/>
  <c r="O43" i="2" s="1"/>
  <c r="P43" i="2" s="1"/>
  <c r="N42" i="2"/>
  <c r="M42" i="2"/>
  <c r="O42" i="2" s="1"/>
  <c r="P42" i="2" s="1"/>
  <c r="N41" i="2"/>
  <c r="M41" i="2"/>
  <c r="O41" i="2" s="1"/>
  <c r="N40" i="2"/>
  <c r="M40" i="2"/>
  <c r="O40" i="2" s="1"/>
  <c r="N39" i="2"/>
  <c r="M39" i="2"/>
  <c r="O39" i="2" s="1"/>
  <c r="N38" i="2"/>
  <c r="M38" i="2"/>
  <c r="O38" i="2" s="1"/>
  <c r="N37" i="2"/>
  <c r="M37" i="2"/>
  <c r="O37" i="2" s="1"/>
  <c r="P37" i="2" s="1"/>
  <c r="N36" i="2"/>
  <c r="M36" i="2"/>
  <c r="O36" i="2" s="1"/>
  <c r="N35" i="2"/>
  <c r="M35" i="2"/>
  <c r="O35" i="2" s="1"/>
  <c r="P35" i="2" s="1"/>
  <c r="N34" i="2"/>
  <c r="M34" i="2"/>
  <c r="O34" i="2" s="1"/>
  <c r="P34" i="2" s="1"/>
  <c r="N33" i="2"/>
  <c r="M33" i="2"/>
  <c r="O33" i="2" s="1"/>
  <c r="N32" i="2"/>
  <c r="M32" i="2"/>
  <c r="O32" i="2" s="1"/>
  <c r="N31" i="2"/>
  <c r="M31" i="2"/>
  <c r="N30" i="2"/>
  <c r="M30" i="2"/>
  <c r="N29" i="2"/>
  <c r="M29" i="2"/>
  <c r="O29" i="2" s="1"/>
  <c r="N28" i="2"/>
  <c r="M28" i="2"/>
  <c r="O28" i="2" s="1"/>
  <c r="P28" i="2" s="1"/>
  <c r="N27" i="2"/>
  <c r="M27" i="2"/>
  <c r="O27" i="2" s="1"/>
  <c r="P27" i="2" s="1"/>
  <c r="N26" i="2"/>
  <c r="M26" i="2"/>
  <c r="O26" i="2" s="1"/>
  <c r="N25" i="2"/>
  <c r="M25" i="2"/>
  <c r="O25" i="2" s="1"/>
  <c r="N24" i="2"/>
  <c r="M24" i="2"/>
  <c r="N23" i="2"/>
  <c r="M23" i="2"/>
  <c r="N22" i="2"/>
  <c r="M22" i="2"/>
  <c r="O22" i="2" s="1"/>
  <c r="N21" i="2"/>
  <c r="M21" i="2"/>
  <c r="O21" i="2" s="1"/>
  <c r="P21" i="2" s="1"/>
  <c r="N20" i="2"/>
  <c r="M20" i="2"/>
  <c r="N19" i="2"/>
  <c r="M19" i="2"/>
  <c r="O19" i="2" s="1"/>
  <c r="N18" i="2"/>
  <c r="M18" i="2"/>
  <c r="O18" i="2" s="1"/>
  <c r="N17" i="2"/>
  <c r="M17" i="2"/>
  <c r="N16" i="2"/>
  <c r="M16" i="2"/>
  <c r="O16" i="2" s="1"/>
  <c r="N15" i="2"/>
  <c r="M15" i="2"/>
  <c r="N14" i="2"/>
  <c r="M14" i="2"/>
  <c r="O14" i="2" s="1"/>
  <c r="N13" i="2"/>
  <c r="M13" i="2"/>
  <c r="O13" i="2" s="1"/>
  <c r="N12" i="2"/>
  <c r="M12" i="2"/>
  <c r="O12" i="2" s="1"/>
  <c r="P12" i="2" s="1"/>
  <c r="N11" i="2"/>
  <c r="M11" i="2"/>
  <c r="O11" i="2" s="1"/>
  <c r="N10" i="2"/>
  <c r="M10" i="2"/>
  <c r="O10" i="2" s="1"/>
  <c r="P10" i="2" s="1"/>
  <c r="N9" i="2"/>
  <c r="M9" i="2"/>
  <c r="N8" i="2"/>
  <c r="M8" i="2"/>
  <c r="O8" i="2" s="1"/>
  <c r="N7" i="2"/>
  <c r="M7" i="2"/>
  <c r="N6" i="2"/>
  <c r="M6" i="2"/>
  <c r="O6" i="2" s="1"/>
  <c r="H3" i="2"/>
  <c r="P25" i="2" l="1"/>
  <c r="O24" i="2"/>
  <c r="P24" i="2" s="1"/>
  <c r="P38" i="2"/>
  <c r="P62" i="2"/>
  <c r="O7" i="2"/>
  <c r="P7" i="2" s="1"/>
  <c r="O31" i="2"/>
  <c r="P31" i="2" s="1"/>
  <c r="O15" i="2"/>
  <c r="P15" i="2" s="1"/>
  <c r="O9" i="2"/>
  <c r="P9" i="2" s="1"/>
  <c r="O30" i="2"/>
  <c r="P29" i="2" s="1"/>
  <c r="O50" i="2"/>
  <c r="P50" i="2" s="1"/>
  <c r="O66" i="2"/>
  <c r="P66" i="2" s="1"/>
  <c r="O20" i="2"/>
  <c r="P20" i="2" s="1"/>
  <c r="P14" i="2"/>
  <c r="P40" i="2"/>
  <c r="P73" i="2"/>
  <c r="O78" i="2"/>
  <c r="P78" i="2" s="1"/>
  <c r="O58" i="2"/>
  <c r="P57" i="2" s="1"/>
  <c r="O74" i="2"/>
  <c r="P74" i="2" s="1"/>
  <c r="O17" i="2"/>
  <c r="P17" i="2" s="1"/>
  <c r="P33" i="2"/>
  <c r="P60" i="2"/>
  <c r="P76" i="2"/>
  <c r="O55" i="2"/>
  <c r="P54" i="2" s="1"/>
  <c r="O71" i="2"/>
  <c r="P70" i="2" s="1"/>
  <c r="P56" i="2"/>
  <c r="P55" i="2"/>
  <c r="P46" i="2"/>
  <c r="P45" i="2"/>
  <c r="P39" i="2"/>
  <c r="P16" i="2"/>
  <c r="P32" i="2"/>
  <c r="P18" i="2"/>
  <c r="P36" i="2"/>
  <c r="P52" i="2"/>
  <c r="P11" i="2"/>
  <c r="P61" i="2"/>
  <c r="P13" i="2"/>
  <c r="P44" i="2"/>
  <c r="P41" i="2"/>
  <c r="P8" i="2"/>
  <c r="P26" i="2"/>
  <c r="P68" i="2"/>
  <c r="O23" i="2"/>
  <c r="P23" i="2" s="1"/>
  <c r="D116" i="2"/>
  <c r="E116" i="2" s="1"/>
  <c r="F116" i="2" s="1"/>
  <c r="D115" i="2"/>
  <c r="E115" i="2" s="1"/>
  <c r="F115" i="2" s="1"/>
  <c r="D114" i="2"/>
  <c r="E114" i="2" s="1"/>
  <c r="F114" i="2" s="1"/>
  <c r="D113" i="2"/>
  <c r="E113" i="2" s="1"/>
  <c r="F113" i="2" s="1"/>
  <c r="D112" i="2"/>
  <c r="E112" i="2" s="1"/>
  <c r="F112" i="2" s="1"/>
  <c r="D111" i="2"/>
  <c r="E111" i="2" s="1"/>
  <c r="F111" i="2" s="1"/>
  <c r="D110" i="2"/>
  <c r="E110" i="2" s="1"/>
  <c r="F110" i="2" s="1"/>
  <c r="D109" i="2"/>
  <c r="E109" i="2" s="1"/>
  <c r="F109" i="2" s="1"/>
  <c r="D108" i="2"/>
  <c r="E108" i="2" s="1"/>
  <c r="F108" i="2" s="1"/>
  <c r="D107" i="2"/>
  <c r="E107" i="2" s="1"/>
  <c r="F107" i="2" s="1"/>
  <c r="D106" i="2"/>
  <c r="E106" i="2" s="1"/>
  <c r="F106" i="2" s="1"/>
  <c r="D105" i="2"/>
  <c r="E105" i="2" s="1"/>
  <c r="F105" i="2" s="1"/>
  <c r="D104" i="2"/>
  <c r="E104" i="2" s="1"/>
  <c r="F104" i="2" s="1"/>
  <c r="D103" i="2"/>
  <c r="E103" i="2" s="1"/>
  <c r="F103" i="2" s="1"/>
  <c r="D102" i="2"/>
  <c r="E102" i="2" s="1"/>
  <c r="F102" i="2" s="1"/>
  <c r="D101" i="2"/>
  <c r="E101" i="2" s="1"/>
  <c r="F101" i="2" s="1"/>
  <c r="D100" i="2"/>
  <c r="E100" i="2" s="1"/>
  <c r="F100" i="2" s="1"/>
  <c r="D99" i="2"/>
  <c r="E99" i="2" s="1"/>
  <c r="F99" i="2" s="1"/>
  <c r="D98" i="2"/>
  <c r="E98" i="2" s="1"/>
  <c r="F98" i="2" s="1"/>
  <c r="D97" i="2"/>
  <c r="E97" i="2" s="1"/>
  <c r="F97" i="2" s="1"/>
  <c r="D96" i="2"/>
  <c r="E96" i="2" s="1"/>
  <c r="F96" i="2" s="1"/>
  <c r="D95" i="2"/>
  <c r="E95" i="2" s="1"/>
  <c r="F95" i="2" s="1"/>
  <c r="D94" i="2"/>
  <c r="E94" i="2" s="1"/>
  <c r="F94" i="2" s="1"/>
  <c r="D93" i="2"/>
  <c r="E93" i="2" s="1"/>
  <c r="F93" i="2" s="1"/>
  <c r="D92" i="2"/>
  <c r="E92" i="2" s="1"/>
  <c r="F92" i="2" s="1"/>
  <c r="D91" i="2"/>
  <c r="E91" i="2" s="1"/>
  <c r="F91" i="2" s="1"/>
  <c r="D90" i="2"/>
  <c r="E90" i="2" s="1"/>
  <c r="F90" i="2" s="1"/>
  <c r="D89" i="2"/>
  <c r="E89" i="2" s="1"/>
  <c r="F89" i="2" s="1"/>
  <c r="D88" i="2"/>
  <c r="E88" i="2" s="1"/>
  <c r="F88" i="2" s="1"/>
  <c r="D87" i="2"/>
  <c r="E87" i="2" s="1"/>
  <c r="F87" i="2" s="1"/>
  <c r="D86" i="2"/>
  <c r="E86" i="2" s="1"/>
  <c r="F86" i="2" s="1"/>
  <c r="D85" i="2"/>
  <c r="E85" i="2" s="1"/>
  <c r="F85" i="2" s="1"/>
  <c r="D84" i="2"/>
  <c r="E84" i="2" s="1"/>
  <c r="F84" i="2" s="1"/>
  <c r="D83" i="2"/>
  <c r="E83" i="2" s="1"/>
  <c r="F83" i="2" s="1"/>
  <c r="D82" i="2"/>
  <c r="E82" i="2" s="1"/>
  <c r="F82" i="2" s="1"/>
  <c r="D81" i="2"/>
  <c r="E81" i="2" s="1"/>
  <c r="F81" i="2" s="1"/>
  <c r="D80" i="2"/>
  <c r="E80" i="2" s="1"/>
  <c r="F80" i="2" s="1"/>
  <c r="D79" i="2"/>
  <c r="E79" i="2" s="1"/>
  <c r="F79" i="2" s="1"/>
  <c r="D78" i="2"/>
  <c r="E78" i="2" s="1"/>
  <c r="F78" i="2" s="1"/>
  <c r="D77" i="2"/>
  <c r="E77" i="2" s="1"/>
  <c r="F77" i="2" s="1"/>
  <c r="D76" i="2"/>
  <c r="E76" i="2" s="1"/>
  <c r="F76" i="2" s="1"/>
  <c r="D75" i="2"/>
  <c r="E75" i="2" s="1"/>
  <c r="F75" i="2" s="1"/>
  <c r="D74" i="2"/>
  <c r="E74" i="2" s="1"/>
  <c r="F74" i="2" s="1"/>
  <c r="D73" i="2"/>
  <c r="E73" i="2" s="1"/>
  <c r="F73" i="2" s="1"/>
  <c r="D72" i="2"/>
  <c r="E72" i="2" s="1"/>
  <c r="F72" i="2" s="1"/>
  <c r="D71" i="2"/>
  <c r="E71" i="2" s="1"/>
  <c r="F71" i="2" s="1"/>
  <c r="D70" i="2"/>
  <c r="E70" i="2" s="1"/>
  <c r="F70" i="2" s="1"/>
  <c r="D69" i="2"/>
  <c r="E69" i="2" s="1"/>
  <c r="F69" i="2" s="1"/>
  <c r="D68" i="2"/>
  <c r="E68" i="2" s="1"/>
  <c r="F68" i="2" s="1"/>
  <c r="D67" i="2"/>
  <c r="E67" i="2" s="1"/>
  <c r="F67" i="2" s="1"/>
  <c r="D66" i="2"/>
  <c r="E66" i="2" s="1"/>
  <c r="F66" i="2" s="1"/>
  <c r="D65" i="2"/>
  <c r="E65" i="2" s="1"/>
  <c r="F65" i="2" s="1"/>
  <c r="D64" i="2"/>
  <c r="E64" i="2" s="1"/>
  <c r="F64" i="2" s="1"/>
  <c r="D63" i="2"/>
  <c r="E63" i="2" s="1"/>
  <c r="F63" i="2" s="1"/>
  <c r="D62" i="2"/>
  <c r="E62" i="2" s="1"/>
  <c r="F62" i="2" s="1"/>
  <c r="D61" i="2"/>
  <c r="E61" i="2" s="1"/>
  <c r="F61" i="2" s="1"/>
  <c r="D60" i="2"/>
  <c r="E60" i="2" s="1"/>
  <c r="F60" i="2" s="1"/>
  <c r="D59" i="2"/>
  <c r="E59" i="2" s="1"/>
  <c r="F59" i="2" s="1"/>
  <c r="D58" i="2"/>
  <c r="E58" i="2" s="1"/>
  <c r="F58" i="2" s="1"/>
  <c r="D57" i="2"/>
  <c r="E57" i="2" s="1"/>
  <c r="F57" i="2" s="1"/>
  <c r="D56" i="2"/>
  <c r="E56" i="2" s="1"/>
  <c r="F56" i="2" s="1"/>
  <c r="D55" i="2"/>
  <c r="E55" i="2" s="1"/>
  <c r="F55" i="2" s="1"/>
  <c r="D54" i="2"/>
  <c r="E54" i="2" s="1"/>
  <c r="F54" i="2" s="1"/>
  <c r="D53" i="2"/>
  <c r="E53" i="2" s="1"/>
  <c r="F53" i="2" s="1"/>
  <c r="D52" i="2"/>
  <c r="E52" i="2" s="1"/>
  <c r="F52" i="2" s="1"/>
  <c r="D51" i="2"/>
  <c r="E51" i="2" s="1"/>
  <c r="F51" i="2" s="1"/>
  <c r="D50" i="2"/>
  <c r="E50" i="2" s="1"/>
  <c r="F50" i="2" s="1"/>
  <c r="D49" i="2"/>
  <c r="E49" i="2" s="1"/>
  <c r="F49" i="2" s="1"/>
  <c r="D48" i="2"/>
  <c r="E48" i="2" s="1"/>
  <c r="F48" i="2" s="1"/>
  <c r="D47" i="2"/>
  <c r="E47" i="2" s="1"/>
  <c r="F47" i="2" s="1"/>
  <c r="D46" i="2"/>
  <c r="E46" i="2" s="1"/>
  <c r="F46" i="2" s="1"/>
  <c r="D45" i="2"/>
  <c r="E45" i="2" s="1"/>
  <c r="F45" i="2" s="1"/>
  <c r="D44" i="2"/>
  <c r="E44" i="2" s="1"/>
  <c r="F44" i="2" s="1"/>
  <c r="D43" i="2"/>
  <c r="E43" i="2" s="1"/>
  <c r="F43" i="2" s="1"/>
  <c r="D42" i="2"/>
  <c r="E42" i="2" s="1"/>
  <c r="F42" i="2" s="1"/>
  <c r="D41" i="2"/>
  <c r="E41" i="2" s="1"/>
  <c r="F41" i="2" s="1"/>
  <c r="D40" i="2"/>
  <c r="E40" i="2" s="1"/>
  <c r="F40" i="2" s="1"/>
  <c r="D39" i="2"/>
  <c r="E39" i="2" s="1"/>
  <c r="F39" i="2" s="1"/>
  <c r="D38" i="2"/>
  <c r="E38" i="2" s="1"/>
  <c r="F38" i="2" s="1"/>
  <c r="D37" i="2"/>
  <c r="E37" i="2" s="1"/>
  <c r="F37" i="2" s="1"/>
  <c r="D36" i="2"/>
  <c r="E36" i="2" s="1"/>
  <c r="F36" i="2" s="1"/>
  <c r="D35" i="2"/>
  <c r="E35" i="2" s="1"/>
  <c r="F35" i="2" s="1"/>
  <c r="D34" i="2"/>
  <c r="E34" i="2" s="1"/>
  <c r="F34" i="2" s="1"/>
  <c r="D33" i="2"/>
  <c r="E33" i="2" s="1"/>
  <c r="F33" i="2" s="1"/>
  <c r="D32" i="2"/>
  <c r="E32" i="2" s="1"/>
  <c r="F32" i="2" s="1"/>
  <c r="D31" i="2"/>
  <c r="E31" i="2" s="1"/>
  <c r="F31" i="2" s="1"/>
  <c r="D30" i="2"/>
  <c r="E30" i="2" s="1"/>
  <c r="F30" i="2" s="1"/>
  <c r="D29" i="2"/>
  <c r="E29" i="2" s="1"/>
  <c r="F29" i="2" s="1"/>
  <c r="D28" i="2"/>
  <c r="E28" i="2" s="1"/>
  <c r="F28" i="2" s="1"/>
  <c r="D27" i="2"/>
  <c r="E27" i="2" s="1"/>
  <c r="F27" i="2" s="1"/>
  <c r="D26" i="2"/>
  <c r="E26" i="2" s="1"/>
  <c r="F26" i="2" s="1"/>
  <c r="D25" i="2"/>
  <c r="E25" i="2" s="1"/>
  <c r="F25" i="2" s="1"/>
  <c r="D24" i="2"/>
  <c r="E24" i="2" s="1"/>
  <c r="F24" i="2" s="1"/>
  <c r="D23" i="2"/>
  <c r="E23" i="2" s="1"/>
  <c r="F23" i="2" s="1"/>
  <c r="D22" i="2"/>
  <c r="E22" i="2" s="1"/>
  <c r="F22" i="2" s="1"/>
  <c r="D21" i="2"/>
  <c r="E21" i="2" s="1"/>
  <c r="F21" i="2" s="1"/>
  <c r="D20" i="2"/>
  <c r="E20" i="2" s="1"/>
  <c r="F20" i="2" s="1"/>
  <c r="D19" i="2"/>
  <c r="E19" i="2" s="1"/>
  <c r="F19" i="2" s="1"/>
  <c r="D18" i="2"/>
  <c r="E18" i="2" s="1"/>
  <c r="F18" i="2" s="1"/>
  <c r="D17" i="2"/>
  <c r="E17" i="2" s="1"/>
  <c r="F17" i="2" s="1"/>
  <c r="D16" i="2"/>
  <c r="E16" i="2" s="1"/>
  <c r="F16" i="2" s="1"/>
  <c r="D15" i="2"/>
  <c r="E15" i="2" s="1"/>
  <c r="F15" i="2" s="1"/>
  <c r="D14" i="2"/>
  <c r="E14" i="2" s="1"/>
  <c r="F14" i="2" s="1"/>
  <c r="D13" i="2"/>
  <c r="E13" i="2" s="1"/>
  <c r="F13" i="2" s="1"/>
  <c r="D12" i="2"/>
  <c r="E12" i="2" s="1"/>
  <c r="F12" i="2" s="1"/>
  <c r="D11" i="2"/>
  <c r="E11" i="2" s="1"/>
  <c r="F11" i="2" s="1"/>
  <c r="D10" i="2"/>
  <c r="E10" i="2" s="1"/>
  <c r="F10" i="2" s="1"/>
  <c r="D9" i="2"/>
  <c r="E9" i="2" s="1"/>
  <c r="F9" i="2" s="1"/>
  <c r="D8" i="2"/>
  <c r="E8" i="2" s="1"/>
  <c r="F8" i="2" s="1"/>
  <c r="D7" i="2"/>
  <c r="E7" i="2" s="1"/>
  <c r="F7" i="2" s="1"/>
  <c r="D6" i="2"/>
  <c r="E6" i="2" s="1"/>
  <c r="F6" i="2" s="1"/>
  <c r="C4" i="2"/>
  <c r="C3" i="2"/>
  <c r="P30" i="2" l="1"/>
  <c r="P65" i="2"/>
  <c r="P49" i="2"/>
  <c r="P19" i="2"/>
  <c r="P6" i="2"/>
  <c r="P77" i="2"/>
  <c r="Q81" i="2"/>
  <c r="R80" i="2" s="1"/>
  <c r="Q65" i="2"/>
  <c r="R64" i="2" s="1"/>
  <c r="Q49" i="2"/>
  <c r="R48" i="2" s="1"/>
  <c r="Q18" i="2"/>
  <c r="R17" i="2" s="1"/>
  <c r="J15" i="2"/>
  <c r="Q70" i="2"/>
  <c r="R69" i="2" s="1"/>
  <c r="Q54" i="2"/>
  <c r="R53" i="2" s="1"/>
  <c r="Q23" i="2"/>
  <c r="J16" i="2"/>
  <c r="Q75" i="2"/>
  <c r="R74" i="2" s="1"/>
  <c r="Q59" i="2"/>
  <c r="Q43" i="2"/>
  <c r="R42" i="2" s="1"/>
  <c r="Q38" i="2"/>
  <c r="R37" i="2" s="1"/>
  <c r="Q33" i="2"/>
  <c r="R32" i="2" s="1"/>
  <c r="Q28" i="2"/>
  <c r="R27" i="2" s="1"/>
  <c r="Q12" i="2"/>
  <c r="R11" i="2" s="1"/>
  <c r="Q7" i="2"/>
  <c r="J17" i="2"/>
  <c r="Q80" i="2"/>
  <c r="R79" i="2" s="1"/>
  <c r="Q64" i="2"/>
  <c r="R63" i="2" s="1"/>
  <c r="Q48" i="2"/>
  <c r="R47" i="2" s="1"/>
  <c r="Q17" i="2"/>
  <c r="R16" i="2" s="1"/>
  <c r="J18" i="2"/>
  <c r="Q69" i="2"/>
  <c r="R68" i="2" s="1"/>
  <c r="Q53" i="2"/>
  <c r="R52" i="2" s="1"/>
  <c r="Q22" i="2"/>
  <c r="R21" i="2" s="1"/>
  <c r="J6" i="2"/>
  <c r="Q74" i="2"/>
  <c r="R73" i="2" s="1"/>
  <c r="Q58" i="2"/>
  <c r="R57" i="2" s="1"/>
  <c r="Q42" i="2"/>
  <c r="R41" i="2" s="1"/>
  <c r="Q37" i="2"/>
  <c r="R36" i="2" s="1"/>
  <c r="Q32" i="2"/>
  <c r="R31" i="2" s="1"/>
  <c r="Q27" i="2"/>
  <c r="R26" i="2" s="1"/>
  <c r="Q6" i="2"/>
  <c r="Q79" i="2"/>
  <c r="R78" i="2" s="1"/>
  <c r="Q63" i="2"/>
  <c r="R62" i="2" s="1"/>
  <c r="Q47" i="2"/>
  <c r="R46" i="2" s="1"/>
  <c r="Q16" i="2"/>
  <c r="Q11" i="2"/>
  <c r="R10" i="2" s="1"/>
  <c r="Q68" i="2"/>
  <c r="R67" i="2" s="1"/>
  <c r="Q52" i="2"/>
  <c r="R51" i="2" s="1"/>
  <c r="Q21" i="2"/>
  <c r="R20" i="2" s="1"/>
  <c r="Q73" i="2"/>
  <c r="R72" i="2" s="1"/>
  <c r="Q57" i="2"/>
  <c r="R56" i="2" s="1"/>
  <c r="Q36" i="2"/>
  <c r="R35" i="2" s="1"/>
  <c r="Q31" i="2"/>
  <c r="R30" i="2" s="1"/>
  <c r="Q26" i="2"/>
  <c r="R25" i="2" s="1"/>
  <c r="J7" i="2"/>
  <c r="Q78" i="2"/>
  <c r="Q62" i="2"/>
  <c r="R61" i="2" s="1"/>
  <c r="Q46" i="2"/>
  <c r="R45" i="2" s="1"/>
  <c r="Q41" i="2"/>
  <c r="R40" i="2" s="1"/>
  <c r="Q15" i="2"/>
  <c r="R14" i="2" s="1"/>
  <c r="Q10" i="2"/>
  <c r="R9" i="2" s="1"/>
  <c r="J8" i="2"/>
  <c r="Q60" i="2"/>
  <c r="R59" i="2" s="1"/>
  <c r="Q20" i="2"/>
  <c r="R19" i="2" s="1"/>
  <c r="Q66" i="2"/>
  <c r="R65" i="2" s="1"/>
  <c r="Q39" i="2"/>
  <c r="R38" i="2" s="1"/>
  <c r="Q13" i="2"/>
  <c r="R12" i="2" s="1"/>
  <c r="Q72" i="2"/>
  <c r="Q45" i="2"/>
  <c r="R44" i="2" s="1"/>
  <c r="Q19" i="2"/>
  <c r="R18" i="2" s="1"/>
  <c r="Q51" i="2"/>
  <c r="R50" i="2" s="1"/>
  <c r="Q25" i="2"/>
  <c r="R24" i="2" s="1"/>
  <c r="J9" i="2"/>
  <c r="Q71" i="2"/>
  <c r="R70" i="2" s="1"/>
  <c r="Q44" i="2"/>
  <c r="R43" i="2" s="1"/>
  <c r="J10" i="2"/>
  <c r="Q77" i="2"/>
  <c r="R76" i="2" s="1"/>
  <c r="J11" i="2"/>
  <c r="Q50" i="2"/>
  <c r="Q30" i="2"/>
  <c r="R29" i="2" s="1"/>
  <c r="Q24" i="2"/>
  <c r="R23" i="2" s="1"/>
  <c r="J12" i="2"/>
  <c r="Q56" i="2"/>
  <c r="R55" i="2" s="1"/>
  <c r="J13" i="2"/>
  <c r="Q76" i="2"/>
  <c r="R75" i="2" s="1"/>
  <c r="J14" i="2"/>
  <c r="Q35" i="2"/>
  <c r="R34" i="2" s="1"/>
  <c r="Q9" i="2"/>
  <c r="R8" i="2" s="1"/>
  <c r="Q55" i="2"/>
  <c r="R54" i="2" s="1"/>
  <c r="Q29" i="2"/>
  <c r="R28" i="2" s="1"/>
  <c r="Q61" i="2"/>
  <c r="R60" i="2" s="1"/>
  <c r="Q34" i="2"/>
  <c r="R33" i="2" s="1"/>
  <c r="Q8" i="2"/>
  <c r="R7" i="2" s="1"/>
  <c r="Q67" i="2"/>
  <c r="R66" i="2" s="1"/>
  <c r="Q40" i="2"/>
  <c r="R39" i="2" s="1"/>
  <c r="Q14" i="2"/>
  <c r="R13" i="2" s="1"/>
  <c r="R49" i="2"/>
  <c r="P71" i="2"/>
  <c r="P58" i="2"/>
  <c r="R58" i="2" s="1"/>
  <c r="P22" i="2"/>
  <c r="H4" i="2"/>
  <c r="J4" i="2" s="1"/>
  <c r="G116" i="2"/>
  <c r="H116" i="2" s="1"/>
  <c r="R77" i="2" l="1"/>
  <c r="R6" i="2"/>
  <c r="R71" i="2"/>
  <c r="V11" i="2"/>
  <c r="R15" i="2"/>
  <c r="S16" i="2" s="1"/>
  <c r="R22" i="2"/>
  <c r="S82" i="2" s="1"/>
  <c r="G115" i="2"/>
  <c r="J3" i="2"/>
  <c r="G114" i="2"/>
  <c r="H115" i="2"/>
  <c r="I115" i="2" s="1"/>
  <c r="I116" i="2"/>
  <c r="V10" i="2" l="1"/>
  <c r="V13" i="2" s="1"/>
  <c r="V16" i="2" s="1"/>
  <c r="V9" i="2"/>
  <c r="G113" i="2"/>
  <c r="H114" i="2"/>
  <c r="I114" i="2" s="1"/>
  <c r="G112" i="2" l="1"/>
  <c r="H113" i="2"/>
  <c r="I113" i="2" s="1"/>
  <c r="G111" i="2" l="1"/>
  <c r="H112" i="2"/>
  <c r="I112" i="2" s="1"/>
  <c r="G110" i="2" l="1"/>
  <c r="H111" i="2"/>
  <c r="I111" i="2" s="1"/>
  <c r="G109" i="2" l="1"/>
  <c r="H110" i="2"/>
  <c r="I110" i="2" s="1"/>
  <c r="G108" i="2" l="1"/>
  <c r="H109" i="2"/>
  <c r="I109" i="2" s="1"/>
  <c r="G107" i="2" l="1"/>
  <c r="H108" i="2"/>
  <c r="I108" i="2" s="1"/>
  <c r="G106" i="2" l="1"/>
  <c r="H107" i="2"/>
  <c r="I107" i="2" s="1"/>
  <c r="G105" i="2" l="1"/>
  <c r="H106" i="2"/>
  <c r="I106" i="2" s="1"/>
  <c r="G104" i="2" l="1"/>
  <c r="H105" i="2"/>
  <c r="I105" i="2" s="1"/>
  <c r="G103" i="2" l="1"/>
  <c r="H104" i="2"/>
  <c r="I104" i="2" s="1"/>
  <c r="G102" i="2" l="1"/>
  <c r="H103" i="2"/>
  <c r="I103" i="2" s="1"/>
  <c r="G101" i="2" l="1"/>
  <c r="H102" i="2"/>
  <c r="I102" i="2" s="1"/>
  <c r="G100" i="2" l="1"/>
  <c r="H101" i="2"/>
  <c r="I101" i="2" s="1"/>
  <c r="G99" i="2" l="1"/>
  <c r="H100" i="2"/>
  <c r="I100" i="2" s="1"/>
  <c r="G98" i="2" l="1"/>
  <c r="H99" i="2"/>
  <c r="I99" i="2" s="1"/>
  <c r="G97" i="2" l="1"/>
  <c r="H98" i="2"/>
  <c r="I98" i="2" s="1"/>
  <c r="G96" i="2" l="1"/>
  <c r="H97" i="2"/>
  <c r="I97" i="2" s="1"/>
  <c r="G95" i="2" l="1"/>
  <c r="H96" i="2"/>
  <c r="I96" i="2" s="1"/>
  <c r="G94" i="2" l="1"/>
  <c r="H95" i="2"/>
  <c r="I95" i="2" s="1"/>
  <c r="G93" i="2" l="1"/>
  <c r="H94" i="2"/>
  <c r="I94" i="2" s="1"/>
  <c r="G92" i="2" l="1"/>
  <c r="H93" i="2"/>
  <c r="I93" i="2" s="1"/>
  <c r="G91" i="2" l="1"/>
  <c r="H92" i="2"/>
  <c r="I92" i="2" s="1"/>
  <c r="G90" i="2" l="1"/>
  <c r="H91" i="2"/>
  <c r="I91" i="2" s="1"/>
  <c r="G89" i="2" l="1"/>
  <c r="H90" i="2"/>
  <c r="I90" i="2" s="1"/>
  <c r="G88" i="2" l="1"/>
  <c r="H89" i="2"/>
  <c r="I89" i="2" s="1"/>
  <c r="G87" i="2" l="1"/>
  <c r="H88" i="2"/>
  <c r="I88" i="2" s="1"/>
  <c r="G86" i="2" l="1"/>
  <c r="H87" i="2"/>
  <c r="I87" i="2" s="1"/>
  <c r="G85" i="2" l="1"/>
  <c r="H86" i="2"/>
  <c r="I86" i="2" s="1"/>
  <c r="G84" i="2" l="1"/>
  <c r="H85" i="2"/>
  <c r="I85" i="2" s="1"/>
  <c r="G83" i="2" l="1"/>
  <c r="H84" i="2"/>
  <c r="I84" i="2" s="1"/>
  <c r="G82" i="2" l="1"/>
  <c r="H83" i="2"/>
  <c r="I83" i="2" s="1"/>
  <c r="G81" i="2" l="1"/>
  <c r="H82" i="2"/>
  <c r="I82" i="2" s="1"/>
  <c r="G80" i="2" l="1"/>
  <c r="H81" i="2"/>
  <c r="I81" i="2" s="1"/>
  <c r="G79" i="2" l="1"/>
  <c r="H80" i="2"/>
  <c r="I80" i="2" s="1"/>
  <c r="G78" i="2" l="1"/>
  <c r="H79" i="2"/>
  <c r="I79" i="2" s="1"/>
  <c r="G77" i="2" l="1"/>
  <c r="H78" i="2"/>
  <c r="I78" i="2" s="1"/>
  <c r="G76" i="2" l="1"/>
  <c r="H77" i="2"/>
  <c r="I77" i="2" s="1"/>
  <c r="G75" i="2" l="1"/>
  <c r="H76" i="2"/>
  <c r="I76" i="2" s="1"/>
  <c r="G74" i="2" l="1"/>
  <c r="H75" i="2"/>
  <c r="I75" i="2" s="1"/>
  <c r="G73" i="2" l="1"/>
  <c r="H74" i="2"/>
  <c r="I74" i="2" s="1"/>
  <c r="G72" i="2" l="1"/>
  <c r="H73" i="2"/>
  <c r="I73" i="2" s="1"/>
  <c r="G71" i="2" l="1"/>
  <c r="H72" i="2"/>
  <c r="I72" i="2" s="1"/>
  <c r="H71" i="2" l="1"/>
  <c r="I71" i="2" s="1"/>
  <c r="G70" i="2"/>
  <c r="G69" i="2" l="1"/>
  <c r="H70" i="2"/>
  <c r="I70" i="2" s="1"/>
  <c r="G68" i="2" l="1"/>
  <c r="H69" i="2"/>
  <c r="I69" i="2" s="1"/>
  <c r="G67" i="2" l="1"/>
  <c r="H68" i="2"/>
  <c r="I68" i="2" s="1"/>
  <c r="G66" i="2" l="1"/>
  <c r="H67" i="2"/>
  <c r="I67" i="2" s="1"/>
  <c r="G65" i="2" l="1"/>
  <c r="H66" i="2"/>
  <c r="I66" i="2" s="1"/>
  <c r="G64" i="2" l="1"/>
  <c r="H65" i="2"/>
  <c r="I65" i="2" s="1"/>
  <c r="G63" i="2" l="1"/>
  <c r="H64" i="2"/>
  <c r="I64" i="2" s="1"/>
  <c r="G62" i="2" l="1"/>
  <c r="H63" i="2"/>
  <c r="I63" i="2" s="1"/>
  <c r="G61" i="2" l="1"/>
  <c r="H62" i="2"/>
  <c r="I62" i="2" s="1"/>
  <c r="G60" i="2" l="1"/>
  <c r="H61" i="2"/>
  <c r="I61" i="2" s="1"/>
  <c r="G59" i="2" l="1"/>
  <c r="H60" i="2"/>
  <c r="I60" i="2" s="1"/>
  <c r="G58" i="2" l="1"/>
  <c r="H59" i="2"/>
  <c r="I59" i="2" s="1"/>
  <c r="G57" i="2" l="1"/>
  <c r="H58" i="2"/>
  <c r="I58" i="2" s="1"/>
  <c r="G56" i="2" l="1"/>
  <c r="H57" i="2"/>
  <c r="I57" i="2" s="1"/>
  <c r="G55" i="2" l="1"/>
  <c r="H56" i="2"/>
  <c r="I56" i="2" s="1"/>
  <c r="G54" i="2" l="1"/>
  <c r="H55" i="2"/>
  <c r="I55" i="2" s="1"/>
  <c r="G53" i="2" l="1"/>
  <c r="H54" i="2"/>
  <c r="I54" i="2" s="1"/>
  <c r="G52" i="2" l="1"/>
  <c r="H53" i="2"/>
  <c r="I53" i="2" s="1"/>
  <c r="G51" i="2" l="1"/>
  <c r="H52" i="2"/>
  <c r="I52" i="2" s="1"/>
  <c r="G50" i="2" l="1"/>
  <c r="H51" i="2"/>
  <c r="I51" i="2" s="1"/>
  <c r="G49" i="2" l="1"/>
  <c r="H50" i="2"/>
  <c r="I50" i="2" s="1"/>
  <c r="G48" i="2" l="1"/>
  <c r="H49" i="2"/>
  <c r="I49" i="2" s="1"/>
  <c r="G47" i="2" l="1"/>
  <c r="H48" i="2"/>
  <c r="I48" i="2" s="1"/>
  <c r="G46" i="2" l="1"/>
  <c r="H47" i="2"/>
  <c r="I47" i="2" s="1"/>
  <c r="G45" i="2" l="1"/>
  <c r="H46" i="2"/>
  <c r="I46" i="2" s="1"/>
  <c r="G44" i="2" l="1"/>
  <c r="H45" i="2"/>
  <c r="I45" i="2" s="1"/>
  <c r="G43" i="2" l="1"/>
  <c r="H44" i="2"/>
  <c r="I44" i="2" s="1"/>
  <c r="G42" i="2" l="1"/>
  <c r="H43" i="2"/>
  <c r="I43" i="2" s="1"/>
  <c r="G41" i="2" l="1"/>
  <c r="H42" i="2"/>
  <c r="I42" i="2" s="1"/>
  <c r="G40" i="2" l="1"/>
  <c r="H41" i="2"/>
  <c r="I41" i="2" s="1"/>
  <c r="G39" i="2" l="1"/>
  <c r="V29" i="2" s="1"/>
  <c r="V30" i="2" s="1"/>
  <c r="V33" i="2" s="1"/>
  <c r="V37" i="2" s="1"/>
  <c r="H40" i="2"/>
  <c r="I40" i="2" s="1"/>
  <c r="G38" i="2" l="1"/>
  <c r="H39" i="2"/>
  <c r="I39" i="2" s="1"/>
  <c r="G37" i="2" l="1"/>
  <c r="H38" i="2"/>
  <c r="I38" i="2" s="1"/>
  <c r="G36" i="2" l="1"/>
  <c r="H37" i="2"/>
  <c r="I37" i="2" s="1"/>
  <c r="G35" i="2" l="1"/>
  <c r="H36" i="2"/>
  <c r="I36" i="2" s="1"/>
  <c r="G34" i="2" l="1"/>
  <c r="H35" i="2"/>
  <c r="I35" i="2" s="1"/>
  <c r="G33" i="2" l="1"/>
  <c r="H34" i="2"/>
  <c r="I34" i="2" s="1"/>
  <c r="G32" i="2" l="1"/>
  <c r="H33" i="2"/>
  <c r="I33" i="2" s="1"/>
  <c r="G31" i="2" l="1"/>
  <c r="H32" i="2"/>
  <c r="I32" i="2" s="1"/>
  <c r="H31" i="2" l="1"/>
  <c r="I31" i="2" s="1"/>
  <c r="G30" i="2"/>
  <c r="G29" i="2" l="1"/>
  <c r="H30" i="2"/>
  <c r="I30" i="2" s="1"/>
  <c r="G28" i="2" l="1"/>
  <c r="H29" i="2"/>
  <c r="I29" i="2" s="1"/>
  <c r="G27" i="2" l="1"/>
  <c r="H28" i="2"/>
  <c r="I28" i="2" s="1"/>
  <c r="G26" i="2" l="1"/>
  <c r="H27" i="2"/>
  <c r="I27" i="2" s="1"/>
  <c r="G25" i="2" l="1"/>
  <c r="H26" i="2"/>
  <c r="I26" i="2" s="1"/>
  <c r="G24" i="2" l="1"/>
  <c r="H25" i="2"/>
  <c r="I25" i="2" s="1"/>
  <c r="G23" i="2" l="1"/>
  <c r="H24" i="2"/>
  <c r="I24" i="2" s="1"/>
  <c r="G22" i="2" l="1"/>
  <c r="H23" i="2"/>
  <c r="I23" i="2" s="1"/>
  <c r="G21" i="2" l="1"/>
  <c r="H22" i="2"/>
  <c r="I22" i="2" s="1"/>
  <c r="G20" i="2" l="1"/>
  <c r="H21" i="2"/>
  <c r="I21" i="2" s="1"/>
  <c r="G19" i="2" l="1"/>
  <c r="H20" i="2"/>
  <c r="I20" i="2" s="1"/>
  <c r="G18" i="2" l="1"/>
  <c r="H19" i="2"/>
  <c r="I19" i="2" s="1"/>
  <c r="G17" i="2" l="1"/>
  <c r="H18" i="2"/>
  <c r="I18" i="2" s="1"/>
  <c r="G16" i="2" l="1"/>
  <c r="H17" i="2"/>
  <c r="I17" i="2" s="1"/>
  <c r="G15" i="2" l="1"/>
  <c r="H16" i="2"/>
  <c r="I16" i="2" s="1"/>
  <c r="G14" i="2" l="1"/>
  <c r="H15" i="2"/>
  <c r="I15" i="2" s="1"/>
  <c r="G13" i="2" l="1"/>
  <c r="H14" i="2"/>
  <c r="I14" i="2" s="1"/>
  <c r="G12" i="2" l="1"/>
  <c r="H13" i="2"/>
  <c r="I13" i="2" s="1"/>
  <c r="G11" i="2" l="1"/>
  <c r="H12" i="2"/>
  <c r="I12" i="2" s="1"/>
  <c r="G10" i="2" l="1"/>
  <c r="H11" i="2"/>
  <c r="I11" i="2" s="1"/>
  <c r="G9" i="2" l="1"/>
  <c r="H10" i="2"/>
  <c r="I10" i="2" s="1"/>
  <c r="G8" i="2" l="1"/>
  <c r="H9" i="2"/>
  <c r="I9" i="2" s="1"/>
  <c r="G7" i="2" l="1"/>
  <c r="H8" i="2"/>
  <c r="I8" i="2" s="1"/>
  <c r="G6" i="2" l="1"/>
  <c r="H6" i="2" s="1"/>
  <c r="I6" i="2" s="1"/>
  <c r="H7" i="2"/>
  <c r="I7" i="2" s="1"/>
</calcChain>
</file>

<file path=xl/sharedStrings.xml><?xml version="1.0" encoding="utf-8"?>
<sst xmlns="http://schemas.openxmlformats.org/spreadsheetml/2006/main" count="48" uniqueCount="44">
  <si>
    <t>Illustrative Table i=0.06</t>
  </si>
  <si>
    <t>i</t>
  </si>
  <si>
    <t>m</t>
  </si>
  <si>
    <t>V</t>
  </si>
  <si>
    <r>
      <t>i</t>
    </r>
    <r>
      <rPr>
        <vertAlign val="superscript"/>
        <sz val="11"/>
        <color theme="1"/>
        <rFont val="Calibri"/>
        <family val="2"/>
        <scheme val="minor"/>
      </rPr>
      <t>(m)</t>
    </r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</si>
  <si>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1"/>
        <charset val="2"/>
        <scheme val="minor"/>
      </rPr>
      <t>(m)</t>
    </r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</si>
  <si>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</si>
  <si>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(m)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</si>
  <si>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1"/>
        <charset val="2"/>
        <scheme val="minor"/>
      </rPr>
      <t>(m)</t>
    </r>
  </si>
  <si>
    <t>x</t>
  </si>
  <si>
    <r>
      <t>l</t>
    </r>
    <r>
      <rPr>
        <vertAlign val="subscript"/>
        <sz val="11"/>
        <color theme="1"/>
        <rFont val="Calibri"/>
        <family val="2"/>
        <scheme val="minor"/>
      </rPr>
      <t>x</t>
    </r>
  </si>
  <si>
    <r>
      <t>d</t>
    </r>
    <r>
      <rPr>
        <vertAlign val="subscript"/>
        <sz val="11"/>
        <color theme="1"/>
        <rFont val="Calibri"/>
        <family val="2"/>
        <scheme val="minor"/>
      </rPr>
      <t>x</t>
    </r>
  </si>
  <si>
    <r>
      <t>q</t>
    </r>
    <r>
      <rPr>
        <vertAlign val="subscript"/>
        <sz val="11"/>
        <color theme="1"/>
        <rFont val="Calibri"/>
        <family val="2"/>
        <scheme val="minor"/>
      </rPr>
      <t>x</t>
    </r>
  </si>
  <si>
    <r>
      <t>p</t>
    </r>
    <r>
      <rPr>
        <vertAlign val="subscript"/>
        <sz val="11"/>
        <color theme="1"/>
        <rFont val="Calibri"/>
        <family val="2"/>
        <scheme val="minor"/>
      </rPr>
      <t>x</t>
    </r>
  </si>
  <si>
    <r>
      <t>A</t>
    </r>
    <r>
      <rPr>
        <vertAlign val="subscript"/>
        <sz val="11"/>
        <color theme="1"/>
        <rFont val="Calibri (Cuerpo)"/>
      </rPr>
      <t>x</t>
    </r>
  </si>
  <si>
    <r>
      <rPr>
        <sz val="11"/>
        <color theme="1"/>
        <rFont val="Comic Sans MS"/>
        <family val="4"/>
      </rPr>
      <t>ä</t>
    </r>
    <r>
      <rPr>
        <vertAlign val="subscript"/>
        <sz val="11"/>
        <color theme="1"/>
        <rFont val="Calibri (Cuerpo)"/>
      </rPr>
      <t>x</t>
    </r>
  </si>
  <si>
    <r>
      <rPr>
        <sz val="11"/>
        <color theme="1"/>
        <rFont val="Comic Sans MS"/>
        <family val="4"/>
      </rPr>
      <t>ä</t>
    </r>
    <r>
      <rPr>
        <vertAlign val="superscript"/>
        <sz val="11"/>
        <color theme="1"/>
        <rFont val="Comic Sans MS"/>
        <family val="4"/>
      </rPr>
      <t>(m)</t>
    </r>
    <r>
      <rPr>
        <vertAlign val="subscript"/>
        <sz val="11"/>
        <color theme="1"/>
        <rFont val="Calibri (Cuerpo)"/>
      </rPr>
      <t>x</t>
    </r>
  </si>
  <si>
    <t>A couple purchases a special insurance benefit with the following characteristics:</t>
  </si>
  <si>
    <t>Husband (x = 35) , Wife (y = 32). </t>
  </si>
  <si>
    <t>A benefit of $100,000 to be paid at the end of the month of the first death, if the death occurs between years 10 and 20. </t>
  </si>
  <si>
    <t>v^k+1</t>
  </si>
  <si>
    <t>k</t>
  </si>
  <si>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35</t>
    </r>
  </si>
  <si>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32</t>
    </r>
  </si>
  <si>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35:32</t>
    </r>
  </si>
  <si>
    <r>
      <rPr>
        <vertAlign val="subscript"/>
        <sz val="11"/>
        <color theme="1"/>
        <rFont val="Calibri"/>
        <family val="2"/>
        <scheme val="minor"/>
      </rPr>
      <t>k|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35:32</t>
    </r>
  </si>
  <si>
    <r>
      <t>v</t>
    </r>
    <r>
      <rPr>
        <vertAlign val="superscript"/>
        <sz val="11"/>
        <color theme="1"/>
        <rFont val="Calibri"/>
        <family val="2"/>
      </rPr>
      <t>k</t>
    </r>
  </si>
  <si>
    <r>
      <t>v</t>
    </r>
    <r>
      <rPr>
        <vertAlign val="superscript"/>
        <sz val="11"/>
        <color theme="1"/>
        <rFont val="Calibri"/>
        <family val="2"/>
        <scheme val="minor"/>
      </rPr>
      <t>k+1</t>
    </r>
    <r>
      <rPr>
        <vertAlign val="subscript"/>
        <sz val="11"/>
        <color theme="1"/>
        <rFont val="Calibri"/>
        <family val="2"/>
        <scheme val="minor"/>
      </rPr>
      <t xml:space="preserve"> k|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35:32</t>
    </r>
  </si>
  <si>
    <r>
      <t>A</t>
    </r>
    <r>
      <rPr>
        <vertAlign val="subscript"/>
        <sz val="11"/>
        <color theme="1"/>
        <rFont val="Calibri"/>
        <family val="2"/>
        <scheme val="minor"/>
      </rPr>
      <t>35:</t>
    </r>
    <r>
      <rPr>
        <vertAlign val="superscript"/>
        <sz val="11"/>
        <color theme="1"/>
        <rFont val="Calibri"/>
        <family val="2"/>
        <scheme val="minor"/>
      </rPr>
      <t>1</t>
    </r>
    <r>
      <rPr>
        <vertAlign val="subscript"/>
        <sz val="11"/>
        <color theme="1"/>
        <rFont val="Calibri"/>
        <family val="2"/>
        <scheme val="minor"/>
      </rPr>
      <t>32:[10]</t>
    </r>
  </si>
  <si>
    <r>
      <t>A</t>
    </r>
    <r>
      <rPr>
        <vertAlign val="superscript"/>
        <sz val="8"/>
        <color theme="1"/>
        <rFont val="Calibri"/>
        <family val="2"/>
        <scheme val="minor"/>
      </rPr>
      <t>(12)</t>
    </r>
    <r>
      <rPr>
        <vertAlign val="subscript"/>
        <sz val="11"/>
        <color theme="1"/>
        <rFont val="Calibri"/>
        <family val="2"/>
        <scheme val="minor"/>
      </rPr>
      <t>35:</t>
    </r>
    <r>
      <rPr>
        <vertAlign val="superscript"/>
        <sz val="11"/>
        <color theme="1"/>
        <rFont val="Calibri"/>
        <family val="2"/>
        <scheme val="minor"/>
      </rPr>
      <t>1</t>
    </r>
    <r>
      <rPr>
        <vertAlign val="subscript"/>
        <sz val="11"/>
        <color theme="1"/>
        <rFont val="Calibri"/>
        <family val="2"/>
        <scheme val="minor"/>
      </rPr>
      <t>32:[10]</t>
    </r>
  </si>
  <si>
    <t>Assuming UDD</t>
  </si>
  <si>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 xml:space="preserve">35:32 </t>
    </r>
  </si>
  <si>
    <r>
      <rPr>
        <vertAlign val="subscript"/>
        <sz val="11"/>
        <color theme="1"/>
        <rFont val="Calibri"/>
        <family val="2"/>
        <scheme val="minor"/>
      </rPr>
      <t>10|</t>
    </r>
    <r>
      <rPr>
        <sz val="11"/>
        <color theme="1"/>
        <rFont val="Calibri"/>
        <family val="2"/>
        <scheme val="minor"/>
      </rPr>
      <t>A</t>
    </r>
    <r>
      <rPr>
        <vertAlign val="superscript"/>
        <sz val="8"/>
        <color theme="1"/>
        <rFont val="Calibri"/>
        <family val="2"/>
        <scheme val="minor"/>
      </rPr>
      <t>(12)</t>
    </r>
    <r>
      <rPr>
        <vertAlign val="subscript"/>
        <sz val="11"/>
        <color theme="1"/>
        <rFont val="Calibri"/>
        <family val="2"/>
        <scheme val="minor"/>
      </rPr>
      <t>35:32:[10]</t>
    </r>
  </si>
  <si>
    <r>
      <t>A</t>
    </r>
    <r>
      <rPr>
        <vertAlign val="superscript"/>
        <sz val="8"/>
        <color theme="1"/>
        <rFont val="Calibri"/>
        <family val="2"/>
        <scheme val="minor"/>
      </rPr>
      <t>(12) 1</t>
    </r>
    <r>
      <rPr>
        <vertAlign val="subscript"/>
        <sz val="11"/>
        <color theme="1"/>
        <rFont val="Calibri"/>
        <family val="2"/>
        <scheme val="minor"/>
      </rPr>
      <t>35:32</t>
    </r>
  </si>
  <si>
    <r>
      <t>100000</t>
    </r>
    <r>
      <rPr>
        <vertAlign val="subscript"/>
        <sz val="11"/>
        <color theme="1"/>
        <rFont val="Calibri"/>
        <family val="2"/>
        <scheme val="minor"/>
      </rPr>
      <t xml:space="preserve">  10|</t>
    </r>
    <r>
      <rPr>
        <sz val="11"/>
        <color theme="1"/>
        <rFont val="Calibri"/>
        <family val="2"/>
        <scheme val="minor"/>
      </rPr>
      <t>A</t>
    </r>
    <r>
      <rPr>
        <vertAlign val="superscript"/>
        <sz val="8"/>
        <color theme="1"/>
        <rFont val="Calibri"/>
        <family val="2"/>
        <scheme val="minor"/>
      </rPr>
      <t>(12)</t>
    </r>
    <r>
      <rPr>
        <vertAlign val="subscript"/>
        <sz val="11"/>
        <color theme="1"/>
        <rFont val="Calibri"/>
        <family val="2"/>
        <scheme val="minor"/>
      </rPr>
      <t>35:32:[10]</t>
    </r>
  </si>
  <si>
    <t xml:space="preserve">               A benefit of $500,000 to be paid at the end of the month of the second death whenever this occurs. </t>
  </si>
  <si>
    <r>
      <t>A</t>
    </r>
    <r>
      <rPr>
        <vertAlign val="subscript"/>
        <sz val="11"/>
        <color theme="1"/>
        <rFont val="Calibri"/>
        <family val="2"/>
        <scheme val="minor"/>
      </rPr>
      <t>35:32</t>
    </r>
  </si>
  <si>
    <r>
      <t>A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 xml:space="preserve"> + A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 xml:space="preserve"> - A</t>
    </r>
    <r>
      <rPr>
        <vertAlign val="subscript"/>
        <sz val="11"/>
        <color theme="1"/>
        <rFont val="Calibri"/>
        <family val="2"/>
        <scheme val="minor"/>
      </rPr>
      <t>35:32</t>
    </r>
  </si>
  <si>
    <r>
      <t>A</t>
    </r>
    <r>
      <rPr>
        <vertAlign val="subscript"/>
        <sz val="11"/>
        <color theme="1"/>
        <rFont val="Calibri"/>
        <family val="2"/>
        <scheme val="minor"/>
      </rPr>
      <t>35</t>
    </r>
  </si>
  <si>
    <r>
      <t>A</t>
    </r>
    <r>
      <rPr>
        <vertAlign val="subscript"/>
        <sz val="11"/>
        <color theme="1"/>
        <rFont val="Calibri"/>
        <family val="2"/>
        <scheme val="minor"/>
      </rPr>
      <t>32</t>
    </r>
  </si>
  <si>
    <r>
      <t>A</t>
    </r>
    <r>
      <rPr>
        <vertAlign val="subscript"/>
        <sz val="11"/>
        <color theme="1"/>
        <rFont val="Calibri"/>
        <family val="2"/>
        <scheme val="minor"/>
      </rPr>
      <t>35:32</t>
    </r>
    <r>
      <rPr>
        <sz val="11"/>
        <color theme="1"/>
        <rFont val="Calibri"/>
        <family val="2"/>
        <scheme val="minor"/>
      </rPr>
      <t xml:space="preserve"> </t>
    </r>
  </si>
  <si>
    <r>
      <t>A</t>
    </r>
    <r>
      <rPr>
        <vertAlign val="superscript"/>
        <sz val="11"/>
        <color theme="1"/>
        <rFont val="Calibri"/>
        <family val="2"/>
        <scheme val="minor"/>
      </rPr>
      <t>(12)</t>
    </r>
    <r>
      <rPr>
        <vertAlign val="subscript"/>
        <sz val="11"/>
        <color theme="1"/>
        <rFont val="Calibri"/>
        <family val="2"/>
        <scheme val="minor"/>
      </rPr>
      <t>35:32</t>
    </r>
    <r>
      <rPr>
        <sz val="11"/>
        <color theme="1"/>
        <rFont val="Calibri"/>
        <family val="2"/>
        <scheme val="minor"/>
      </rPr>
      <t xml:space="preserve"> </t>
    </r>
  </si>
  <si>
    <r>
      <t>500,000A</t>
    </r>
    <r>
      <rPr>
        <vertAlign val="superscript"/>
        <sz val="11"/>
        <color theme="1"/>
        <rFont val="Calibri"/>
        <family val="2"/>
        <scheme val="minor"/>
      </rPr>
      <t>(12)</t>
    </r>
    <r>
      <rPr>
        <vertAlign val="subscript"/>
        <sz val="11"/>
        <color theme="1"/>
        <rFont val="Calibri"/>
        <family val="2"/>
        <scheme val="minor"/>
      </rPr>
      <t>35:32</t>
    </r>
    <r>
      <rPr>
        <sz val="11"/>
        <color theme="1"/>
        <rFont val="Calibri"/>
        <family val="2"/>
        <scheme val="minor"/>
      </rPr>
      <t xml:space="preserve"> </t>
    </r>
  </si>
  <si>
    <t xml:space="preserve">El APV 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</si>
</sst>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.00000"/>
    <numFmt numFmtId="165" formatCode="0.0000"/>
    <numFmt numFmtId="167" formatCode="0.0000000000000000000"/>
    <numFmt numFmtId="168" formatCode="0.0000000000000000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 (Cuerpo)"/>
    </font>
    <font>
      <sz val="11"/>
      <color theme="1"/>
      <name val="Calibri"/>
      <family val="4"/>
    </font>
    <font>
      <sz val="11"/>
      <color theme="1"/>
      <name val="Comic Sans MS"/>
      <family val="4"/>
    </font>
    <font>
      <vertAlign val="superscript"/>
      <sz val="11"/>
      <color theme="1"/>
      <name val="Comic Sans MS"/>
      <family val="4"/>
    </font>
    <font>
      <sz val="11"/>
      <color theme="1"/>
      <name val="Calibri"/>
      <family val="4"/>
      <scheme val="minor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3" borderId="1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7" fontId="0" fillId="0" borderId="0" xfId="0" applyNumberFormat="1"/>
    <xf numFmtId="167" fontId="0" fillId="0" borderId="0" xfId="0" applyNumberFormat="1" applyAlignment="1">
      <alignment horizontal="right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8" fontId="0" fillId="4" borderId="0" xfId="0" applyNumberFormat="1" applyFill="1"/>
    <xf numFmtId="44" fontId="0" fillId="4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0" xfId="1" applyNumberFormat="1" applyFont="1" applyFill="1"/>
    <xf numFmtId="167" fontId="0" fillId="0" borderId="10" xfId="0" applyNumberFormat="1" applyBorder="1"/>
    <xf numFmtId="167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443942</xdr:colOff>
      <xdr:row>5</xdr:row>
      <xdr:rowOff>211164</xdr:rowOff>
    </xdr:from>
    <xdr:ext cx="824927" cy="1755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0EEE5BB-178B-4AE3-8271-EA486CE4C6A7}"/>
                </a:ext>
              </a:extLst>
            </xdr:cNvPr>
            <xdr:cNvSpPr txBox="1"/>
          </xdr:nvSpPr>
          <xdr:spPr>
            <a:xfrm>
              <a:off x="24269142" y="1233514"/>
              <a:ext cx="824927" cy="175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7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nor/>
                          </m:rPr>
                          <a:rPr lang="es-MX" sz="7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700" b="0" i="0">
                            <a:latin typeface="Cambria Math" panose="02040503050406030204" pitchFamily="18" charset="0"/>
                          </a:rPr>
                          <m:t>         35:32</m:t>
                        </m:r>
                      </m:sub>
                      <m:sup>
                        <m:d>
                          <m:dPr>
                            <m:ctrlPr>
                              <a:rPr lang="es-MX" sz="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nor/>
                              </m:rPr>
                              <a:rPr lang="es-MX" sz="700" b="0" i="0">
                                <a:latin typeface="Cambria Math" panose="02040503050406030204" pitchFamily="18" charset="0"/>
                              </a:rPr>
                              <m:t>12</m:t>
                            </m:r>
                          </m:e>
                        </m:d>
                        <m:r>
                          <m:rPr>
                            <m:nor/>
                          </m:rPr>
                          <a:rPr lang="es-MX" sz="700" b="0" i="0">
                            <a:latin typeface="Cambria Math" panose="02040503050406030204" pitchFamily="18" charset="0"/>
                          </a:rPr>
                          <m:t>    1</m:t>
                        </m:r>
                      </m:sup>
                    </m:sSubSup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0EEE5BB-178B-4AE3-8271-EA486CE4C6A7}"/>
                </a:ext>
              </a:extLst>
            </xdr:cNvPr>
            <xdr:cNvSpPr txBox="1"/>
          </xdr:nvSpPr>
          <xdr:spPr>
            <a:xfrm>
              <a:off x="24269142" y="1233514"/>
              <a:ext cx="824927" cy="175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700" b="0" i="0">
                  <a:latin typeface="Cambria Math" panose="02040503050406030204" pitchFamily="18" charset="0"/>
                </a:rPr>
                <a:t>"A" _"         35:32" ^("12" )"    1" 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25</xdr:col>
      <xdr:colOff>817257</xdr:colOff>
      <xdr:row>10</xdr:row>
      <xdr:rowOff>16265</xdr:rowOff>
    </xdr:from>
    <xdr:ext cx="65" cy="9393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69876F-AC7D-41AA-AF84-A4DF5325B26C}"/>
            </a:ext>
          </a:extLst>
        </xdr:cNvPr>
        <xdr:cNvSpPr txBox="1"/>
      </xdr:nvSpPr>
      <xdr:spPr>
        <a:xfrm>
          <a:off x="20476857" y="2035565"/>
          <a:ext cx="65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600"/>
        </a:p>
      </xdr:txBody>
    </xdr:sp>
    <xdr:clientData/>
  </xdr:oneCellAnchor>
  <xdr:oneCellAnchor>
    <xdr:from>
      <xdr:col>25</xdr:col>
      <xdr:colOff>615975</xdr:colOff>
      <xdr:row>10</xdr:row>
      <xdr:rowOff>26634</xdr:rowOff>
    </xdr:from>
    <xdr:ext cx="1753547" cy="9393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19AE49D-5AEC-448D-942C-7A6E45E0E3A1}"/>
            </a:ext>
          </a:extLst>
        </xdr:cNvPr>
        <xdr:cNvSpPr txBox="1"/>
      </xdr:nvSpPr>
      <xdr:spPr>
        <a:xfrm flipH="1">
          <a:off x="20478775" y="2045934"/>
          <a:ext cx="1753547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s-MX" sz="600"/>
            <a:t>0                                 10                              </a:t>
          </a:r>
          <a:r>
            <a:rPr lang="es-MX" sz="600" baseline="0"/>
            <a:t> 20</a:t>
          </a:r>
          <a:endParaRPr lang="es-MX" sz="600"/>
        </a:p>
      </xdr:txBody>
    </xdr:sp>
    <xdr:clientData/>
  </xdr:oneCellAnchor>
  <xdr:oneCellAnchor>
    <xdr:from>
      <xdr:col>20</xdr:col>
      <xdr:colOff>89266</xdr:colOff>
      <xdr:row>21</xdr:row>
      <xdr:rowOff>135078</xdr:rowOff>
    </xdr:from>
    <xdr:ext cx="2409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E0839E3-CFF8-479B-8E07-2FC9996CD2F9}"/>
                </a:ext>
              </a:extLst>
            </xdr:cNvPr>
            <xdr:cNvSpPr txBox="1"/>
          </xdr:nvSpPr>
          <xdr:spPr>
            <a:xfrm>
              <a:off x="15424516" y="4307028"/>
              <a:ext cx="24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____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E0839E3-CFF8-479B-8E07-2FC9996CD2F9}"/>
                </a:ext>
              </a:extLst>
            </xdr:cNvPr>
            <xdr:cNvSpPr txBox="1"/>
          </xdr:nvSpPr>
          <xdr:spPr>
            <a:xfrm>
              <a:off x="15424516" y="4307028"/>
              <a:ext cx="24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____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20</xdr:col>
      <xdr:colOff>1049017</xdr:colOff>
      <xdr:row>27</xdr:row>
      <xdr:rowOff>125987</xdr:rowOff>
    </xdr:from>
    <xdr:ext cx="2409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A6FB9A-04E4-427E-BCE7-B96648314062}"/>
                </a:ext>
              </a:extLst>
            </xdr:cNvPr>
            <xdr:cNvSpPr txBox="1"/>
          </xdr:nvSpPr>
          <xdr:spPr>
            <a:xfrm>
              <a:off x="16384267" y="5504437"/>
              <a:ext cx="24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____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A6FB9A-04E4-427E-BCE7-B96648314062}"/>
                </a:ext>
              </a:extLst>
            </xdr:cNvPr>
            <xdr:cNvSpPr txBox="1"/>
          </xdr:nvSpPr>
          <xdr:spPr>
            <a:xfrm>
              <a:off x="16384267" y="5504437"/>
              <a:ext cx="24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____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20</xdr:col>
      <xdr:colOff>323530</xdr:colOff>
      <xdr:row>25</xdr:row>
      <xdr:rowOff>157933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EDB422-745F-403C-B79B-ED5DC8C616BE}"/>
            </a:ext>
          </a:extLst>
        </xdr:cNvPr>
        <xdr:cNvSpPr txBox="1"/>
      </xdr:nvSpPr>
      <xdr:spPr>
        <a:xfrm>
          <a:off x="15658780" y="51172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20</xdr:col>
      <xdr:colOff>1063305</xdr:colOff>
      <xdr:row>28</xdr:row>
      <xdr:rowOff>165871</xdr:rowOff>
    </xdr:from>
    <xdr:ext cx="2409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0BAF440-C3AB-4824-83EF-BBA563530ABE}"/>
                </a:ext>
              </a:extLst>
            </xdr:cNvPr>
            <xdr:cNvSpPr txBox="1"/>
          </xdr:nvSpPr>
          <xdr:spPr>
            <a:xfrm>
              <a:off x="16398555" y="5728471"/>
              <a:ext cx="24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____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0BAF440-C3AB-4824-83EF-BBA563530ABE}"/>
                </a:ext>
              </a:extLst>
            </xdr:cNvPr>
            <xdr:cNvSpPr txBox="1"/>
          </xdr:nvSpPr>
          <xdr:spPr>
            <a:xfrm>
              <a:off x="16398555" y="5728471"/>
              <a:ext cx="24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____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23</xdr:col>
      <xdr:colOff>47174</xdr:colOff>
      <xdr:row>22</xdr:row>
      <xdr:rowOff>16636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211CDE-C9CF-45BE-AD7B-0BC574EE0378}"/>
            </a:ext>
          </a:extLst>
        </xdr:cNvPr>
        <xdr:cNvSpPr txBox="1"/>
      </xdr:nvSpPr>
      <xdr:spPr>
        <a:xfrm>
          <a:off x="19192424" y="43727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19</xdr:col>
      <xdr:colOff>836415</xdr:colOff>
      <xdr:row>35</xdr:row>
      <xdr:rowOff>100050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DF856A-5561-4547-AD94-9453F7485E69}"/>
            </a:ext>
          </a:extLst>
        </xdr:cNvPr>
        <xdr:cNvSpPr txBox="1"/>
      </xdr:nvSpPr>
      <xdr:spPr>
        <a:xfrm>
          <a:off x="15269965" y="7053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20</xdr:col>
      <xdr:colOff>1061107</xdr:colOff>
      <xdr:row>31</xdr:row>
      <xdr:rowOff>156223</xdr:rowOff>
    </xdr:from>
    <xdr:ext cx="2409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65BE71B-DA08-4EA1-A366-75913E65BB9A}"/>
                </a:ext>
              </a:extLst>
            </xdr:cNvPr>
            <xdr:cNvSpPr txBox="1"/>
          </xdr:nvSpPr>
          <xdr:spPr>
            <a:xfrm>
              <a:off x="16396357" y="6334773"/>
              <a:ext cx="24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____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65BE71B-DA08-4EA1-A366-75913E65BB9A}"/>
                </a:ext>
              </a:extLst>
            </xdr:cNvPr>
            <xdr:cNvSpPr txBox="1"/>
          </xdr:nvSpPr>
          <xdr:spPr>
            <a:xfrm>
              <a:off x="16396357" y="6334773"/>
              <a:ext cx="24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____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22</xdr:col>
      <xdr:colOff>790510</xdr:colOff>
      <xdr:row>11</xdr:row>
      <xdr:rowOff>84234</xdr:rowOff>
    </xdr:from>
    <xdr:ext cx="1005532" cy="3496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76C3F65-B9A3-4FE5-B46B-CD5BE0452F05}"/>
                </a:ext>
              </a:extLst>
            </xdr:cNvPr>
            <xdr:cNvSpPr txBox="1"/>
          </xdr:nvSpPr>
          <xdr:spPr>
            <a:xfrm>
              <a:off x="19097560" y="2313084"/>
              <a:ext cx="1005532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p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  <m:r>
                      <a:rPr lang="es-MX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i</m:t>
                        </m:r>
                      </m:num>
                      <m:den>
                        <m:sSup>
                          <m:sSup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e>
                          <m:sup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</m:t>
                            </m:r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den>
                    </m:f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x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76C3F65-B9A3-4FE5-B46B-CD5BE0452F05}"/>
                </a:ext>
              </a:extLst>
            </xdr:cNvPr>
            <xdr:cNvSpPr txBox="1"/>
          </xdr:nvSpPr>
          <xdr:spPr>
            <a:xfrm>
              <a:off x="19097560" y="2313084"/>
              <a:ext cx="1005532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"A" ^"(m)" </a:t>
              </a:r>
              <a:r>
                <a:rPr lang="es-MX" sz="110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latin typeface="Cambria Math" panose="02040503050406030204" pitchFamily="18" charset="0"/>
                </a:rPr>
                <a:t>"i"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"i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^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"(m)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s-MX" sz="1100" b="0" i="0">
                  <a:latin typeface="Cambria Math" panose="02040503050406030204" pitchFamily="18" charset="0"/>
                </a:rPr>
                <a:t>"A" _"x" 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22</xdr:col>
      <xdr:colOff>787400</xdr:colOff>
      <xdr:row>31</xdr:row>
      <xdr:rowOff>22807</xdr:rowOff>
    </xdr:from>
    <xdr:ext cx="1005532" cy="3496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D5C9DA6-C259-43E5-8659-E0115429C078}"/>
                </a:ext>
              </a:extLst>
            </xdr:cNvPr>
            <xdr:cNvSpPr txBox="1"/>
          </xdr:nvSpPr>
          <xdr:spPr>
            <a:xfrm>
              <a:off x="19094450" y="6201357"/>
              <a:ext cx="1005532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p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  <m:r>
                      <a:rPr lang="es-MX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i</m:t>
                        </m:r>
                      </m:num>
                      <m:den>
                        <m:sSup>
                          <m:sSup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e>
                          <m:sup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</m:t>
                            </m:r>
                            <m:r>
                              <m:rPr>
                                <m:nor/>
                              </m:rPr>
                              <a:rPr lang="es-MX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den>
                    </m:f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x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D5C9DA6-C259-43E5-8659-E0115429C078}"/>
                </a:ext>
              </a:extLst>
            </xdr:cNvPr>
            <xdr:cNvSpPr txBox="1"/>
          </xdr:nvSpPr>
          <xdr:spPr>
            <a:xfrm>
              <a:off x="19094450" y="6201357"/>
              <a:ext cx="1005532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"A" ^"(m)" </a:t>
              </a:r>
              <a:r>
                <a:rPr lang="es-MX" sz="110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latin typeface="Cambria Math" panose="02040503050406030204" pitchFamily="18" charset="0"/>
                </a:rPr>
                <a:t>"i" 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"i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^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"(m)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s-MX" sz="1100" b="0" i="0">
                  <a:latin typeface="Cambria Math" panose="02040503050406030204" pitchFamily="18" charset="0"/>
                </a:rPr>
                <a:t>"A" _"x" 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90BC-1AC9-4D60-AC03-5AC910405144}">
  <dimension ref="B1:AD116"/>
  <sheetViews>
    <sheetView showGridLines="0" tabSelected="1" topLeftCell="Q1" zoomScale="119" zoomScaleNormal="73" workbookViewId="0">
      <selection activeCell="AA20" sqref="AA20"/>
    </sheetView>
  </sheetViews>
  <sheetFormatPr defaultColWidth="8.81640625" defaultRowHeight="14.5"/>
  <cols>
    <col min="2" max="4" width="9" bestFit="1" customWidth="1"/>
    <col min="5" max="5" width="10.81640625" bestFit="1" customWidth="1"/>
    <col min="6" max="7" width="9.26953125" bestFit="1" customWidth="1"/>
    <col min="8" max="8" width="10.453125" customWidth="1"/>
    <col min="9" max="9" width="10" customWidth="1"/>
    <col min="10" max="10" width="12.54296875" bestFit="1" customWidth="1"/>
    <col min="11" max="11" width="13.1796875" bestFit="1" customWidth="1"/>
    <col min="12" max="12" width="2.81640625" bestFit="1" customWidth="1"/>
    <col min="13" max="13" width="9.6328125" customWidth="1"/>
    <col min="14" max="14" width="8" customWidth="1"/>
    <col min="15" max="15" width="8.90625" bestFit="1" customWidth="1"/>
    <col min="16" max="16" width="7.08984375" customWidth="1"/>
    <col min="17" max="17" width="7.6328125" customWidth="1"/>
    <col min="18" max="18" width="9.453125" bestFit="1" customWidth="1"/>
    <col min="19" max="19" width="22.6328125" bestFit="1" customWidth="1"/>
    <col min="22" max="22" width="21.6328125" bestFit="1" customWidth="1"/>
  </cols>
  <sheetData>
    <row r="1" spans="2:30">
      <c r="B1" s="35" t="s">
        <v>0</v>
      </c>
      <c r="C1" s="35"/>
      <c r="D1" s="35"/>
      <c r="E1" s="35"/>
      <c r="F1" s="35"/>
      <c r="G1" s="35"/>
      <c r="H1" s="35"/>
      <c r="I1" s="1"/>
      <c r="J1" s="1"/>
    </row>
    <row r="2" spans="2:30">
      <c r="B2" s="2" t="s">
        <v>1</v>
      </c>
      <c r="C2" s="3">
        <v>0.06</v>
      </c>
      <c r="G2" t="s">
        <v>2</v>
      </c>
      <c r="H2" s="1">
        <v>12</v>
      </c>
      <c r="L2" s="36"/>
      <c r="M2" s="37"/>
      <c r="N2" s="37"/>
      <c r="O2" s="37"/>
      <c r="P2" s="37"/>
      <c r="Q2" s="37"/>
      <c r="R2" s="36"/>
    </row>
    <row r="3" spans="2:30" ht="16.5">
      <c r="B3" s="2" t="s">
        <v>3</v>
      </c>
      <c r="C3" s="3">
        <f>1/(1+C2)</f>
        <v>0.94339622641509424</v>
      </c>
      <c r="G3" t="s">
        <v>4</v>
      </c>
      <c r="H3" s="4">
        <f>H2*((1+C2)^(1/H2)-1)</f>
        <v>5.8410606784116581E-2</v>
      </c>
      <c r="I3" s="5" t="s">
        <v>5</v>
      </c>
      <c r="J3">
        <f>(C2*C4)/(H3*H4)</f>
        <v>1.0535951123989762</v>
      </c>
      <c r="L3" s="36"/>
      <c r="M3" s="37"/>
      <c r="N3" s="37"/>
      <c r="O3" s="37"/>
      <c r="P3" s="37"/>
      <c r="Q3" s="37"/>
      <c r="R3" s="36"/>
    </row>
    <row r="4" spans="2:30" ht="16.5">
      <c r="B4" s="2" t="s">
        <v>6</v>
      </c>
      <c r="C4" s="3">
        <f>C2/(1+C2)</f>
        <v>5.6603773584905655E-2</v>
      </c>
      <c r="G4" s="6" t="s">
        <v>7</v>
      </c>
      <c r="H4" s="4">
        <f>((1+C4)^(1/H2)-1)*H2</f>
        <v>5.5186286391355921E-2</v>
      </c>
      <c r="I4" s="7" t="s">
        <v>8</v>
      </c>
      <c r="J4">
        <f>(C2-H3)/(H4*H3)</f>
        <v>0.49306987204748626</v>
      </c>
      <c r="L4" s="36"/>
      <c r="M4" s="37"/>
      <c r="N4" s="37"/>
      <c r="O4" s="37"/>
      <c r="P4" s="37"/>
      <c r="Q4" s="37"/>
      <c r="R4" s="36"/>
      <c r="U4" t="s">
        <v>17</v>
      </c>
    </row>
    <row r="5" spans="2:30" ht="18.5" thickBot="1">
      <c r="B5" s="8" t="s">
        <v>9</v>
      </c>
      <c r="C5" s="9" t="s">
        <v>10</v>
      </c>
      <c r="D5" s="9" t="s">
        <v>11</v>
      </c>
      <c r="E5" s="9" t="s">
        <v>12</v>
      </c>
      <c r="F5" s="9" t="s">
        <v>13</v>
      </c>
      <c r="G5" s="9" t="s">
        <v>14</v>
      </c>
      <c r="H5" s="10" t="s">
        <v>15</v>
      </c>
      <c r="I5" s="28" t="s">
        <v>16</v>
      </c>
      <c r="J5" s="11" t="s">
        <v>20</v>
      </c>
      <c r="L5" s="38" t="s">
        <v>21</v>
      </c>
      <c r="M5" s="39" t="s">
        <v>22</v>
      </c>
      <c r="N5" s="39" t="s">
        <v>23</v>
      </c>
      <c r="O5" s="39" t="s">
        <v>24</v>
      </c>
      <c r="P5" s="39" t="s">
        <v>25</v>
      </c>
      <c r="Q5" s="40" t="s">
        <v>26</v>
      </c>
      <c r="R5" s="38" t="s">
        <v>27</v>
      </c>
      <c r="T5" s="1"/>
      <c r="U5" t="s">
        <v>18</v>
      </c>
    </row>
    <row r="6" spans="2:30" ht="16.5" customHeight="1">
      <c r="B6" s="12">
        <v>0</v>
      </c>
      <c r="C6" s="13">
        <v>100000</v>
      </c>
      <c r="D6" s="13">
        <f>C6-C7</f>
        <v>2042.1699999999983</v>
      </c>
      <c r="E6" s="14">
        <f>D6/C6</f>
        <v>2.0421699999999984E-2</v>
      </c>
      <c r="F6" s="15">
        <f>1-E6</f>
        <v>0.97957830000000001</v>
      </c>
      <c r="G6" s="14">
        <f t="shared" ref="G6:G69" si="0">$C$3*E6+$C$3*F6*G7</f>
        <v>4.9004584730249552E-2</v>
      </c>
      <c r="H6" s="16">
        <f>(1-G6)/C$4</f>
        <v>16.800919003098926</v>
      </c>
      <c r="I6" s="29">
        <f>J$3*H6-J$4</f>
        <v>17.208296273428623</v>
      </c>
      <c r="J6" s="4">
        <f>C$3^B7</f>
        <v>0.94339622641509424</v>
      </c>
      <c r="L6" s="36">
        <v>0</v>
      </c>
      <c r="M6" s="37">
        <f>C42/C$41</f>
        <v>0.99798644574076856</v>
      </c>
      <c r="N6" s="37">
        <f>C39/C$38</f>
        <v>0.99830345256746256</v>
      </c>
      <c r="O6" s="37">
        <f>M6*N6</f>
        <v>0.99629331439853985</v>
      </c>
      <c r="P6" s="37">
        <f>O6-O7</f>
        <v>3.9144578283735187E-3</v>
      </c>
      <c r="Q6" s="37">
        <f>C$3^L6</f>
        <v>1</v>
      </c>
      <c r="R6" s="37">
        <f>Q7*P6</f>
        <v>3.6928847437486022E-3</v>
      </c>
    </row>
    <row r="7" spans="2:30">
      <c r="B7" s="17">
        <v>1</v>
      </c>
      <c r="C7" s="1">
        <v>97957.83</v>
      </c>
      <c r="D7" s="1">
        <f t="shared" ref="D7:D70" si="1">C7-C8</f>
        <v>131.57000000000698</v>
      </c>
      <c r="E7" s="4">
        <f t="shared" ref="E7:E70" si="2">D7/C7</f>
        <v>1.3431289770302892E-3</v>
      </c>
      <c r="F7" s="18">
        <f t="shared" ref="F7:F70" si="3">1-E7</f>
        <v>0.99865687102296974</v>
      </c>
      <c r="G7" s="4">
        <f t="shared" si="0"/>
        <v>3.2180337002222843E-2</v>
      </c>
      <c r="H7" s="16">
        <f>(1-G7)/C$4</f>
        <v>17.098147379627399</v>
      </c>
      <c r="I7" s="29">
        <f t="shared" ref="I7:I70" si="4">J$3*H7-J$4</f>
        <v>17.521454638205306</v>
      </c>
      <c r="J7" s="4">
        <f t="shared" ref="J7:J18" si="5">C$3^B8</f>
        <v>0.88999644001423972</v>
      </c>
      <c r="L7" s="36">
        <v>1</v>
      </c>
      <c r="M7" s="37">
        <f>C43/C$41</f>
        <v>0.99585050084097126</v>
      </c>
      <c r="N7" s="37">
        <f>C40/C$38</f>
        <v>0.99651389011917635</v>
      </c>
      <c r="O7" s="37">
        <f t="shared" ref="O7:O70" si="6">M7*N7</f>
        <v>0.99237885657016633</v>
      </c>
      <c r="P7" s="37">
        <f>O7-O8</f>
        <v>4.140980116701054E-3</v>
      </c>
      <c r="Q7" s="37">
        <f>C$3^L7</f>
        <v>0.94339622641509424</v>
      </c>
      <c r="R7" s="37">
        <f t="shared" ref="R7:R70" si="7">Q8*P7</f>
        <v>3.6854575620336892E-3</v>
      </c>
      <c r="X7" s="1" t="s">
        <v>19</v>
      </c>
    </row>
    <row r="8" spans="2:30">
      <c r="B8" s="17">
        <v>2</v>
      </c>
      <c r="C8" s="1">
        <v>97826.26</v>
      </c>
      <c r="D8" s="1">
        <f t="shared" si="1"/>
        <v>119.70999999999185</v>
      </c>
      <c r="E8" s="4">
        <f t="shared" si="2"/>
        <v>1.2237000576327036E-3</v>
      </c>
      <c r="F8" s="18">
        <f t="shared" si="3"/>
        <v>0.99877629994236727</v>
      </c>
      <c r="G8" s="4">
        <f t="shared" si="0"/>
        <v>3.2812099126459868E-2</v>
      </c>
      <c r="H8" s="16">
        <f t="shared" ref="H8:H70" si="8">(1-G8)/C$4</f>
        <v>17.086986248765879</v>
      </c>
      <c r="I8" s="29">
        <f t="shared" si="4"/>
        <v>17.509695325280759</v>
      </c>
      <c r="J8" s="4">
        <f t="shared" si="5"/>
        <v>0.83961928303230149</v>
      </c>
      <c r="L8" s="36">
        <v>2</v>
      </c>
      <c r="M8" s="37">
        <f>C44/C$41</f>
        <v>0.99358091342905563</v>
      </c>
      <c r="N8" s="37">
        <f>C41/C$38</f>
        <v>0.99462244402707933</v>
      </c>
      <c r="O8" s="37">
        <f t="shared" si="6"/>
        <v>0.98823787645346528</v>
      </c>
      <c r="P8" s="37">
        <f>O8-O9</f>
        <v>4.3877972195589532E-3</v>
      </c>
      <c r="Q8" s="37">
        <f>C$3^L8</f>
        <v>0.88999644001423972</v>
      </c>
      <c r="R8" s="37">
        <f t="shared" si="7"/>
        <v>3.6840791555772141E-3</v>
      </c>
    </row>
    <row r="9" spans="2:30" ht="16.5">
      <c r="B9" s="17">
        <v>3</v>
      </c>
      <c r="C9" s="1">
        <v>97706.55</v>
      </c>
      <c r="D9" s="1">
        <f t="shared" si="1"/>
        <v>109.80999999999767</v>
      </c>
      <c r="E9" s="4">
        <f t="shared" si="2"/>
        <v>1.1238755231864975E-3</v>
      </c>
      <c r="F9" s="18">
        <f t="shared" si="3"/>
        <v>0.99887612447681351</v>
      </c>
      <c r="G9" s="4">
        <f t="shared" si="0"/>
        <v>3.359823918364014E-2</v>
      </c>
      <c r="H9" s="16">
        <f t="shared" si="8"/>
        <v>17.073097774422358</v>
      </c>
      <c r="I9" s="29">
        <f t="shared" si="4"/>
        <v>17.49506249659375</v>
      </c>
      <c r="J9" s="4">
        <f t="shared" si="5"/>
        <v>0.79209366323802022</v>
      </c>
      <c r="L9" s="36">
        <v>3</v>
      </c>
      <c r="M9" s="37">
        <f>C45/C$41</f>
        <v>0.99116515783668968</v>
      </c>
      <c r="N9" s="37">
        <f>C42/C$38</f>
        <v>0.99261971776858138</v>
      </c>
      <c r="O9" s="37">
        <f t="shared" si="6"/>
        <v>0.98385007923390633</v>
      </c>
      <c r="P9" s="37">
        <f>O9-O10</f>
        <v>4.6554591633868325E-3</v>
      </c>
      <c r="Q9" s="37">
        <f>C$3^L9</f>
        <v>0.83961928303230149</v>
      </c>
      <c r="R9" s="37">
        <f t="shared" si="7"/>
        <v>3.6875597027820851E-3</v>
      </c>
      <c r="U9" s="41" t="s">
        <v>28</v>
      </c>
      <c r="V9" s="42">
        <f>S16</f>
        <v>3.7249678993759923E-2</v>
      </c>
    </row>
    <row r="10" spans="2:30" ht="16.5">
      <c r="B10" s="17">
        <v>4</v>
      </c>
      <c r="C10" s="1">
        <v>97596.74</v>
      </c>
      <c r="D10" s="1">
        <f t="shared" si="1"/>
        <v>101.7100000000064</v>
      </c>
      <c r="E10" s="4">
        <f t="shared" si="2"/>
        <v>1.0421454651047401E-3</v>
      </c>
      <c r="F10" s="18">
        <f t="shared" si="3"/>
        <v>0.99895785453489527</v>
      </c>
      <c r="G10" s="4">
        <f t="shared" si="0"/>
        <v>3.4529064381769253E-2</v>
      </c>
      <c r="H10" s="16">
        <f t="shared" si="8"/>
        <v>17.056653195922078</v>
      </c>
      <c r="I10" s="29">
        <f t="shared" si="4"/>
        <v>17.477736569060394</v>
      </c>
      <c r="J10" s="4">
        <f t="shared" si="5"/>
        <v>0.74725817286605678</v>
      </c>
      <c r="L10" s="36">
        <v>4</v>
      </c>
      <c r="M10" s="37">
        <f>C46/C$41</f>
        <v>0.98859092069500476</v>
      </c>
      <c r="N10" s="37">
        <f>C43/C$38</f>
        <v>0.99049525903203783</v>
      </c>
      <c r="O10" s="37">
        <f t="shared" si="6"/>
        <v>0.97919462007051949</v>
      </c>
      <c r="P10" s="37">
        <f>O10-O11</f>
        <v>4.9498274369965678E-3</v>
      </c>
      <c r="Q10" s="37">
        <f>C$3^L10</f>
        <v>0.79209366323802022</v>
      </c>
      <c r="R10" s="37">
        <f t="shared" si="7"/>
        <v>3.6987990065723321E-3</v>
      </c>
      <c r="U10" s="41" t="s">
        <v>29</v>
      </c>
      <c r="V10" s="43">
        <f>(C3/H4)*S16</f>
        <v>0.63677425853012348</v>
      </c>
      <c r="X10" t="s">
        <v>30</v>
      </c>
      <c r="AA10" s="33"/>
      <c r="AB10" s="34"/>
      <c r="AC10" s="32"/>
      <c r="AD10" s="32"/>
    </row>
    <row r="11" spans="2:30" ht="16.5">
      <c r="B11" s="17">
        <v>5</v>
      </c>
      <c r="C11" s="1">
        <v>97495.03</v>
      </c>
      <c r="D11" s="1">
        <f t="shared" si="1"/>
        <v>95.25</v>
      </c>
      <c r="E11" s="4">
        <f t="shared" si="2"/>
        <v>9.7697287748924229E-4</v>
      </c>
      <c r="F11" s="18">
        <f t="shared" si="3"/>
        <v>0.99902302712251079</v>
      </c>
      <c r="G11" s="4">
        <f t="shared" si="0"/>
        <v>3.5595758738116566E-2</v>
      </c>
      <c r="H11" s="16">
        <f t="shared" si="8"/>
        <v>17.037808262293275</v>
      </c>
      <c r="I11" s="29">
        <f t="shared" si="4"/>
        <v>17.457881639095604</v>
      </c>
      <c r="J11" s="4">
        <f t="shared" si="5"/>
        <v>0.70496054043967604</v>
      </c>
      <c r="L11" s="36">
        <v>5</v>
      </c>
      <c r="M11" s="37">
        <f>C47/C$41</f>
        <v>0.98584036884908732</v>
      </c>
      <c r="N11" s="37">
        <f>C44/C$38</f>
        <v>0.98823787645346517</v>
      </c>
      <c r="O11" s="37">
        <f t="shared" si="6"/>
        <v>0.97424479263352293</v>
      </c>
      <c r="P11" s="37">
        <f>O11-O12</f>
        <v>5.2666031713454187E-3</v>
      </c>
      <c r="Q11" s="37">
        <f>C$3^L11</f>
        <v>0.74725817286605678</v>
      </c>
      <c r="R11" s="37">
        <f t="shared" si="7"/>
        <v>3.712747417952978E-3</v>
      </c>
      <c r="U11" s="41" t="s">
        <v>31</v>
      </c>
      <c r="V11" s="43">
        <f>Q16*(O16)</f>
        <v>0.52721013974913056</v>
      </c>
    </row>
    <row r="12" spans="2:30" ht="16.5">
      <c r="B12" s="17">
        <v>6</v>
      </c>
      <c r="C12" s="1">
        <v>97399.78</v>
      </c>
      <c r="D12" s="1">
        <f t="shared" si="1"/>
        <v>90.279999999998836</v>
      </c>
      <c r="E12" s="4">
        <f t="shared" si="2"/>
        <v>9.2690147760086147E-4</v>
      </c>
      <c r="F12" s="18">
        <f t="shared" si="3"/>
        <v>0.99907309852239912</v>
      </c>
      <c r="G12" s="4">
        <f t="shared" si="0"/>
        <v>3.6790474680827447E-2</v>
      </c>
      <c r="H12" s="16">
        <f t="shared" si="8"/>
        <v>17.01670161397205</v>
      </c>
      <c r="I12" s="29">
        <f t="shared" si="4"/>
        <v>17.435643777585234</v>
      </c>
      <c r="J12" s="4">
        <f t="shared" si="5"/>
        <v>0.66505711362233577</v>
      </c>
      <c r="L12" s="36">
        <v>6</v>
      </c>
      <c r="M12" s="37">
        <f>C48/C$41</f>
        <v>0.98290087048087416</v>
      </c>
      <c r="N12" s="37">
        <f>C45/C$38</f>
        <v>0.9858351117220141</v>
      </c>
      <c r="O12" s="37">
        <f t="shared" si="6"/>
        <v>0.96897818946217751</v>
      </c>
      <c r="P12" s="37">
        <f>O12-O13</f>
        <v>5.6109998054049148E-3</v>
      </c>
      <c r="Q12" s="37">
        <f>C$3^L12</f>
        <v>0.70496054043967604</v>
      </c>
      <c r="R12" s="37">
        <f t="shared" si="7"/>
        <v>3.7316353351180805E-3</v>
      </c>
      <c r="U12" s="41"/>
      <c r="V12" s="43"/>
      <c r="AA12" t="s">
        <v>32</v>
      </c>
    </row>
    <row r="13" spans="2:30" ht="16.5">
      <c r="B13" s="17">
        <v>7</v>
      </c>
      <c r="C13" s="1">
        <v>97309.5</v>
      </c>
      <c r="D13" s="1">
        <f t="shared" si="1"/>
        <v>86.639999999999418</v>
      </c>
      <c r="E13" s="4">
        <f t="shared" si="2"/>
        <v>8.9035500131024641E-4</v>
      </c>
      <c r="F13" s="18">
        <f t="shared" si="3"/>
        <v>0.99910964499868971</v>
      </c>
      <c r="G13" s="4">
        <f t="shared" si="0"/>
        <v>3.8106322490698799E-2</v>
      </c>
      <c r="H13" s="16">
        <f>(1-G13)/C$4</f>
        <v>16.99345496933099</v>
      </c>
      <c r="I13" s="29">
        <f t="shared" si="4"/>
        <v>17.411151226411739</v>
      </c>
      <c r="J13" s="4">
        <f t="shared" si="5"/>
        <v>0.62741237134182615</v>
      </c>
      <c r="L13" s="36">
        <v>7</v>
      </c>
      <c r="M13" s="37">
        <f>C49/C$41</f>
        <v>0.97975384938733023</v>
      </c>
      <c r="N13" s="37">
        <f>C46/C$38</f>
        <v>0.98327471768464625</v>
      </c>
      <c r="O13" s="37">
        <f t="shared" si="6"/>
        <v>0.96336718965677259</v>
      </c>
      <c r="P13" s="37">
        <f>O13-O14</f>
        <v>5.987743482732788E-3</v>
      </c>
      <c r="Q13" s="37">
        <f>C$3^L13</f>
        <v>0.66505711362233577</v>
      </c>
      <c r="R13" s="37">
        <f t="shared" si="7"/>
        <v>3.7567843374879434E-3</v>
      </c>
      <c r="U13" s="41" t="s">
        <v>32</v>
      </c>
      <c r="V13" s="43">
        <f>V11*V10</f>
        <v>0.33571384582831537</v>
      </c>
    </row>
    <row r="14" spans="2:30" ht="16.5">
      <c r="B14" s="17">
        <v>8</v>
      </c>
      <c r="C14" s="1">
        <v>97222.86</v>
      </c>
      <c r="D14" s="1">
        <f t="shared" si="1"/>
        <v>90.19999999999709</v>
      </c>
      <c r="E14" s="4">
        <f t="shared" si="2"/>
        <v>9.2776534243075226E-4</v>
      </c>
      <c r="F14" s="18">
        <f t="shared" si="3"/>
        <v>0.99907223465756922</v>
      </c>
      <c r="G14" s="4">
        <f t="shared" si="0"/>
        <v>3.9537549293583579E-2</v>
      </c>
      <c r="H14" s="16">
        <f t="shared" si="8"/>
        <v>16.968169962480026</v>
      </c>
      <c r="I14" s="29">
        <f t="shared" si="4"/>
        <v>17.384511066776589</v>
      </c>
      <c r="J14" s="4">
        <f t="shared" si="5"/>
        <v>0.59189846353002462</v>
      </c>
      <c r="L14" s="36">
        <v>8</v>
      </c>
      <c r="M14" s="37">
        <f>C50/C$41</f>
        <v>0.97638083551515265</v>
      </c>
      <c r="N14" s="37">
        <f>C47/C$38</f>
        <v>0.98053895708523664</v>
      </c>
      <c r="O14" s="37">
        <f t="shared" si="6"/>
        <v>0.95737944617403981</v>
      </c>
      <c r="P14" s="37">
        <f>O14-O15</f>
        <v>6.3930042865957271E-3</v>
      </c>
      <c r="Q14" s="37">
        <f>C$3^L14</f>
        <v>0.62741237134182615</v>
      </c>
      <c r="R14" s="37">
        <f t="shared" si="7"/>
        <v>3.784009414576872E-3</v>
      </c>
      <c r="U14" s="41"/>
      <c r="AA14" t="s">
        <v>31</v>
      </c>
      <c r="AB14" t="s">
        <v>33</v>
      </c>
    </row>
    <row r="15" spans="2:30">
      <c r="B15" s="17">
        <v>9</v>
      </c>
      <c r="C15" s="1">
        <v>97132.66</v>
      </c>
      <c r="D15" s="1">
        <f t="shared" si="1"/>
        <v>76.779999999998836</v>
      </c>
      <c r="E15" s="4">
        <f t="shared" si="2"/>
        <v>7.9046532855168213E-4</v>
      </c>
      <c r="F15" s="18">
        <f t="shared" si="3"/>
        <v>0.99920953467144835</v>
      </c>
      <c r="G15" s="4">
        <f t="shared" si="0"/>
        <v>4.1020093930259592E-2</v>
      </c>
      <c r="H15" s="16">
        <f t="shared" si="8"/>
        <v>16.941978340565417</v>
      </c>
      <c r="I15" s="29">
        <f t="shared" si="4"/>
        <v>17.356915701941556</v>
      </c>
      <c r="J15" s="4">
        <f t="shared" si="5"/>
        <v>0.55839477691511752</v>
      </c>
      <c r="L15" s="44">
        <v>9</v>
      </c>
      <c r="M15" s="45">
        <f>C51/C$41</f>
        <v>0.97276144811586873</v>
      </c>
      <c r="N15" s="45">
        <f>C48/C$38</f>
        <v>0.97761526603403082</v>
      </c>
      <c r="O15" s="45">
        <f t="shared" si="6"/>
        <v>0.95098644188744408</v>
      </c>
      <c r="P15" s="45">
        <f>O15-O16</f>
        <v>6.8333775236765204E-3</v>
      </c>
      <c r="Q15" s="45">
        <f>C$3^L15</f>
        <v>0.59189846353002462</v>
      </c>
      <c r="R15" s="45">
        <f t="shared" si="7"/>
        <v>3.8157223179101289E-3</v>
      </c>
      <c r="S15" s="32"/>
      <c r="U15" s="41"/>
    </row>
    <row r="16" spans="2:30" ht="16.5">
      <c r="B16" s="17">
        <v>10</v>
      </c>
      <c r="C16" s="1">
        <v>97055.88</v>
      </c>
      <c r="D16" s="1">
        <f t="shared" si="1"/>
        <v>82.25</v>
      </c>
      <c r="E16" s="4">
        <f t="shared" si="2"/>
        <v>8.4744994326979464E-4</v>
      </c>
      <c r="F16" s="18">
        <f t="shared" si="3"/>
        <v>0.9991525500567302</v>
      </c>
      <c r="G16" s="4">
        <f t="shared" si="0"/>
        <v>4.2724606557683342E-2</v>
      </c>
      <c r="H16" s="16">
        <f t="shared" si="8"/>
        <v>16.911865284147595</v>
      </c>
      <c r="I16" s="29">
        <f t="shared" si="4"/>
        <v>17.325188732880342</v>
      </c>
      <c r="J16" s="4">
        <f t="shared" si="5"/>
        <v>0.52678752539162021</v>
      </c>
      <c r="L16" s="36">
        <v>10</v>
      </c>
      <c r="M16" s="37">
        <f>C52/C$41</f>
        <v>0.9688737141950321</v>
      </c>
      <c r="N16" s="37">
        <f>C49/C$38</f>
        <v>0.97448516822256537</v>
      </c>
      <c r="O16" s="37">
        <f t="shared" si="6"/>
        <v>0.94415306436376756</v>
      </c>
      <c r="P16" s="37">
        <f>O16-O17</f>
        <v>7.309637200510033E-3</v>
      </c>
      <c r="Q16" s="37">
        <f>C$3^L16</f>
        <v>0.55839477691511752</v>
      </c>
      <c r="R16" s="37">
        <f t="shared" si="7"/>
        <v>3.8506256923672108E-3</v>
      </c>
      <c r="S16" s="46">
        <f>SUM(R6:R15)</f>
        <v>3.7249678993759923E-2</v>
      </c>
      <c r="U16" s="41" t="s">
        <v>34</v>
      </c>
      <c r="V16" s="47">
        <f>100000*V13</f>
        <v>33571.384582831539</v>
      </c>
    </row>
    <row r="17" spans="2:24">
      <c r="B17" s="17">
        <v>11</v>
      </c>
      <c r="C17" s="1">
        <v>96973.63</v>
      </c>
      <c r="D17" s="1">
        <f t="shared" si="1"/>
        <v>82.470000000001164</v>
      </c>
      <c r="E17" s="4">
        <f t="shared" si="2"/>
        <v>8.5043738179132989E-4</v>
      </c>
      <c r="F17" s="18">
        <f t="shared" si="3"/>
        <v>0.99914956261820864</v>
      </c>
      <c r="G17" s="4">
        <f t="shared" si="0"/>
        <v>4.4478326162858003E-2</v>
      </c>
      <c r="H17" s="16">
        <f t="shared" si="8"/>
        <v>16.880882904456179</v>
      </c>
      <c r="I17" s="29">
        <f t="shared" si="4"/>
        <v>17.292545849066979</v>
      </c>
      <c r="J17" s="4">
        <f t="shared" si="5"/>
        <v>0.49696936357700011</v>
      </c>
      <c r="L17" s="36">
        <v>11</v>
      </c>
      <c r="M17" s="37">
        <f>C53/C$41</f>
        <v>0.96469385621275794</v>
      </c>
      <c r="N17" s="37">
        <f>C50/C$38</f>
        <v>0.97113029292128283</v>
      </c>
      <c r="O17" s="37">
        <f t="shared" si="6"/>
        <v>0.93684342716325752</v>
      </c>
      <c r="P17" s="37">
        <f>O17-O18</f>
        <v>7.8243543899504386E-3</v>
      </c>
      <c r="Q17" s="37">
        <f>C$3^L17</f>
        <v>0.52678752539162021</v>
      </c>
      <c r="R17" s="37">
        <f t="shared" si="7"/>
        <v>3.8884644215745764E-3</v>
      </c>
    </row>
    <row r="18" spans="2:24">
      <c r="B18" s="17">
        <v>12</v>
      </c>
      <c r="C18" s="1">
        <v>96891.16</v>
      </c>
      <c r="D18" s="1">
        <f t="shared" si="1"/>
        <v>83.279999999998836</v>
      </c>
      <c r="E18" s="4">
        <f t="shared" si="2"/>
        <v>8.5952113691278788E-4</v>
      </c>
      <c r="F18" s="18">
        <f t="shared" si="3"/>
        <v>0.99914047886308721</v>
      </c>
      <c r="G18" s="4">
        <f t="shared" si="0"/>
        <v>4.6335994212438884E-2</v>
      </c>
      <c r="H18" s="16">
        <f t="shared" si="8"/>
        <v>16.848064102246916</v>
      </c>
      <c r="I18" s="29">
        <f>J$3*H18-J$4</f>
        <v>17.257968119464511</v>
      </c>
      <c r="J18" s="4">
        <f t="shared" si="5"/>
        <v>0.46883902224245294</v>
      </c>
      <c r="L18" s="36">
        <v>12</v>
      </c>
      <c r="M18" s="37">
        <f>C54/C$41</f>
        <v>0.96019629208372448</v>
      </c>
      <c r="N18" s="37">
        <f>C51/C$38</f>
        <v>0.96753036898032629</v>
      </c>
      <c r="O18" s="37">
        <f t="shared" si="6"/>
        <v>0.92901907277330709</v>
      </c>
      <c r="P18" s="37">
        <f>O18-O19</f>
        <v>8.3798098355286621E-3</v>
      </c>
      <c r="Q18" s="37">
        <f>C$3^L18</f>
        <v>0.49696936357700011</v>
      </c>
      <c r="R18" s="37">
        <f t="shared" si="7"/>
        <v>3.9287818498669486E-3</v>
      </c>
    </row>
    <row r="19" spans="2:24">
      <c r="B19" s="17">
        <v>13</v>
      </c>
      <c r="C19" s="1">
        <v>96807.88</v>
      </c>
      <c r="D19" s="1">
        <f t="shared" si="1"/>
        <v>84.520000000004075</v>
      </c>
      <c r="E19" s="4">
        <f t="shared" si="2"/>
        <v>8.7306942368745261E-4</v>
      </c>
      <c r="F19" s="18">
        <f t="shared" si="3"/>
        <v>0.99912693057631252</v>
      </c>
      <c r="G19" s="4">
        <f t="shared" si="0"/>
        <v>4.8298146005637976E-2</v>
      </c>
      <c r="H19" s="16">
        <f t="shared" si="8"/>
        <v>16.813399420567062</v>
      </c>
      <c r="I19" s="29">
        <f t="shared" si="4"/>
        <v>17.221445580273752</v>
      </c>
      <c r="J19" s="4"/>
      <c r="L19" s="36">
        <v>13</v>
      </c>
      <c r="M19" s="37">
        <f>C55/C$41</f>
        <v>0.95535342287770864</v>
      </c>
      <c r="N19" s="37">
        <f>C52/C$38</f>
        <v>0.96366354156625678</v>
      </c>
      <c r="O19" s="37">
        <f t="shared" si="6"/>
        <v>0.92063926293777842</v>
      </c>
      <c r="P19" s="37">
        <f>O19-O20</f>
        <v>8.9782694577219546E-3</v>
      </c>
      <c r="Q19" s="37">
        <f>C$3^L19</f>
        <v>0.46883902224245294</v>
      </c>
      <c r="R19" s="37">
        <f t="shared" si="7"/>
        <v>3.9710972396109793E-3</v>
      </c>
    </row>
    <row r="20" spans="2:24">
      <c r="B20" s="17">
        <v>14</v>
      </c>
      <c r="C20" s="1">
        <v>96723.36</v>
      </c>
      <c r="D20" s="1">
        <f t="shared" si="1"/>
        <v>86.059999999997672</v>
      </c>
      <c r="E20" s="4">
        <f t="shared" si="2"/>
        <v>8.8975403666702302E-4</v>
      </c>
      <c r="F20" s="18">
        <f t="shared" si="3"/>
        <v>0.99911024596333298</v>
      </c>
      <c r="G20" s="4">
        <f t="shared" si="0"/>
        <v>5.0366939176848841E-2</v>
      </c>
      <c r="H20" s="16">
        <f t="shared" si="8"/>
        <v>16.776850741209007</v>
      </c>
      <c r="I20" s="29">
        <f t="shared" si="4"/>
        <v>17.182938070337464</v>
      </c>
      <c r="J20" s="4"/>
      <c r="L20" s="36">
        <v>14</v>
      </c>
      <c r="M20" s="37">
        <f>C56/C$41</f>
        <v>0.95013563281958624</v>
      </c>
      <c r="N20" s="37">
        <f>C53/C$38</f>
        <v>0.95950616100424113</v>
      </c>
      <c r="O20" s="37">
        <f t="shared" si="6"/>
        <v>0.91166099348005647</v>
      </c>
      <c r="P20" s="37">
        <f>O20-O21</f>
        <v>9.6221540106722347E-3</v>
      </c>
      <c r="Q20" s="37">
        <f>C$3^L20</f>
        <v>0.44230096437967248</v>
      </c>
      <c r="R20" s="37">
        <f t="shared" si="7"/>
        <v>4.0149886776698696E-3</v>
      </c>
    </row>
    <row r="21" spans="2:24">
      <c r="B21" s="17">
        <v>15</v>
      </c>
      <c r="C21" s="1">
        <v>96637.3</v>
      </c>
      <c r="D21" s="1">
        <f t="shared" si="1"/>
        <v>87.760000000009313</v>
      </c>
      <c r="E21" s="4">
        <f t="shared" si="2"/>
        <v>9.0813795501332617E-4</v>
      </c>
      <c r="F21" s="18">
        <f t="shared" si="3"/>
        <v>0.99909186204498668</v>
      </c>
      <c r="G21" s="4">
        <f t="shared" si="0"/>
        <v>5.2545954465889305E-2</v>
      </c>
      <c r="H21" s="16">
        <f t="shared" si="8"/>
        <v>16.738354804435957</v>
      </c>
      <c r="I21" s="29">
        <f t="shared" si="4"/>
        <v>17.142378939506159</v>
      </c>
      <c r="J21" s="4"/>
      <c r="L21" s="36">
        <v>15</v>
      </c>
      <c r="M21" s="37">
        <f>C57/C$41</f>
        <v>0.94451086469040635</v>
      </c>
      <c r="N21" s="37">
        <f>C54/C$38</f>
        <v>0.95503278277805337</v>
      </c>
      <c r="O21" s="37">
        <f t="shared" si="6"/>
        <v>0.90203883946938423</v>
      </c>
      <c r="P21" s="37">
        <f>O21-O22</f>
        <v>1.0313283211852986E-2</v>
      </c>
      <c r="Q21" s="37">
        <f>C$3^L21</f>
        <v>0.41726506073553998</v>
      </c>
      <c r="R21" s="37">
        <f t="shared" si="7"/>
        <v>4.0597856092232654E-3</v>
      </c>
      <c r="U21" t="s">
        <v>35</v>
      </c>
      <c r="V21" s="23"/>
    </row>
    <row r="22" spans="2:24">
      <c r="B22" s="17">
        <v>16</v>
      </c>
      <c r="C22" s="1">
        <v>96549.54</v>
      </c>
      <c r="D22" s="1">
        <f t="shared" si="1"/>
        <v>89.619999999995343</v>
      </c>
      <c r="E22" s="4">
        <f t="shared" si="2"/>
        <v>9.2822814070367757E-4</v>
      </c>
      <c r="F22" s="18">
        <f t="shared" si="3"/>
        <v>0.9990717718592963</v>
      </c>
      <c r="G22" s="4">
        <f t="shared" si="0"/>
        <v>5.4840376406110947E-2</v>
      </c>
      <c r="H22" s="16">
        <f t="shared" si="8"/>
        <v>16.697820016825375</v>
      </c>
      <c r="I22" s="29">
        <f t="shared" si="4"/>
        <v>17.099671685397521</v>
      </c>
      <c r="J22" s="4"/>
      <c r="L22" s="36">
        <v>16</v>
      </c>
      <c r="M22" s="37">
        <f>C58/C$41</f>
        <v>0.93844515057604794</v>
      </c>
      <c r="N22" s="37">
        <f>C55/C$38</f>
        <v>0.95021595637226242</v>
      </c>
      <c r="O22" s="37">
        <f t="shared" si="6"/>
        <v>0.89172555625753125</v>
      </c>
      <c r="P22" s="37">
        <f>O22-O23</f>
        <v>1.1053850843277813E-2</v>
      </c>
      <c r="Q22" s="37">
        <f>C$3^L22</f>
        <v>0.39364628371277355</v>
      </c>
      <c r="R22" s="37">
        <f t="shared" si="7"/>
        <v>4.1050068916713379E-3</v>
      </c>
      <c r="V22" s="23"/>
    </row>
    <row r="23" spans="2:24" ht="16.5">
      <c r="B23" s="17">
        <v>17</v>
      </c>
      <c r="C23" s="1">
        <v>96459.92</v>
      </c>
      <c r="D23" s="1">
        <f t="shared" si="1"/>
        <v>91.649999999994179</v>
      </c>
      <c r="E23" s="4">
        <f t="shared" si="2"/>
        <v>9.5013555889320847E-4</v>
      </c>
      <c r="F23" s="18">
        <f t="shared" si="3"/>
        <v>0.99904986444110677</v>
      </c>
      <c r="G23" s="4">
        <f t="shared" si="0"/>
        <v>5.7255717217711589E-2</v>
      </c>
      <c r="H23" s="16">
        <f t="shared" si="8"/>
        <v>16.655148995820429</v>
      </c>
      <c r="I23" s="29">
        <f t="shared" si="4"/>
        <v>17.054713706225634</v>
      </c>
      <c r="J23" s="4"/>
      <c r="L23" s="36">
        <v>17</v>
      </c>
      <c r="M23" s="37">
        <f>C59/C$41</f>
        <v>0.93190186881910009</v>
      </c>
      <c r="N23" s="37">
        <f>C56/C$38</f>
        <v>0.94502622527223257</v>
      </c>
      <c r="O23" s="37">
        <f t="shared" si="6"/>
        <v>0.88067170541425344</v>
      </c>
      <c r="P23" s="37">
        <f>O23-O24</f>
        <v>1.1845550698404983E-2</v>
      </c>
      <c r="Q23" s="37">
        <f>C$3^L23</f>
        <v>0.37136441859695613</v>
      </c>
      <c r="R23" s="37">
        <f t="shared" si="7"/>
        <v>4.1500151396923896E-3</v>
      </c>
      <c r="U23" t="s">
        <v>36</v>
      </c>
      <c r="V23" s="48" t="s">
        <v>37</v>
      </c>
    </row>
    <row r="24" spans="2:24">
      <c r="B24" s="17">
        <v>18</v>
      </c>
      <c r="C24" s="1">
        <v>96368.27</v>
      </c>
      <c r="D24" s="1">
        <f t="shared" si="1"/>
        <v>93.910000000003492</v>
      </c>
      <c r="E24" s="4">
        <f t="shared" si="2"/>
        <v>9.7449087754717908E-4</v>
      </c>
      <c r="F24" s="18">
        <f t="shared" si="3"/>
        <v>0.9990255091224528</v>
      </c>
      <c r="G24" s="4">
        <f t="shared" si="0"/>
        <v>5.9797740651615659E-2</v>
      </c>
      <c r="H24" s="16">
        <f t="shared" si="8"/>
        <v>16.610239915154793</v>
      </c>
      <c r="I24" s="29">
        <f t="shared" si="4"/>
        <v>17.007397718333991</v>
      </c>
      <c r="J24" s="4"/>
      <c r="L24" s="36">
        <v>18</v>
      </c>
      <c r="M24" s="37">
        <f>C60/C$41</f>
        <v>0.92484227476751879</v>
      </c>
      <c r="N24" s="37">
        <f>C57/C$38</f>
        <v>0.93943170464850201</v>
      </c>
      <c r="O24" s="37">
        <f t="shared" si="6"/>
        <v>0.86882615471584845</v>
      </c>
      <c r="P24" s="37">
        <f>O24-O25</f>
        <v>1.2689643323034683E-2</v>
      </c>
      <c r="Q24" s="37">
        <f>C$3^L24</f>
        <v>0.35034379112920383</v>
      </c>
      <c r="R24" s="37">
        <f t="shared" si="7"/>
        <v>4.1940922168578849E-3</v>
      </c>
      <c r="U24" s="19"/>
      <c r="V24" s="1"/>
    </row>
    <row r="25" spans="2:24" ht="16.5">
      <c r="B25" s="17">
        <v>19</v>
      </c>
      <c r="C25" s="1">
        <v>96274.36</v>
      </c>
      <c r="D25" s="1">
        <f t="shared" si="1"/>
        <v>96.350000000005821</v>
      </c>
      <c r="E25" s="4">
        <f t="shared" si="2"/>
        <v>1.0007856712836711E-3</v>
      </c>
      <c r="F25" s="18">
        <f t="shared" si="3"/>
        <v>0.9989992143287163</v>
      </c>
      <c r="G25" s="4">
        <f t="shared" si="0"/>
        <v>6.2471992600056377E-2</v>
      </c>
      <c r="H25" s="16">
        <f t="shared" si="8"/>
        <v>16.562994797399003</v>
      </c>
      <c r="I25" s="29">
        <f t="shared" si="4"/>
        <v>16.957620493181775</v>
      </c>
      <c r="J25" s="4"/>
      <c r="L25" s="36">
        <v>19</v>
      </c>
      <c r="M25" s="37">
        <f>C61/C$41</f>
        <v>0.91722497002596959</v>
      </c>
      <c r="N25" s="37">
        <f>C58/C$38</f>
        <v>0.93339860925130924</v>
      </c>
      <c r="O25" s="37">
        <f t="shared" si="6"/>
        <v>0.85613651139281377</v>
      </c>
      <c r="P25" s="37">
        <f>O25-O26</f>
        <v>1.3587366132482792E-2</v>
      </c>
      <c r="Q25" s="37">
        <f>C$3^L25</f>
        <v>0.33051301049924886</v>
      </c>
      <c r="R25" s="37">
        <f t="shared" si="7"/>
        <v>4.2366049860400219E-3</v>
      </c>
      <c r="U25" s="49" t="s">
        <v>38</v>
      </c>
      <c r="V25" s="43">
        <v>0.1287193410303894</v>
      </c>
    </row>
    <row r="26" spans="2:24" ht="16.5">
      <c r="B26" s="17">
        <v>20</v>
      </c>
      <c r="C26" s="1">
        <v>96178.01</v>
      </c>
      <c r="D26" s="1">
        <f t="shared" si="1"/>
        <v>99.059999999997672</v>
      </c>
      <c r="E26" s="4">
        <f t="shared" si="2"/>
        <v>1.0299651656339914E-3</v>
      </c>
      <c r="F26" s="18">
        <f t="shared" si="3"/>
        <v>0.99897003483436597</v>
      </c>
      <c r="G26" s="4">
        <f t="shared" si="0"/>
        <v>6.5284862639857791E-2</v>
      </c>
      <c r="H26" s="16">
        <f t="shared" si="8"/>
        <v>16.513300760029182</v>
      </c>
      <c r="I26" s="29">
        <f t="shared" si="4"/>
        <v>16.90526309829356</v>
      </c>
      <c r="J26" s="4"/>
      <c r="L26" s="36">
        <v>20</v>
      </c>
      <c r="M26" s="37">
        <f>C62/C$41</f>
        <v>0.90900611475529036</v>
      </c>
      <c r="N26" s="37">
        <f>C59/C$38</f>
        <v>0.92689051435825598</v>
      </c>
      <c r="O26" s="37">
        <f t="shared" si="6"/>
        <v>0.84254914526033098</v>
      </c>
      <c r="P26" s="37">
        <f>O26-O27</f>
        <v>1.4538504205592773E-2</v>
      </c>
      <c r="Q26" s="37">
        <f>C$3^L26</f>
        <v>0.31180472688608379</v>
      </c>
      <c r="R26" s="37">
        <f t="shared" si="7"/>
        <v>4.2765795595821089E-3</v>
      </c>
      <c r="U26" s="49" t="s">
        <v>39</v>
      </c>
      <c r="V26" s="43">
        <v>0.11227537543717334</v>
      </c>
    </row>
    <row r="27" spans="2:24" ht="16.5">
      <c r="B27" s="17">
        <v>21</v>
      </c>
      <c r="C27" s="1">
        <v>96078.95</v>
      </c>
      <c r="D27" s="1">
        <f t="shared" si="1"/>
        <v>102.02000000000407</v>
      </c>
      <c r="E27" s="4">
        <f t="shared" si="2"/>
        <v>1.0618350845841267E-3</v>
      </c>
      <c r="F27" s="18">
        <f t="shared" si="3"/>
        <v>0.99893816491541587</v>
      </c>
      <c r="G27" s="4">
        <f t="shared" si="0"/>
        <v>6.8242276400130975E-2</v>
      </c>
      <c r="H27" s="16">
        <f t="shared" si="8"/>
        <v>16.461053116931023</v>
      </c>
      <c r="I27" s="29">
        <f t="shared" si="4"/>
        <v>16.850215236890975</v>
      </c>
      <c r="J27" s="4"/>
      <c r="L27" s="36">
        <v>21</v>
      </c>
      <c r="M27" s="37">
        <f>C63/C$41</f>
        <v>0.90013985227141857</v>
      </c>
      <c r="N27" s="37">
        <f>C60/C$38</f>
        <v>0.91986888366883313</v>
      </c>
      <c r="O27" s="37">
        <f t="shared" si="6"/>
        <v>0.82801064105473821</v>
      </c>
      <c r="P27" s="37">
        <f>O27-O28</f>
        <v>1.5543273208843522E-2</v>
      </c>
      <c r="Q27" s="37">
        <f>C$3^L27</f>
        <v>0.29415540272272056</v>
      </c>
      <c r="R27" s="37">
        <f t="shared" si="7"/>
        <v>4.3133375380911684E-3</v>
      </c>
      <c r="U27" s="49" t="s">
        <v>36</v>
      </c>
      <c r="V27" s="43">
        <v>0.17631047437202851</v>
      </c>
    </row>
    <row r="28" spans="2:24">
      <c r="B28" s="17">
        <v>22</v>
      </c>
      <c r="C28" s="1">
        <v>95976.93</v>
      </c>
      <c r="D28" s="1">
        <f t="shared" si="1"/>
        <v>105.25</v>
      </c>
      <c r="E28" s="4">
        <f t="shared" si="2"/>
        <v>1.0966176976071229E-3</v>
      </c>
      <c r="F28" s="18">
        <f t="shared" si="3"/>
        <v>0.99890338230239284</v>
      </c>
      <c r="G28" s="4">
        <f t="shared" si="0"/>
        <v>7.135074061925531E-2</v>
      </c>
      <c r="H28" s="16">
        <f t="shared" si="8"/>
        <v>16.406136915726492</v>
      </c>
      <c r="I28" s="29">
        <f t="shared" si="4"/>
        <v>16.79235579571036</v>
      </c>
      <c r="J28" s="4"/>
      <c r="L28" s="36">
        <v>22</v>
      </c>
      <c r="M28" s="37">
        <f>C64/C$41</f>
        <v>0.89057767214700034</v>
      </c>
      <c r="N28" s="37">
        <f>C61/C$38</f>
        <v>0.91229254140989446</v>
      </c>
      <c r="O28" s="37">
        <f t="shared" si="6"/>
        <v>0.81246736784589468</v>
      </c>
      <c r="P28" s="37">
        <f>O28-O29</f>
        <v>1.6600380068188203E-2</v>
      </c>
      <c r="Q28" s="37">
        <f>C$3^L28</f>
        <v>0.27750509690822689</v>
      </c>
      <c r="R28" s="37">
        <f t="shared" si="7"/>
        <v>4.3459340372980796E-3</v>
      </c>
    </row>
    <row r="29" spans="2:24" ht="16.5">
      <c r="B29" s="17">
        <v>23</v>
      </c>
      <c r="C29" s="1">
        <v>95871.679999999993</v>
      </c>
      <c r="D29" s="1">
        <f t="shared" si="1"/>
        <v>108.81999999999243</v>
      </c>
      <c r="E29" s="4">
        <f t="shared" si="2"/>
        <v>1.1350588620121442E-3</v>
      </c>
      <c r="F29" s="18">
        <f t="shared" si="3"/>
        <v>0.99886494113798785</v>
      </c>
      <c r="G29" s="4">
        <f t="shared" si="0"/>
        <v>7.4616993674609333E-2</v>
      </c>
      <c r="H29" s="16">
        <f t="shared" si="8"/>
        <v>16.34843311174857</v>
      </c>
      <c r="I29" s="29">
        <f t="shared" si="4"/>
        <v>16.731559349872391</v>
      </c>
      <c r="J29" s="4"/>
      <c r="L29" s="36">
        <v>23</v>
      </c>
      <c r="M29" s="37">
        <f>C65/C$41</f>
        <v>0.8802690471097816</v>
      </c>
      <c r="N29" s="37">
        <f>C62/C$38</f>
        <v>0.90411788349346667</v>
      </c>
      <c r="O29" s="37">
        <f t="shared" si="6"/>
        <v>0.79586698777770648</v>
      </c>
      <c r="P29" s="37">
        <f>O29-O30</f>
        <v>1.7707080226017857E-2</v>
      </c>
      <c r="Q29" s="37">
        <f>C$3^L29</f>
        <v>0.26179726123417624</v>
      </c>
      <c r="R29" s="37">
        <f t="shared" si="7"/>
        <v>4.3732689694578426E-3</v>
      </c>
      <c r="U29" s="49" t="s">
        <v>40</v>
      </c>
      <c r="V29" s="50">
        <f>G42+G39-V27</f>
        <v>7.5904418795776474E-2</v>
      </c>
    </row>
    <row r="30" spans="2:24" ht="17.5">
      <c r="B30" s="17">
        <v>24</v>
      </c>
      <c r="C30" s="1">
        <v>95762.86</v>
      </c>
      <c r="D30" s="1">
        <f t="shared" si="1"/>
        <v>112.7100000000064</v>
      </c>
      <c r="E30" s="4">
        <f t="shared" si="2"/>
        <v>1.1769698607581938E-3</v>
      </c>
      <c r="F30" s="18">
        <f t="shared" si="3"/>
        <v>0.99882303013924179</v>
      </c>
      <c r="G30" s="4">
        <f t="shared" si="0"/>
        <v>7.8047542988401011E-2</v>
      </c>
      <c r="H30" s="16">
        <f t="shared" si="8"/>
        <v>16.28782674053825</v>
      </c>
      <c r="I30" s="29">
        <f t="shared" si="4"/>
        <v>16.667704773384962</v>
      </c>
      <c r="J30" s="4"/>
      <c r="L30" s="36">
        <v>24</v>
      </c>
      <c r="M30" s="37">
        <f>C66/C$41</f>
        <v>0.86916175149180175</v>
      </c>
      <c r="N30" s="37">
        <f>C63/C$38</f>
        <v>0.89529929983237244</v>
      </c>
      <c r="O30" s="37">
        <f t="shared" si="6"/>
        <v>0.77815990755168862</v>
      </c>
      <c r="P30" s="37">
        <f>O30-O31</f>
        <v>1.8860509717433138E-2</v>
      </c>
      <c r="Q30" s="37">
        <f>C$3^L30</f>
        <v>0.24697854833412852</v>
      </c>
      <c r="R30" s="37">
        <f t="shared" si="7"/>
        <v>4.3944729347673217E-3</v>
      </c>
      <c r="U30" s="49" t="s">
        <v>41</v>
      </c>
      <c r="V30" s="50">
        <f>(C3/H4)*V29</f>
        <v>1.2975676919507806</v>
      </c>
      <c r="X30" t="s">
        <v>30</v>
      </c>
    </row>
    <row r="31" spans="2:24">
      <c r="B31" s="17">
        <v>25</v>
      </c>
      <c r="C31" s="1">
        <v>95650.15</v>
      </c>
      <c r="D31" s="1">
        <f t="shared" si="1"/>
        <v>116.97999999999593</v>
      </c>
      <c r="E31" s="4">
        <f t="shared" si="2"/>
        <v>1.2229986048113456E-3</v>
      </c>
      <c r="F31" s="18">
        <f t="shared" si="3"/>
        <v>0.99877700139518866</v>
      </c>
      <c r="G31" s="4">
        <f t="shared" si="0"/>
        <v>8.1649524736707238E-2</v>
      </c>
      <c r="H31" s="16">
        <f t="shared" si="8"/>
        <v>16.224191729651505</v>
      </c>
      <c r="I31" s="29">
        <f t="shared" si="4"/>
        <v>16.600659236937233</v>
      </c>
      <c r="J31" s="19"/>
      <c r="L31" s="36">
        <v>25</v>
      </c>
      <c r="M31" s="37">
        <f>C67/C$41</f>
        <v>0.857201648929931</v>
      </c>
      <c r="N31" s="37">
        <f>C64/C$38</f>
        <v>0.88578854086679648</v>
      </c>
      <c r="O31" s="37">
        <f t="shared" si="6"/>
        <v>0.75929939783425549</v>
      </c>
      <c r="P31" s="37">
        <f>O31-O32</f>
        <v>2.0055255314812448E-2</v>
      </c>
      <c r="Q31" s="37">
        <f>C$3^L31</f>
        <v>0.23299863050389483</v>
      </c>
      <c r="R31" s="37">
        <f t="shared" si="7"/>
        <v>4.4083462478842058E-3</v>
      </c>
      <c r="U31" s="4"/>
    </row>
    <row r="32" spans="2:24">
      <c r="B32" s="17">
        <v>26</v>
      </c>
      <c r="C32" s="1">
        <v>95533.17</v>
      </c>
      <c r="D32" s="1">
        <f t="shared" si="1"/>
        <v>121.66000000000349</v>
      </c>
      <c r="E32" s="4">
        <f t="shared" si="2"/>
        <v>1.2734843824401881E-3</v>
      </c>
      <c r="F32" s="18">
        <f t="shared" si="3"/>
        <v>0.99872651561755976</v>
      </c>
      <c r="G32" s="4">
        <f t="shared" si="0"/>
        <v>8.5429978360442221E-2</v>
      </c>
      <c r="H32" s="16">
        <f t="shared" si="8"/>
        <v>16.157403715632189</v>
      </c>
      <c r="I32" s="29">
        <f t="shared" si="4"/>
        <v>16.530291711799645</v>
      </c>
      <c r="J32" s="4"/>
      <c r="L32" s="36">
        <v>26</v>
      </c>
      <c r="M32" s="37">
        <f>C68/C$41</f>
        <v>0.84433386001291844</v>
      </c>
      <c r="N32" s="37">
        <f>C65/C$38</f>
        <v>0.87553535103771929</v>
      </c>
      <c r="O32" s="37">
        <f t="shared" si="6"/>
        <v>0.73924414251944304</v>
      </c>
      <c r="P32" s="37">
        <f>O32-O33</f>
        <v>2.1284832213835925E-2</v>
      </c>
      <c r="Q32" s="37">
        <f>C$3^L32</f>
        <v>0.21981002877725925</v>
      </c>
      <c r="R32" s="37">
        <f t="shared" si="7"/>
        <v>4.4137920579645365E-3</v>
      </c>
    </row>
    <row r="33" spans="2:22" ht="17.5">
      <c r="B33" s="17">
        <v>27</v>
      </c>
      <c r="C33" s="1">
        <v>95411.51</v>
      </c>
      <c r="D33" s="1">
        <f t="shared" si="1"/>
        <v>126.77999999999884</v>
      </c>
      <c r="E33" s="4">
        <f t="shared" si="2"/>
        <v>1.3287705015883184E-3</v>
      </c>
      <c r="F33" s="18">
        <f t="shared" si="3"/>
        <v>0.99867122949841169</v>
      </c>
      <c r="G33" s="4">
        <f t="shared" si="0"/>
        <v>8.9396137264285136E-2</v>
      </c>
      <c r="H33" s="16">
        <f t="shared" si="8"/>
        <v>16.087334908330966</v>
      </c>
      <c r="I33" s="29">
        <f t="shared" si="4"/>
        <v>16.456467558895454</v>
      </c>
      <c r="J33" s="4"/>
      <c r="L33" s="36">
        <v>27</v>
      </c>
      <c r="M33" s="37">
        <f>C69/C$41</f>
        <v>0.83050254998192796</v>
      </c>
      <c r="N33" s="37">
        <f>C66/C$38</f>
        <v>0.86448778552363281</v>
      </c>
      <c r="O33" s="37">
        <f t="shared" si="6"/>
        <v>0.71795931030560711</v>
      </c>
      <c r="P33" s="37">
        <f>O33-O34</f>
        <v>2.2540768396608124E-2</v>
      </c>
      <c r="Q33" s="37">
        <f>C$3^L33</f>
        <v>0.20736795167665964</v>
      </c>
      <c r="R33" s="37">
        <f t="shared" si="7"/>
        <v>4.4096537468137822E-3</v>
      </c>
      <c r="U33" s="49" t="s">
        <v>42</v>
      </c>
      <c r="V33" s="47">
        <f>500000*V30</f>
        <v>648783.84597539029</v>
      </c>
    </row>
    <row r="34" spans="2:22">
      <c r="B34" s="17">
        <v>28</v>
      </c>
      <c r="C34" s="1">
        <v>95284.73</v>
      </c>
      <c r="D34" s="1">
        <f t="shared" si="1"/>
        <v>132.39999999999418</v>
      </c>
      <c r="E34" s="4">
        <f t="shared" si="2"/>
        <v>1.3895196008845718E-3</v>
      </c>
      <c r="F34" s="18">
        <f t="shared" si="3"/>
        <v>0.99861048039911537</v>
      </c>
      <c r="G34" s="4">
        <f t="shared" si="0"/>
        <v>9.3555448719074688E-2</v>
      </c>
      <c r="H34" s="16">
        <f t="shared" si="8"/>
        <v>16.013853739296348</v>
      </c>
      <c r="I34" s="29">
        <f t="shared" si="4"/>
        <v>16.379048158347217</v>
      </c>
      <c r="J34" s="4"/>
      <c r="L34" s="36">
        <v>28</v>
      </c>
      <c r="M34" s="37">
        <f>C70/C$41</f>
        <v>0.81565220252731896</v>
      </c>
      <c r="N34" s="37">
        <f>C67/C$38</f>
        <v>0.85259199908273042</v>
      </c>
      <c r="O34" s="37">
        <f t="shared" si="6"/>
        <v>0.69541854190899899</v>
      </c>
      <c r="P34" s="37">
        <f>O34-O35</f>
        <v>2.3812113358889109E-2</v>
      </c>
      <c r="Q34" s="37">
        <f>C$3^L34</f>
        <v>0.19563014309118829</v>
      </c>
      <c r="R34" s="37">
        <f t="shared" si="7"/>
        <v>4.3946859846255406E-3</v>
      </c>
    </row>
    <row r="35" spans="2:22">
      <c r="B35" s="17">
        <v>29</v>
      </c>
      <c r="C35" s="1">
        <v>95152.33</v>
      </c>
      <c r="D35" s="1">
        <f t="shared" si="1"/>
        <v>138.54000000000815</v>
      </c>
      <c r="E35" s="4">
        <f t="shared" si="2"/>
        <v>1.4559811619958033E-3</v>
      </c>
      <c r="F35" s="18">
        <f t="shared" si="3"/>
        <v>0.99854401883800414</v>
      </c>
      <c r="G35" s="4">
        <f t="shared" si="0"/>
        <v>9.7915311285592652E-2</v>
      </c>
      <c r="H35" s="16">
        <f t="shared" si="8"/>
        <v>15.936829500621199</v>
      </c>
      <c r="I35" s="29">
        <f t="shared" si="4"/>
        <v>16.297895796942825</v>
      </c>
      <c r="J35" s="4"/>
      <c r="L35" s="36">
        <v>29</v>
      </c>
      <c r="M35" s="37">
        <f>C71/C$41</f>
        <v>0.79972815053730339</v>
      </c>
      <c r="N35" s="37">
        <f>C68/C$38</f>
        <v>0.83979340742086672</v>
      </c>
      <c r="O35" s="37">
        <f t="shared" si="6"/>
        <v>0.67160642855010988</v>
      </c>
      <c r="P35" s="37">
        <f>O35-O36</f>
        <v>2.508606323695084E-2</v>
      </c>
      <c r="Q35" s="37">
        <f>C$3^L35</f>
        <v>0.18455673876527198</v>
      </c>
      <c r="R35" s="37">
        <f t="shared" si="7"/>
        <v>4.3677377542179511E-3</v>
      </c>
    </row>
    <row r="36" spans="2:22">
      <c r="B36" s="17">
        <v>30</v>
      </c>
      <c r="C36" s="1">
        <v>95013.79</v>
      </c>
      <c r="D36" s="1">
        <f t="shared" si="1"/>
        <v>145.25999999999476</v>
      </c>
      <c r="E36" s="4">
        <f t="shared" si="2"/>
        <v>1.5288307097316585E-3</v>
      </c>
      <c r="F36" s="18">
        <f t="shared" si="3"/>
        <v>0.99847116929026836</v>
      </c>
      <c r="G36" s="4">
        <f t="shared" si="0"/>
        <v>0.10248346279197362</v>
      </c>
      <c r="H36" s="16">
        <f t="shared" si="8"/>
        <v>15.856125490675135</v>
      </c>
      <c r="I36" s="29">
        <f t="shared" si="4"/>
        <v>16.212866446512656</v>
      </c>
      <c r="J36" s="20"/>
      <c r="L36" s="36">
        <v>30</v>
      </c>
      <c r="M36" s="37">
        <f>C72/C$41</f>
        <v>0.78267774374499433</v>
      </c>
      <c r="N36" s="37">
        <f>C69/C$38</f>
        <v>0.82603647603374686</v>
      </c>
      <c r="O36" s="37">
        <f t="shared" si="6"/>
        <v>0.64652036531315904</v>
      </c>
      <c r="P36" s="37">
        <f>O36-O37</f>
        <v>2.6346937365280043E-2</v>
      </c>
      <c r="Q36" s="37">
        <f>C$3^L36</f>
        <v>0.1741101309106339</v>
      </c>
      <c r="R36" s="37">
        <f t="shared" si="7"/>
        <v>4.3276119941162063E-3</v>
      </c>
    </row>
    <row r="37" spans="2:22">
      <c r="B37" s="17">
        <v>31</v>
      </c>
      <c r="C37" s="1">
        <v>94868.53</v>
      </c>
      <c r="D37" s="1">
        <f t="shared" si="1"/>
        <v>152.63999999999942</v>
      </c>
      <c r="E37" s="4">
        <f t="shared" si="2"/>
        <v>1.6089634781945015E-3</v>
      </c>
      <c r="F37" s="18">
        <f t="shared" si="3"/>
        <v>0.9983910365218055</v>
      </c>
      <c r="G37" s="4">
        <f t="shared" si="0"/>
        <v>0.10726763390263098</v>
      </c>
      <c r="H37" s="16">
        <f t="shared" si="8"/>
        <v>15.771605134386855</v>
      </c>
      <c r="I37" s="29">
        <f t="shared" si="4"/>
        <v>16.123816212229102</v>
      </c>
      <c r="J37" s="4"/>
      <c r="L37" s="36">
        <v>31</v>
      </c>
      <c r="M37" s="37">
        <f>C73/C$41</f>
        <v>0.76445141022572205</v>
      </c>
      <c r="N37" s="37">
        <f>C70/C$38</f>
        <v>0.81126598715379228</v>
      </c>
      <c r="O37" s="37">
        <f t="shared" si="6"/>
        <v>0.620173427947879</v>
      </c>
      <c r="P37" s="37">
        <f>O37-O38</f>
        <v>2.7576257261558434E-2</v>
      </c>
      <c r="Q37" s="37">
        <f>C$3^L37</f>
        <v>0.16425484048173006</v>
      </c>
      <c r="R37" s="37">
        <f t="shared" si="7"/>
        <v>4.2731450354532366E-3</v>
      </c>
      <c r="U37" t="s">
        <v>43</v>
      </c>
      <c r="V37" s="47">
        <f>V33+V16</f>
        <v>682355.23055822181</v>
      </c>
    </row>
    <row r="38" spans="2:22">
      <c r="B38" s="17">
        <v>32</v>
      </c>
      <c r="C38" s="1">
        <v>94715.89</v>
      </c>
      <c r="D38" s="1">
        <f t="shared" si="1"/>
        <v>160.69000000000233</v>
      </c>
      <c r="E38" s="4">
        <f t="shared" si="2"/>
        <v>1.6965474325374794E-3</v>
      </c>
      <c r="F38" s="18">
        <f t="shared" si="3"/>
        <v>0.99830345256746256</v>
      </c>
      <c r="G38" s="4">
        <f t="shared" si="0"/>
        <v>0.11227537543717334</v>
      </c>
      <c r="H38" s="16">
        <f t="shared" si="8"/>
        <v>15.683135033943271</v>
      </c>
      <c r="I38" s="29">
        <f t="shared" si="4"/>
        <v>16.030604546808298</v>
      </c>
      <c r="J38" s="21"/>
      <c r="L38" s="36">
        <v>32</v>
      </c>
      <c r="M38" s="37">
        <f>C74/C$41</f>
        <v>0.7450045670922032</v>
      </c>
      <c r="N38" s="37">
        <f>C71/C$38</f>
        <v>0.79542756764466871</v>
      </c>
      <c r="O38" s="37">
        <f t="shared" si="6"/>
        <v>0.59259717068632056</v>
      </c>
      <c r="P38" s="37">
        <f>O38-O39</f>
        <v>2.8753373660678205E-2</v>
      </c>
      <c r="Q38" s="37">
        <f>C$3^L38</f>
        <v>0.15495739668087741</v>
      </c>
      <c r="R38" s="37">
        <f t="shared" si="7"/>
        <v>4.2033471021237778E-3</v>
      </c>
    </row>
    <row r="39" spans="2:22">
      <c r="B39" s="17">
        <v>33</v>
      </c>
      <c r="C39" s="1">
        <v>94555.199999999997</v>
      </c>
      <c r="D39" s="1">
        <f t="shared" si="1"/>
        <v>169.5</v>
      </c>
      <c r="E39" s="4">
        <f t="shared" si="2"/>
        <v>1.7926036854662673E-3</v>
      </c>
      <c r="F39" s="18">
        <f t="shared" si="3"/>
        <v>0.9982073963145337</v>
      </c>
      <c r="G39" s="4">
        <f t="shared" si="0"/>
        <v>0.11751471982707426</v>
      </c>
      <c r="H39" s="16">
        <f t="shared" si="8"/>
        <v>15.590573283055022</v>
      </c>
      <c r="I39" s="29">
        <f t="shared" si="4"/>
        <v>15.933081938477345</v>
      </c>
      <c r="J39" s="4"/>
      <c r="L39" s="36">
        <v>33</v>
      </c>
      <c r="M39" s="37">
        <f>C75/C$41</f>
        <v>0.72429846969239398</v>
      </c>
      <c r="N39" s="37">
        <f>C72/C$38</f>
        <v>0.77846885036924629</v>
      </c>
      <c r="O39" s="37">
        <f t="shared" si="6"/>
        <v>0.56384379702564236</v>
      </c>
      <c r="P39" s="37">
        <f>O39-O40</f>
        <v>2.9854383467837975E-2</v>
      </c>
      <c r="Q39" s="37">
        <f>C$3^L39</f>
        <v>0.14618622328384659</v>
      </c>
      <c r="R39" s="37">
        <f t="shared" si="7"/>
        <v>4.1172637430480566E-3</v>
      </c>
    </row>
    <row r="40" spans="2:22">
      <c r="B40" s="17">
        <v>34</v>
      </c>
      <c r="C40" s="1">
        <v>94385.7</v>
      </c>
      <c r="D40" s="1">
        <f t="shared" si="1"/>
        <v>179.14999999999418</v>
      </c>
      <c r="E40" s="4">
        <f t="shared" si="2"/>
        <v>1.8980629480948299E-3</v>
      </c>
      <c r="F40" s="18">
        <f t="shared" si="3"/>
        <v>0.9981019370519052</v>
      </c>
      <c r="G40" s="4">
        <f t="shared" si="0"/>
        <v>0.12299347789299175</v>
      </c>
      <c r="H40" s="16">
        <f t="shared" si="8"/>
        <v>15.493781890557146</v>
      </c>
      <c r="I40" s="29">
        <f t="shared" si="4"/>
        <v>15.831103000419292</v>
      </c>
      <c r="J40" s="22"/>
      <c r="L40" s="36">
        <v>34</v>
      </c>
      <c r="M40" s="37">
        <f>C76/C$41</f>
        <v>0.7023029715025122</v>
      </c>
      <c r="N40" s="37">
        <f>C73/C$38</f>
        <v>0.76034052997865509</v>
      </c>
      <c r="O40" s="37">
        <f t="shared" si="6"/>
        <v>0.53398941355780438</v>
      </c>
      <c r="P40" s="37">
        <f>O40-O41</f>
        <v>3.085290986254019E-2</v>
      </c>
      <c r="Q40" s="37">
        <f>C$3^L40</f>
        <v>0.13791153139985526</v>
      </c>
      <c r="R40" s="37">
        <f t="shared" si="7"/>
        <v>4.0141245729100137E-3</v>
      </c>
    </row>
    <row r="41" spans="2:22" ht="15" customHeight="1">
      <c r="B41" s="17">
        <v>35</v>
      </c>
      <c r="C41" s="1">
        <v>94206.55</v>
      </c>
      <c r="D41" s="1">
        <f t="shared" si="1"/>
        <v>189.69000000000233</v>
      </c>
      <c r="E41" s="4">
        <f t="shared" si="2"/>
        <v>2.0135542592314686E-3</v>
      </c>
      <c r="F41" s="18">
        <f t="shared" si="3"/>
        <v>0.99798644574076856</v>
      </c>
      <c r="G41" s="4">
        <f t="shared" si="0"/>
        <v>0.1287193410303894</v>
      </c>
      <c r="H41" s="16">
        <f t="shared" si="8"/>
        <v>15.392624975129788</v>
      </c>
      <c r="I41" s="29">
        <f t="shared" si="4"/>
        <v>15.724524568739669</v>
      </c>
      <c r="J41" s="19"/>
      <c r="L41" s="36">
        <v>35</v>
      </c>
      <c r="M41" s="37">
        <f>C77/C$41</f>
        <v>0.67899822252274389</v>
      </c>
      <c r="N41" s="37">
        <f>C74/C$38</f>
        <v>0.74099826333258334</v>
      </c>
      <c r="O41" s="37">
        <f t="shared" si="6"/>
        <v>0.50313650369526419</v>
      </c>
      <c r="P41" s="37">
        <f>O41-O42</f>
        <v>3.1720857094587884E-2</v>
      </c>
      <c r="Q41" s="37">
        <f>C$3^L41</f>
        <v>0.13010521830175023</v>
      </c>
      <c r="R41" s="37">
        <f t="shared" si="7"/>
        <v>3.8934424877452626E-3</v>
      </c>
    </row>
    <row r="42" spans="2:22">
      <c r="B42" s="17">
        <v>36</v>
      </c>
      <c r="C42" s="1">
        <v>94016.86</v>
      </c>
      <c r="D42" s="1">
        <f t="shared" si="1"/>
        <v>201.22000000000116</v>
      </c>
      <c r="E42" s="4">
        <f t="shared" si="2"/>
        <v>2.1402544181969188E-3</v>
      </c>
      <c r="F42" s="18">
        <f t="shared" si="3"/>
        <v>0.99785974558180313</v>
      </c>
      <c r="G42" s="4">
        <f t="shared" si="0"/>
        <v>0.13470017334073076</v>
      </c>
      <c r="H42" s="16">
        <f t="shared" si="8"/>
        <v>15.28696360431376</v>
      </c>
      <c r="I42" s="29">
        <f t="shared" si="4"/>
        <v>15.613200264878527</v>
      </c>
      <c r="J42" s="4"/>
      <c r="L42" s="36">
        <v>36</v>
      </c>
      <c r="M42" s="37">
        <f>C78/C$41</f>
        <v>0.65437721687080141</v>
      </c>
      <c r="N42" s="37">
        <f>C75/C$38</f>
        <v>0.72040351413052239</v>
      </c>
      <c r="O42" s="37">
        <f t="shared" si="6"/>
        <v>0.47141564660067631</v>
      </c>
      <c r="P42" s="37">
        <f>O42-O43</f>
        <v>3.2428102233762579E-2</v>
      </c>
      <c r="Q42" s="37">
        <f>C$3^L42</f>
        <v>0.12274077198278321</v>
      </c>
      <c r="R42" s="37">
        <f t="shared" si="7"/>
        <v>3.7549531151968261E-3</v>
      </c>
    </row>
    <row r="43" spans="2:22">
      <c r="B43" s="17">
        <v>37</v>
      </c>
      <c r="C43" s="1">
        <v>93815.64</v>
      </c>
      <c r="D43" s="1">
        <f t="shared" si="1"/>
        <v>213.80999999999767</v>
      </c>
      <c r="E43" s="4">
        <f t="shared" si="2"/>
        <v>2.2790443043398485E-3</v>
      </c>
      <c r="F43" s="18">
        <f t="shared" si="3"/>
        <v>0.99772095569566011</v>
      </c>
      <c r="G43" s="4">
        <f t="shared" si="0"/>
        <v>0.14094358445231828</v>
      </c>
      <c r="H43" s="16">
        <f t="shared" si="8"/>
        <v>15.17666334134238</v>
      </c>
      <c r="I43" s="29">
        <f t="shared" si="4"/>
        <v>15.496988446915559</v>
      </c>
      <c r="J43" s="4"/>
      <c r="L43" s="36">
        <v>37</v>
      </c>
      <c r="M43" s="37">
        <f>C79/C$41</f>
        <v>0.62844812807602013</v>
      </c>
      <c r="N43" s="37">
        <f>C76/C$38</f>
        <v>0.6985262979633089</v>
      </c>
      <c r="O43" s="37">
        <f t="shared" si="6"/>
        <v>0.43898754436691373</v>
      </c>
      <c r="P43" s="37">
        <f>O43-O44</f>
        <v>3.2943684009568153E-2</v>
      </c>
      <c r="Q43" s="37">
        <f>C$3^L43</f>
        <v>0.11579318111583323</v>
      </c>
      <c r="R43" s="37">
        <f t="shared" si="7"/>
        <v>3.5987301595685876E-3</v>
      </c>
    </row>
    <row r="44" spans="2:22">
      <c r="B44" s="17">
        <v>38</v>
      </c>
      <c r="C44" s="1">
        <v>93601.83</v>
      </c>
      <c r="D44" s="1">
        <f t="shared" si="1"/>
        <v>227.58000000000175</v>
      </c>
      <c r="E44" s="4">
        <f t="shared" si="2"/>
        <v>2.4313627201519644E-3</v>
      </c>
      <c r="F44" s="18">
        <f t="shared" si="3"/>
        <v>0.99756863727984801</v>
      </c>
      <c r="G44" s="4">
        <f t="shared" si="0"/>
        <v>0.14745721674507423</v>
      </c>
      <c r="H44" s="16">
        <f t="shared" si="8"/>
        <v>15.061589170837022</v>
      </c>
      <c r="I44" s="29">
        <f t="shared" si="4"/>
        <v>15.375746863307748</v>
      </c>
      <c r="J44" s="4"/>
      <c r="L44" s="36">
        <v>38</v>
      </c>
      <c r="M44" s="37">
        <f>C80/C$41</f>
        <v>0.60123749357130685</v>
      </c>
      <c r="N44" s="37">
        <f>C77/C$38</f>
        <v>0.67534687157561424</v>
      </c>
      <c r="O44" s="37">
        <f t="shared" si="6"/>
        <v>0.40604386035734558</v>
      </c>
      <c r="P44" s="37">
        <f>O44-O45</f>
        <v>3.3237163148229498E-2</v>
      </c>
      <c r="Q44" s="37">
        <f>C$3^L44</f>
        <v>0.1092388501092766</v>
      </c>
      <c r="R44" s="37">
        <f t="shared" si="7"/>
        <v>3.4252730973651068E-3</v>
      </c>
    </row>
    <row r="45" spans="2:22">
      <c r="B45" s="17">
        <v>39</v>
      </c>
      <c r="C45" s="1">
        <v>93374.25</v>
      </c>
      <c r="D45" s="1">
        <f t="shared" si="1"/>
        <v>242.50999999999476</v>
      </c>
      <c r="E45" s="4">
        <f t="shared" si="2"/>
        <v>2.5971828421646735E-3</v>
      </c>
      <c r="F45" s="18">
        <f t="shared" si="3"/>
        <v>0.9974028171578353</v>
      </c>
      <c r="G45" s="4">
        <f t="shared" si="0"/>
        <v>0.1542483206460917</v>
      </c>
      <c r="H45" s="16">
        <f t="shared" si="8"/>
        <v>14.941613001919048</v>
      </c>
      <c r="I45" s="29">
        <f t="shared" si="4"/>
        <v>15.249340558131417</v>
      </c>
      <c r="J45" s="4"/>
      <c r="L45" s="36">
        <v>39</v>
      </c>
      <c r="M45" s="37">
        <f>C81/C$41</f>
        <v>0.57279244383750383</v>
      </c>
      <c r="N45" s="37">
        <f>C78/C$38</f>
        <v>0.65085826675967473</v>
      </c>
      <c r="O45" s="37">
        <f t="shared" si="6"/>
        <v>0.37280669720911608</v>
      </c>
      <c r="P45" s="37">
        <f>O45-O46</f>
        <v>3.3279299321355649E-2</v>
      </c>
      <c r="Q45" s="37">
        <f>C$3^L45</f>
        <v>0.10305551897101564</v>
      </c>
      <c r="R45" s="37">
        <f t="shared" si="7"/>
        <v>3.2354862854283724E-3</v>
      </c>
    </row>
    <row r="46" spans="2:22">
      <c r="B46" s="17">
        <v>40</v>
      </c>
      <c r="C46" s="1">
        <v>93131.74</v>
      </c>
      <c r="D46" s="1">
        <f t="shared" si="1"/>
        <v>259.1200000000099</v>
      </c>
      <c r="E46" s="4">
        <f t="shared" si="2"/>
        <v>2.7822952733408597E-3</v>
      </c>
      <c r="F46" s="18">
        <f t="shared" si="3"/>
        <v>0.99721770472665916</v>
      </c>
      <c r="G46" s="4">
        <f t="shared" si="0"/>
        <v>0.16132502763648179</v>
      </c>
      <c r="H46" s="16">
        <f t="shared" si="8"/>
        <v>14.816591178422156</v>
      </c>
      <c r="I46" s="29">
        <f t="shared" si="4"/>
        <v>15.117618175951884</v>
      </c>
      <c r="L46" s="36">
        <v>40</v>
      </c>
      <c r="M46" s="37">
        <f>C82/C$41</f>
        <v>0.54318420534453282</v>
      </c>
      <c r="N46" s="37">
        <f>C79/C$38</f>
        <v>0.6250686130912142</v>
      </c>
      <c r="O46" s="37">
        <f t="shared" si="6"/>
        <v>0.33952739788776043</v>
      </c>
      <c r="P46" s="37">
        <f>O46-O47</f>
        <v>3.3044141176705288E-2</v>
      </c>
      <c r="Q46" s="37">
        <f>C$3^L46</f>
        <v>9.7222187708505312E-2</v>
      </c>
      <c r="R46" s="37">
        <f t="shared" si="7"/>
        <v>3.0307770718377273E-3</v>
      </c>
    </row>
    <row r="47" spans="2:22">
      <c r="B47" s="17">
        <v>41</v>
      </c>
      <c r="C47" s="1">
        <v>92872.62</v>
      </c>
      <c r="D47" s="1">
        <f t="shared" si="1"/>
        <v>276.91999999999825</v>
      </c>
      <c r="E47" s="4">
        <f t="shared" si="2"/>
        <v>2.9817184009668109E-3</v>
      </c>
      <c r="F47" s="18">
        <f t="shared" si="3"/>
        <v>0.99701828159903316</v>
      </c>
      <c r="G47" s="4">
        <f t="shared" si="0"/>
        <v>0.16869158381763807</v>
      </c>
      <c r="H47" s="16">
        <f t="shared" si="8"/>
        <v>14.686448685888395</v>
      </c>
      <c r="I47" s="29">
        <f t="shared" si="4"/>
        <v>14.980500681902893</v>
      </c>
      <c r="L47" s="36">
        <v>41</v>
      </c>
      <c r="M47" s="37">
        <f>C83/C$41</f>
        <v>0.51251011739629571</v>
      </c>
      <c r="N47" s="37">
        <f>C80/C$38</f>
        <v>0.59800430529660864</v>
      </c>
      <c r="O47" s="37">
        <f t="shared" si="6"/>
        <v>0.30648325671105514</v>
      </c>
      <c r="P47" s="37">
        <f>O47-O48</f>
        <v>3.2510644949324985E-2</v>
      </c>
      <c r="Q47" s="37">
        <f>C$3^L47</f>
        <v>9.1719045008023872E-2</v>
      </c>
      <c r="R47" s="37">
        <f t="shared" si="7"/>
        <v>2.8130616107047376E-3</v>
      </c>
    </row>
    <row r="48" spans="2:22">
      <c r="B48" s="17">
        <v>42</v>
      </c>
      <c r="C48" s="1">
        <v>92595.7</v>
      </c>
      <c r="D48" s="1">
        <f t="shared" si="1"/>
        <v>296.47000000000116</v>
      </c>
      <c r="E48" s="4">
        <f t="shared" si="2"/>
        <v>3.20176854864752E-3</v>
      </c>
      <c r="F48" s="18">
        <f t="shared" si="3"/>
        <v>0.99679823145135249</v>
      </c>
      <c r="G48" s="4">
        <f t="shared" si="0"/>
        <v>0.17635720797790042</v>
      </c>
      <c r="H48" s="16">
        <f t="shared" si="8"/>
        <v>14.551022659057093</v>
      </c>
      <c r="I48" s="29">
        <f t="shared" si="4"/>
        <v>14.83781648194182</v>
      </c>
      <c r="L48" s="36">
        <v>42</v>
      </c>
      <c r="M48" s="37">
        <f>C84/C$41</f>
        <v>0.48089649817342844</v>
      </c>
      <c r="N48" s="37">
        <f>C81/C$38</f>
        <v>0.56971222040990166</v>
      </c>
      <c r="O48" s="37">
        <f t="shared" si="6"/>
        <v>0.27397261176173016</v>
      </c>
      <c r="P48" s="37">
        <f>O48-O49</f>
        <v>3.1664667084029596E-2</v>
      </c>
      <c r="Q48" s="37">
        <f>C$3^L48</f>
        <v>8.6527400950965908E-2</v>
      </c>
      <c r="R48" s="37">
        <f t="shared" si="7"/>
        <v>2.5847748535459255E-3</v>
      </c>
    </row>
    <row r="49" spans="2:18">
      <c r="B49" s="17">
        <v>43</v>
      </c>
      <c r="C49" s="1">
        <v>92299.23</v>
      </c>
      <c r="D49" s="1">
        <f t="shared" si="1"/>
        <v>317.75999999999476</v>
      </c>
      <c r="E49" s="4">
        <f t="shared" si="2"/>
        <v>3.4427156109535775E-3</v>
      </c>
      <c r="F49" s="18">
        <f t="shared" si="3"/>
        <v>0.99655728438904645</v>
      </c>
      <c r="G49" s="4">
        <f t="shared" si="0"/>
        <v>0.18432704444148484</v>
      </c>
      <c r="H49" s="16">
        <f t="shared" si="8"/>
        <v>14.410222214867103</v>
      </c>
      <c r="I49" s="29">
        <f t="shared" si="4"/>
        <v>14.689469822119642</v>
      </c>
      <c r="L49" s="36">
        <v>43</v>
      </c>
      <c r="M49" s="37">
        <f>C85/C$41</f>
        <v>0.44849981238034936</v>
      </c>
      <c r="N49" s="37">
        <f>C82/C$38</f>
        <v>0.54026320187668619</v>
      </c>
      <c r="O49" s="37">
        <f t="shared" si="6"/>
        <v>0.24230794467770056</v>
      </c>
      <c r="P49" s="37">
        <f>O49-O50</f>
        <v>3.050070165102009E-2</v>
      </c>
      <c r="Q49" s="37">
        <f>C$3^L49</f>
        <v>8.162962353864707E-2</v>
      </c>
      <c r="R49" s="37">
        <f t="shared" si="7"/>
        <v>2.3488309372050576E-3</v>
      </c>
    </row>
    <row r="50" spans="2:18">
      <c r="B50" s="17">
        <v>44</v>
      </c>
      <c r="C50" s="1">
        <v>91981.47</v>
      </c>
      <c r="D50" s="1">
        <f t="shared" si="1"/>
        <v>340.97000000000116</v>
      </c>
      <c r="E50" s="4">
        <f t="shared" si="2"/>
        <v>3.7069422787002768E-3</v>
      </c>
      <c r="F50" s="18">
        <f t="shared" si="3"/>
        <v>0.99629305772129972</v>
      </c>
      <c r="G50" s="4">
        <f t="shared" si="0"/>
        <v>0.19260704276994406</v>
      </c>
      <c r="H50" s="16">
        <f t="shared" si="8"/>
        <v>14.263942244397658</v>
      </c>
      <c r="I50" s="29">
        <f t="shared" si="4"/>
        <v>14.535349960191168</v>
      </c>
      <c r="L50" s="36">
        <v>44</v>
      </c>
      <c r="M50" s="37">
        <f>C86/C$41</f>
        <v>0.41550868809015934</v>
      </c>
      <c r="N50" s="37">
        <f>C83/C$38</f>
        <v>0.50975406555330893</v>
      </c>
      <c r="O50" s="37">
        <f t="shared" si="6"/>
        <v>0.21180724302668047</v>
      </c>
      <c r="P50" s="37">
        <f>O50-O51</f>
        <v>2.9024271067616875E-2</v>
      </c>
      <c r="Q50" s="37">
        <f>C$3^L50</f>
        <v>7.7009078810044401E-2</v>
      </c>
      <c r="R50" s="37">
        <f t="shared" si="7"/>
        <v>2.1086154509907537E-3</v>
      </c>
    </row>
    <row r="51" spans="2:18">
      <c r="B51" s="17">
        <v>45</v>
      </c>
      <c r="C51" s="1">
        <v>91640.5</v>
      </c>
      <c r="D51" s="1">
        <f t="shared" si="1"/>
        <v>366.25</v>
      </c>
      <c r="E51" s="4">
        <f t="shared" si="2"/>
        <v>3.9965953917754701E-3</v>
      </c>
      <c r="F51" s="18">
        <f t="shared" si="3"/>
        <v>0.99600340460822456</v>
      </c>
      <c r="G51" s="4">
        <f t="shared" si="0"/>
        <v>0.20120236862426838</v>
      </c>
      <c r="H51" s="16">
        <f t="shared" si="8"/>
        <v>14.112091487637928</v>
      </c>
      <c r="I51" s="29">
        <f t="shared" si="4"/>
        <v>14.37536074505503</v>
      </c>
      <c r="L51" s="36">
        <v>45</v>
      </c>
      <c r="M51" s="37">
        <f>C87/C$41</f>
        <v>0.38214296139705789</v>
      </c>
      <c r="N51" s="37">
        <f>C84/C$38</f>
        <v>0.47831045033731934</v>
      </c>
      <c r="O51" s="37">
        <f t="shared" si="6"/>
        <v>0.18278297195906359</v>
      </c>
      <c r="P51" s="37">
        <f>O51-O52</f>
        <v>2.7252994649494378E-2</v>
      </c>
      <c r="Q51" s="37">
        <f>C$3^L51</f>
        <v>7.2650074349098481E-2</v>
      </c>
      <c r="R51" s="37">
        <f t="shared" si="7"/>
        <v>1.8678604599258013E-3</v>
      </c>
    </row>
    <row r="52" spans="2:18">
      <c r="B52" s="17">
        <v>46</v>
      </c>
      <c r="C52" s="1">
        <v>91274.25</v>
      </c>
      <c r="D52" s="1">
        <f t="shared" si="1"/>
        <v>393.77000000000407</v>
      </c>
      <c r="E52" s="4">
        <f t="shared" si="2"/>
        <v>4.3141411734416235E-3</v>
      </c>
      <c r="F52" s="18">
        <f t="shared" si="3"/>
        <v>0.99568585882655836</v>
      </c>
      <c r="G52" s="4">
        <f t="shared" si="0"/>
        <v>0.21011767066425641</v>
      </c>
      <c r="H52" s="16">
        <f t="shared" si="8"/>
        <v>13.954587818264804</v>
      </c>
      <c r="I52" s="29">
        <f t="shared" si="4"/>
        <v>14.209415648818602</v>
      </c>
      <c r="L52" s="36">
        <v>46</v>
      </c>
      <c r="M52" s="37">
        <f>C88/C$41</f>
        <v>0.34865314566768452</v>
      </c>
      <c r="N52" s="37">
        <f>C85/C$38</f>
        <v>0.44608797953542961</v>
      </c>
      <c r="O52" s="37">
        <f t="shared" si="6"/>
        <v>0.15552997730956922</v>
      </c>
      <c r="P52" s="37">
        <f>O52-O53</f>
        <v>2.5217473206152363E-2</v>
      </c>
      <c r="Q52" s="37">
        <f>C$3^L52</f>
        <v>6.8537805989715539E-2</v>
      </c>
      <c r="R52" s="37">
        <f t="shared" si="7"/>
        <v>1.6305191378812452E-3</v>
      </c>
    </row>
    <row r="53" spans="2:18">
      <c r="B53" s="17">
        <v>47</v>
      </c>
      <c r="C53" s="1">
        <v>90880.48</v>
      </c>
      <c r="D53" s="1">
        <f t="shared" si="1"/>
        <v>423.69999999999709</v>
      </c>
      <c r="E53" s="4">
        <f t="shared" si="2"/>
        <v>4.6621672772854759E-3</v>
      </c>
      <c r="F53" s="18">
        <f t="shared" si="3"/>
        <v>0.99533783272271448</v>
      </c>
      <c r="G53" s="4">
        <f t="shared" si="0"/>
        <v>0.21935692647887228</v>
      </c>
      <c r="H53" s="16">
        <f t="shared" si="8"/>
        <v>13.791360965539925</v>
      </c>
      <c r="I53" s="29">
        <f t="shared" si="4"/>
        <v>14.037440634575402</v>
      </c>
      <c r="L53" s="36">
        <v>47</v>
      </c>
      <c r="M53" s="37">
        <f>C89/C$41</f>
        <v>0.31531724704917014</v>
      </c>
      <c r="N53" s="37">
        <f>C86/C$38</f>
        <v>0.41327426686271967</v>
      </c>
      <c r="O53" s="37">
        <f t="shared" si="6"/>
        <v>0.13031250410341685</v>
      </c>
      <c r="P53" s="37">
        <f>O53-O54</f>
        <v>2.2961903243324699E-2</v>
      </c>
      <c r="Q53" s="37">
        <f>C$3^L53</f>
        <v>6.4658307537467472E-2</v>
      </c>
      <c r="R53" s="37">
        <f t="shared" si="7"/>
        <v>1.4006394354268493E-3</v>
      </c>
    </row>
    <row r="54" spans="2:18">
      <c r="B54" s="17">
        <v>48</v>
      </c>
      <c r="C54" s="1">
        <v>90456.78</v>
      </c>
      <c r="D54" s="1">
        <f t="shared" si="1"/>
        <v>456.22999999999593</v>
      </c>
      <c r="E54" s="4">
        <f t="shared" si="2"/>
        <v>5.0436241484606899E-3</v>
      </c>
      <c r="F54" s="18">
        <f t="shared" si="3"/>
        <v>0.99495637585153929</v>
      </c>
      <c r="G54" s="4">
        <f t="shared" si="0"/>
        <v>0.22892345422762236</v>
      </c>
      <c r="H54" s="16">
        <f t="shared" si="8"/>
        <v>13.62235230864534</v>
      </c>
      <c r="I54" s="29">
        <f t="shared" si="4"/>
        <v>13.859373939718152</v>
      </c>
      <c r="L54" s="36">
        <v>48</v>
      </c>
      <c r="M54" s="37">
        <f>C90/C$41</f>
        <v>0.28243620003067726</v>
      </c>
      <c r="N54" s="37">
        <f>C87/C$38</f>
        <v>0.38008796623248753</v>
      </c>
      <c r="O54" s="37">
        <f t="shared" si="6"/>
        <v>0.10735060086009215</v>
      </c>
      <c r="P54" s="37">
        <f>O54-O55</f>
        <v>2.0542617795678286E-2</v>
      </c>
      <c r="Q54" s="37">
        <f>C$3^L54</f>
        <v>6.0998403337233463E-2</v>
      </c>
      <c r="R54" s="37">
        <f t="shared" si="7"/>
        <v>1.1821385716069941E-3</v>
      </c>
    </row>
    <row r="55" spans="2:18">
      <c r="B55" s="17">
        <v>49</v>
      </c>
      <c r="C55" s="1">
        <v>90000.55</v>
      </c>
      <c r="D55" s="1">
        <f t="shared" si="1"/>
        <v>491.55000000000291</v>
      </c>
      <c r="E55" s="4">
        <f t="shared" si="2"/>
        <v>5.461633290018815E-3</v>
      </c>
      <c r="F55" s="18">
        <f t="shared" si="3"/>
        <v>0.99453836670998119</v>
      </c>
      <c r="G55" s="4">
        <f t="shared" si="0"/>
        <v>0.23881975441330744</v>
      </c>
      <c r="H55" s="16">
        <f t="shared" si="8"/>
        <v>13.447517672031569</v>
      </c>
      <c r="I55" s="29">
        <f t="shared" si="4"/>
        <v>13.675169021103834</v>
      </c>
      <c r="L55" s="36">
        <v>49</v>
      </c>
      <c r="M55" s="37">
        <f>C91/C$41</f>
        <v>0.25032707386057551</v>
      </c>
      <c r="N55" s="37">
        <f>C88/C$38</f>
        <v>0.34677824386172168</v>
      </c>
      <c r="O55" s="37">
        <f t="shared" si="6"/>
        <v>8.6807983064413868E-2</v>
      </c>
      <c r="P55" s="37">
        <f>O55-O56</f>
        <v>1.8026091139434861E-2</v>
      </c>
      <c r="Q55" s="37">
        <f>C$3^L55</f>
        <v>5.7545663525691938E-2</v>
      </c>
      <c r="R55" s="37">
        <f t="shared" si="7"/>
        <v>9.7860695791827847E-4</v>
      </c>
    </row>
    <row r="56" spans="2:18">
      <c r="B56" s="17">
        <v>50</v>
      </c>
      <c r="C56" s="1">
        <v>89509</v>
      </c>
      <c r="D56" s="1">
        <f t="shared" si="1"/>
        <v>529.88999999999942</v>
      </c>
      <c r="E56" s="4">
        <f t="shared" si="2"/>
        <v>5.9199633556402086E-3</v>
      </c>
      <c r="F56" s="18">
        <f t="shared" si="3"/>
        <v>0.99408003664435984</v>
      </c>
      <c r="G56" s="4">
        <f t="shared" si="0"/>
        <v>0.2490475125735552</v>
      </c>
      <c r="H56" s="16">
        <f t="shared" si="8"/>
        <v>13.266827277867193</v>
      </c>
      <c r="I56" s="29">
        <f t="shared" si="4"/>
        <v>13.484794504954802</v>
      </c>
      <c r="L56" s="36">
        <v>50</v>
      </c>
      <c r="M56" s="37">
        <f>C92/C$41</f>
        <v>0.21931489901710657</v>
      </c>
      <c r="N56" s="37">
        <f>C89/C$38</f>
        <v>0.31362161090393598</v>
      </c>
      <c r="O56" s="37">
        <f t="shared" si="6"/>
        <v>6.8781891924979008E-2</v>
      </c>
      <c r="P56" s="37">
        <f>O56-O57</f>
        <v>1.5485878143275691E-2</v>
      </c>
      <c r="Q56" s="37">
        <f>C$3^L56</f>
        <v>5.42883618166905E-2</v>
      </c>
      <c r="R56" s="37">
        <f t="shared" si="7"/>
        <v>7.9311599593521684E-4</v>
      </c>
    </row>
    <row r="57" spans="2:18">
      <c r="B57" s="17">
        <v>51</v>
      </c>
      <c r="C57" s="1">
        <v>88979.11</v>
      </c>
      <c r="D57" s="1">
        <f t="shared" si="1"/>
        <v>571.43000000000757</v>
      </c>
      <c r="E57" s="4">
        <f t="shared" si="2"/>
        <v>6.4220691800581904E-3</v>
      </c>
      <c r="F57" s="18">
        <f t="shared" si="3"/>
        <v>0.99357793081994183</v>
      </c>
      <c r="G57" s="4">
        <f t="shared" si="0"/>
        <v>0.25960726547077323</v>
      </c>
      <c r="H57" s="16">
        <f t="shared" si="8"/>
        <v>13.080271643349674</v>
      </c>
      <c r="I57" s="29">
        <f t="shared" si="4"/>
        <v>13.288240400236653</v>
      </c>
      <c r="L57" s="36">
        <v>51</v>
      </c>
      <c r="M57" s="37">
        <f>C93/C$41</f>
        <v>0.18972130918710006</v>
      </c>
      <c r="N57" s="37">
        <f>C90/C$38</f>
        <v>0.2809173835562333</v>
      </c>
      <c r="O57" s="37">
        <f t="shared" si="6"/>
        <v>5.3296013781703316E-2</v>
      </c>
      <c r="P57" s="37">
        <f>O57-O58</f>
        <v>1.2997790486171452E-2</v>
      </c>
      <c r="Q57" s="37">
        <f>C$3^L57</f>
        <v>5.1215435676123106E-2</v>
      </c>
      <c r="R57" s="37">
        <f t="shared" si="7"/>
        <v>6.2800707790211204E-4</v>
      </c>
    </row>
    <row r="58" spans="2:18">
      <c r="B58" s="17">
        <v>52</v>
      </c>
      <c r="C58" s="1">
        <v>88407.679999999993</v>
      </c>
      <c r="D58" s="1">
        <f t="shared" si="1"/>
        <v>616.41999999999825</v>
      </c>
      <c r="E58" s="4">
        <f t="shared" si="2"/>
        <v>6.9724711699254895E-3</v>
      </c>
      <c r="F58" s="18">
        <f t="shared" si="3"/>
        <v>0.9930275288300745</v>
      </c>
      <c r="G58" s="4">
        <f t="shared" si="0"/>
        <v>0.27049879418836142</v>
      </c>
      <c r="H58" s="16">
        <f t="shared" si="8"/>
        <v>12.887854636005617</v>
      </c>
      <c r="I58" s="29">
        <f t="shared" si="4"/>
        <v>13.085510781756517</v>
      </c>
      <c r="L58" s="36">
        <v>52</v>
      </c>
      <c r="M58" s="37">
        <f>C94/C$41</f>
        <v>0.16185265249603131</v>
      </c>
      <c r="N58" s="37">
        <f>C91/C$38</f>
        <v>0.24898092600935282</v>
      </c>
      <c r="O58" s="37">
        <f t="shared" si="6"/>
        <v>4.0298223295531864E-2</v>
      </c>
      <c r="P58" s="37">
        <f>O58-O59</f>
        <v>1.0634711842751138E-2</v>
      </c>
      <c r="Q58" s="37">
        <f>C$3^L58</f>
        <v>4.8316448751059525E-2</v>
      </c>
      <c r="R58" s="37">
        <f t="shared" si="7"/>
        <v>4.8474670729487852E-4</v>
      </c>
    </row>
    <row r="59" spans="2:18">
      <c r="B59" s="17">
        <v>53</v>
      </c>
      <c r="C59" s="1">
        <v>87791.26</v>
      </c>
      <c r="D59" s="1">
        <f t="shared" si="1"/>
        <v>665.05999999999767</v>
      </c>
      <c r="E59" s="4">
        <f t="shared" si="2"/>
        <v>7.5754693576558499E-3</v>
      </c>
      <c r="F59" s="18">
        <f t="shared" si="3"/>
        <v>0.99242453064234415</v>
      </c>
      <c r="G59" s="4">
        <f t="shared" si="0"/>
        <v>0.28172053900593236</v>
      </c>
      <c r="H59" s="16">
        <f t="shared" si="8"/>
        <v>12.689603810895198</v>
      </c>
      <c r="I59" s="29">
        <f t="shared" si="4"/>
        <v>12.876634681391115</v>
      </c>
      <c r="L59" s="36">
        <v>53</v>
      </c>
      <c r="M59" s="37">
        <f>C95/C$41</f>
        <v>0.13598661664183648</v>
      </c>
      <c r="N59" s="37">
        <f>C92/C$38</f>
        <v>0.21813552087194663</v>
      </c>
      <c r="O59" s="37">
        <f t="shared" si="6"/>
        <v>2.9663511452780726E-2</v>
      </c>
      <c r="P59" s="37">
        <f>O59-O60</f>
        <v>8.4613353149898297E-3</v>
      </c>
      <c r="Q59" s="37">
        <f>C$3^L59</f>
        <v>4.5581555425527859E-2</v>
      </c>
      <c r="R59" s="37">
        <f t="shared" si="7"/>
        <v>3.6384983456055192E-4</v>
      </c>
    </row>
    <row r="60" spans="2:18">
      <c r="B60" s="17">
        <v>54</v>
      </c>
      <c r="C60" s="1">
        <v>87126.2</v>
      </c>
      <c r="D60" s="1">
        <f t="shared" si="1"/>
        <v>717.59999999999127</v>
      </c>
      <c r="E60" s="4">
        <f t="shared" si="2"/>
        <v>8.2363284522909454E-3</v>
      </c>
      <c r="F60" s="18">
        <f t="shared" si="3"/>
        <v>0.99176367154770906</v>
      </c>
      <c r="G60" s="4">
        <f t="shared" si="0"/>
        <v>0.29326995958095903</v>
      </c>
      <c r="H60" s="16">
        <f t="shared" si="8"/>
        <v>12.485564047403058</v>
      </c>
      <c r="I60" s="29">
        <f t="shared" si="4"/>
        <v>12.661659383840753</v>
      </c>
      <c r="L60" s="36">
        <v>54</v>
      </c>
      <c r="M60" s="37">
        <f>C96/C$41</f>
        <v>0.11235853557953242</v>
      </c>
      <c r="N60" s="37">
        <f>C93/C$38</f>
        <v>0.18870107222769064</v>
      </c>
      <c r="O60" s="37">
        <f t="shared" si="6"/>
        <v>2.1202176137790896E-2</v>
      </c>
      <c r="P60" s="37">
        <f>O60-O61</f>
        <v>6.5289437602004292E-3</v>
      </c>
      <c r="Q60" s="37">
        <f>C$3^L60</f>
        <v>4.300146738257344E-2</v>
      </c>
      <c r="R60" s="37">
        <f t="shared" si="7"/>
        <v>2.6486241711973121E-4</v>
      </c>
    </row>
    <row r="61" spans="2:18">
      <c r="B61" s="17">
        <v>55</v>
      </c>
      <c r="C61" s="1">
        <v>86408.6</v>
      </c>
      <c r="D61" s="1">
        <f t="shared" si="1"/>
        <v>774.27000000000407</v>
      </c>
      <c r="E61" s="4">
        <f t="shared" si="2"/>
        <v>8.9605664251012525E-3</v>
      </c>
      <c r="F61" s="18">
        <f t="shared" si="3"/>
        <v>0.99103943357489876</v>
      </c>
      <c r="G61" s="4">
        <f t="shared" si="0"/>
        <v>0.30514308739626739</v>
      </c>
      <c r="H61" s="16">
        <f t="shared" si="8"/>
        <v>12.275805455999278</v>
      </c>
      <c r="I61" s="29">
        <f t="shared" si="4"/>
        <v>12.440658757154036</v>
      </c>
      <c r="L61" s="36">
        <v>55</v>
      </c>
      <c r="M61" s="37">
        <f>C97/C$41</f>
        <v>9.1148120804763574E-2</v>
      </c>
      <c r="N61" s="37">
        <f>C94/C$38</f>
        <v>0.16098228079786825</v>
      </c>
      <c r="O61" s="37">
        <f t="shared" si="6"/>
        <v>1.4673232377590467E-2</v>
      </c>
      <c r="P61" s="37">
        <f>O61-O62</f>
        <v>4.8713907765984641E-3</v>
      </c>
      <c r="Q61" s="37">
        <f>C$3^L61</f>
        <v>4.0567422059031535E-2</v>
      </c>
      <c r="R61" s="37">
        <f t="shared" si="7"/>
        <v>1.8643374117805972E-4</v>
      </c>
    </row>
    <row r="62" spans="2:18">
      <c r="B62" s="17">
        <v>56</v>
      </c>
      <c r="C62" s="1">
        <v>85634.33</v>
      </c>
      <c r="D62" s="1">
        <f t="shared" si="1"/>
        <v>835.25999999999476</v>
      </c>
      <c r="E62" s="4">
        <f t="shared" si="2"/>
        <v>9.7537985058094665E-3</v>
      </c>
      <c r="F62" s="18">
        <f t="shared" si="3"/>
        <v>0.99024620149419051</v>
      </c>
      <c r="G62" s="4">
        <f t="shared" si="0"/>
        <v>0.31733460401318558</v>
      </c>
      <c r="H62" s="16">
        <f t="shared" si="8"/>
        <v>12.060421995767056</v>
      </c>
      <c r="I62" s="29">
        <f t="shared" si="4"/>
        <v>12.21373179616179</v>
      </c>
      <c r="L62" s="36">
        <v>56</v>
      </c>
      <c r="M62" s="37">
        <f>C98/C$41</f>
        <v>7.246916482983401E-2</v>
      </c>
      <c r="N62" s="37">
        <f>C95/C$38</f>
        <v>0.13525534099927689</v>
      </c>
      <c r="O62" s="37">
        <f t="shared" si="6"/>
        <v>9.8018416009920031E-3</v>
      </c>
      <c r="P62" s="37">
        <f>O62-O63</f>
        <v>3.5032508012605781E-3</v>
      </c>
      <c r="Q62" s="37">
        <f>C$3^L62</f>
        <v>3.8271152885878811E-2</v>
      </c>
      <c r="R62" s="37">
        <f t="shared" si="7"/>
        <v>1.2648438397417077E-4</v>
      </c>
    </row>
    <row r="63" spans="2:18">
      <c r="B63" s="17">
        <v>57</v>
      </c>
      <c r="C63" s="1">
        <v>84799.07</v>
      </c>
      <c r="D63" s="1">
        <f t="shared" si="1"/>
        <v>900.82000000000698</v>
      </c>
      <c r="E63" s="4">
        <f t="shared" si="2"/>
        <v>1.0622993860663883E-2</v>
      </c>
      <c r="F63" s="18">
        <f t="shared" si="3"/>
        <v>0.9893770061393361</v>
      </c>
      <c r="G63" s="4">
        <f t="shared" si="0"/>
        <v>0.32983805568284574</v>
      </c>
      <c r="H63" s="16">
        <f t="shared" si="8"/>
        <v>11.839527682936392</v>
      </c>
      <c r="I63" s="29">
        <f t="shared" si="4"/>
        <v>11.980998627806672</v>
      </c>
      <c r="J63" s="4"/>
      <c r="L63" s="36">
        <v>57</v>
      </c>
      <c r="M63" s="37">
        <f>C99/C$41</f>
        <v>5.6361049205177344E-2</v>
      </c>
      <c r="N63" s="37">
        <f>C96/C$38</f>
        <v>0.11175432126541808</v>
      </c>
      <c r="O63" s="37">
        <f t="shared" si="6"/>
        <v>6.2985907997314249E-3</v>
      </c>
      <c r="P63" s="37">
        <f>O63-O64</f>
        <v>2.419700430964615E-3</v>
      </c>
      <c r="Q63" s="37">
        <f>C$3^L63</f>
        <v>3.6104861213093212E-2</v>
      </c>
      <c r="R63" s="37">
        <f t="shared" si="7"/>
        <v>8.2417875695508722E-5</v>
      </c>
    </row>
    <row r="64" spans="2:18">
      <c r="B64" s="17">
        <v>58</v>
      </c>
      <c r="C64" s="1">
        <v>83898.25</v>
      </c>
      <c r="D64" s="1">
        <f t="shared" si="1"/>
        <v>971.13999999999942</v>
      </c>
      <c r="E64" s="4">
        <f t="shared" si="2"/>
        <v>1.1575211640290463E-2</v>
      </c>
      <c r="F64" s="18">
        <f t="shared" si="3"/>
        <v>0.98842478835970948</v>
      </c>
      <c r="G64" s="4">
        <f t="shared" si="0"/>
        <v>0.34264526369577847</v>
      </c>
      <c r="H64" s="16">
        <f t="shared" si="8"/>
        <v>11.61326700804125</v>
      </c>
      <c r="I64" s="29">
        <f t="shared" si="4"/>
        <v>11.742611486609055</v>
      </c>
      <c r="J64" s="4"/>
      <c r="L64" s="36">
        <v>58</v>
      </c>
      <c r="M64" s="37">
        <f>C100/C$41</f>
        <v>4.2785984626334365E-2</v>
      </c>
      <c r="N64" s="37">
        <f>C97/C$38</f>
        <v>9.0657966683309416E-2</v>
      </c>
      <c r="O64" s="37">
        <f t="shared" si="6"/>
        <v>3.8788903687668099E-3</v>
      </c>
      <c r="P64" s="37">
        <f>O64-O65</f>
        <v>1.5989736404165016E-3</v>
      </c>
      <c r="Q64" s="37">
        <f>C$3^L64</f>
        <v>3.4061189823672837E-2</v>
      </c>
      <c r="R64" s="37">
        <f t="shared" si="7"/>
        <v>5.1380136499316657E-5</v>
      </c>
    </row>
    <row r="65" spans="2:19">
      <c r="B65" s="17">
        <v>59</v>
      </c>
      <c r="C65" s="1">
        <v>82927.11</v>
      </c>
      <c r="D65" s="1">
        <f t="shared" si="1"/>
        <v>1046.3800000000047</v>
      </c>
      <c r="E65" s="4">
        <f t="shared" si="2"/>
        <v>1.2618069048831011E-2</v>
      </c>
      <c r="F65" s="18">
        <f t="shared" si="3"/>
        <v>0.987381930951169</v>
      </c>
      <c r="G65" s="4">
        <f t="shared" si="0"/>
        <v>0.35574661018038867</v>
      </c>
      <c r="H65" s="16">
        <f t="shared" si="8"/>
        <v>11.381809886813135</v>
      </c>
      <c r="I65" s="29">
        <f t="shared" si="4"/>
        <v>11.498749394953178</v>
      </c>
      <c r="J65" s="4"/>
      <c r="L65" s="36">
        <v>59</v>
      </c>
      <c r="M65" s="37">
        <f>C101/C$41</f>
        <v>3.1630603179927511E-2</v>
      </c>
      <c r="N65" s="37">
        <f>C98/C$38</f>
        <v>7.2079457839650765E-2</v>
      </c>
      <c r="O65" s="37">
        <f t="shared" si="6"/>
        <v>2.2799167283503083E-3</v>
      </c>
      <c r="P65" s="37">
        <f>O65-O66</f>
        <v>1.0066384826645811E-3</v>
      </c>
      <c r="Q65" s="37">
        <f>C$3^L65</f>
        <v>3.2133197946861168E-2</v>
      </c>
      <c r="R65" s="37">
        <f t="shared" si="7"/>
        <v>3.051557889093297E-5</v>
      </c>
    </row>
    <row r="66" spans="2:19">
      <c r="B66" s="17">
        <v>60</v>
      </c>
      <c r="C66" s="1">
        <v>81880.73</v>
      </c>
      <c r="D66" s="1">
        <f t="shared" si="1"/>
        <v>1126.7200000000012</v>
      </c>
      <c r="E66" s="4">
        <f t="shared" si="2"/>
        <v>1.3760502623755323E-2</v>
      </c>
      <c r="F66" s="18">
        <f t="shared" si="3"/>
        <v>0.98623949737624472</v>
      </c>
      <c r="G66" s="4">
        <f t="shared" si="0"/>
        <v>0.36913105893205383</v>
      </c>
      <c r="H66" s="16">
        <f t="shared" si="8"/>
        <v>11.145351292200385</v>
      </c>
      <c r="I66" s="29">
        <f t="shared" si="4"/>
        <v>11.249617775384452</v>
      </c>
      <c r="J66" s="4"/>
      <c r="L66" s="36">
        <v>60</v>
      </c>
      <c r="M66" s="37">
        <f>C102/C$41</f>
        <v>2.2713601124337957E-2</v>
      </c>
      <c r="N66" s="37">
        <f>C99/C$38</f>
        <v>5.6057964508383969E-2</v>
      </c>
      <c r="O66" s="37">
        <f t="shared" si="6"/>
        <v>1.2732782456857273E-3</v>
      </c>
      <c r="P66" s="37">
        <f>O66-O67</f>
        <v>6.0095983491995216E-4</v>
      </c>
      <c r="Q66" s="37">
        <f>C$3^L66</f>
        <v>3.0314337685718073E-2</v>
      </c>
      <c r="R66" s="37">
        <f t="shared" si="7"/>
        <v>1.7186508840864922E-5</v>
      </c>
    </row>
    <row r="67" spans="2:19">
      <c r="B67" s="17">
        <v>61</v>
      </c>
      <c r="C67" s="1">
        <v>80754.009999999995</v>
      </c>
      <c r="D67" s="1">
        <f t="shared" si="1"/>
        <v>1212.2299999999959</v>
      </c>
      <c r="E67" s="4">
        <f t="shared" si="2"/>
        <v>1.5011390765610227E-2</v>
      </c>
      <c r="F67" s="18">
        <f t="shared" si="3"/>
        <v>0.9849886092343898</v>
      </c>
      <c r="G67" s="4">
        <f t="shared" si="0"/>
        <v>0.38278574407997035</v>
      </c>
      <c r="H67" s="16">
        <f t="shared" si="8"/>
        <v>10.904118521253858</v>
      </c>
      <c r="I67" s="29">
        <f t="shared" si="4"/>
        <v>10.995456106964729</v>
      </c>
      <c r="J67" s="4"/>
      <c r="L67" s="36">
        <v>61</v>
      </c>
      <c r="M67" s="37">
        <f>C103/C$41</f>
        <v>1.5798476857500885E-2</v>
      </c>
      <c r="N67" s="37">
        <f>C100/C$38</f>
        <v>4.2555900599149731E-2</v>
      </c>
      <c r="O67" s="37">
        <f t="shared" si="6"/>
        <v>6.7231841076577511E-4</v>
      </c>
      <c r="P67" s="37">
        <f>O67-O68</f>
        <v>3.38482847706456E-4</v>
      </c>
      <c r="Q67" s="37">
        <f>C$3^L67</f>
        <v>2.8598431778979316E-2</v>
      </c>
      <c r="R67" s="37">
        <f t="shared" si="7"/>
        <v>9.1321496495167216E-6</v>
      </c>
    </row>
    <row r="68" spans="2:19">
      <c r="B68" s="17">
        <v>62</v>
      </c>
      <c r="C68" s="1">
        <v>79541.78</v>
      </c>
      <c r="D68" s="1">
        <f t="shared" si="1"/>
        <v>1303</v>
      </c>
      <c r="E68" s="4">
        <f t="shared" si="2"/>
        <v>1.6381328152324477E-2</v>
      </c>
      <c r="F68" s="18">
        <f t="shared" si="3"/>
        <v>0.98361867184767549</v>
      </c>
      <c r="G68" s="4">
        <f t="shared" si="0"/>
        <v>0.39669646358943506</v>
      </c>
      <c r="H68" s="16">
        <f t="shared" si="8"/>
        <v>10.65836247658665</v>
      </c>
      <c r="I68" s="29">
        <f t="shared" si="4"/>
        <v>10.736528739460855</v>
      </c>
      <c r="J68" s="4"/>
      <c r="L68" s="36">
        <v>62</v>
      </c>
      <c r="M68" s="37">
        <f>C104/C$41</f>
        <v>1.0611257922087157E-2</v>
      </c>
      <c r="N68" s="37">
        <f>C101/C$38</f>
        <v>3.1460507840870205E-2</v>
      </c>
      <c r="O68" s="37">
        <f t="shared" si="6"/>
        <v>3.338355630593191E-4</v>
      </c>
      <c r="P68" s="37">
        <f>O68-O69</f>
        <v>1.7887901206757467E-4</v>
      </c>
      <c r="Q68" s="37">
        <f>C$3^L68</f>
        <v>2.6979652621678594E-2</v>
      </c>
      <c r="R68" s="37">
        <f t="shared" si="7"/>
        <v>4.5529184970681291E-6</v>
      </c>
    </row>
    <row r="69" spans="2:19">
      <c r="B69" s="17">
        <v>63</v>
      </c>
      <c r="C69" s="1">
        <v>78238.78</v>
      </c>
      <c r="D69" s="1">
        <f t="shared" si="1"/>
        <v>1399</v>
      </c>
      <c r="E69" s="4">
        <f t="shared" si="2"/>
        <v>1.7881158167343612E-2</v>
      </c>
      <c r="F69" s="18">
        <f t="shared" si="3"/>
        <v>0.98211884183265641</v>
      </c>
      <c r="G69" s="4">
        <f t="shared" si="0"/>
        <v>0.41084714515775156</v>
      </c>
      <c r="H69" s="16">
        <f t="shared" si="8"/>
        <v>10.408367102213056</v>
      </c>
      <c r="I69" s="29">
        <f t="shared" si="4"/>
        <v>10.473134834898485</v>
      </c>
      <c r="J69" s="4"/>
      <c r="L69" s="36">
        <v>63</v>
      </c>
      <c r="M69" s="37">
        <f>C105/C$41</f>
        <v>6.859077208538047E-3</v>
      </c>
      <c r="N69" s="37">
        <f>C102/C$38</f>
        <v>2.2591457462945237E-2</v>
      </c>
      <c r="O69" s="37">
        <f t="shared" si="6"/>
        <v>1.5495655099174443E-4</v>
      </c>
      <c r="P69" s="37">
        <f>O69-O70</f>
        <v>8.815538387331764E-5</v>
      </c>
      <c r="Q69" s="37">
        <f>C$3^L69</f>
        <v>2.5452502473281687E-2</v>
      </c>
      <c r="R69" s="37">
        <f t="shared" si="7"/>
        <v>2.1167689868572771E-6</v>
      </c>
    </row>
    <row r="70" spans="2:19">
      <c r="B70" s="17">
        <v>64</v>
      </c>
      <c r="C70" s="1">
        <v>76839.78</v>
      </c>
      <c r="D70" s="1">
        <f t="shared" si="1"/>
        <v>1500.1499999999942</v>
      </c>
      <c r="E70" s="4">
        <f t="shared" si="2"/>
        <v>1.952309077407554E-2</v>
      </c>
      <c r="F70" s="18">
        <f t="shared" si="3"/>
        <v>0.98047690922592445</v>
      </c>
      <c r="G70" s="4">
        <f t="shared" ref="G70:G115" si="9">$C$3*E70+$C$3*F70*G71</f>
        <v>0.42522024617773391</v>
      </c>
      <c r="H70" s="16">
        <f t="shared" si="8"/>
        <v>10.154442317526701</v>
      </c>
      <c r="I70" s="29">
        <f t="shared" si="4"/>
        <v>10.205600922835979</v>
      </c>
      <c r="J70" s="4"/>
      <c r="L70" s="36">
        <v>64</v>
      </c>
      <c r="M70" s="37">
        <f>C106/C$41</f>
        <v>4.2511906019273606E-3</v>
      </c>
      <c r="N70" s="37">
        <f>C103/C$38</f>
        <v>1.5713519663912781E-2</v>
      </c>
      <c r="O70" s="37">
        <f t="shared" si="6"/>
        <v>6.680116711842679E-5</v>
      </c>
      <c r="P70" s="37">
        <f>O70-O71</f>
        <v>4.024386305433827E-5</v>
      </c>
      <c r="Q70" s="37">
        <f>C$3^L70</f>
        <v>2.4011794786114798E-2</v>
      </c>
      <c r="R70" s="37">
        <f t="shared" si="7"/>
        <v>9.1162960477479015E-7</v>
      </c>
    </row>
    <row r="71" spans="2:19">
      <c r="B71" s="17">
        <v>65</v>
      </c>
      <c r="C71" s="1">
        <v>75339.63</v>
      </c>
      <c r="D71" s="1">
        <f t="shared" ref="D71:D116" si="10">C71-C72</f>
        <v>1606.2600000000093</v>
      </c>
      <c r="E71" s="4">
        <f t="shared" ref="E71:E116" si="11">D71/C71</f>
        <v>2.1320253364663581E-2</v>
      </c>
      <c r="F71" s="18">
        <f t="shared" ref="F71:F116" si="12">1-E71</f>
        <v>0.97867974663533641</v>
      </c>
      <c r="G71" s="4">
        <f t="shared" si="9"/>
        <v>0.43979655830422171</v>
      </c>
      <c r="H71" s="16">
        <f t="shared" ref="H71:H116" si="13">(1-G71)/C$4</f>
        <v>9.8969274699587508</v>
      </c>
      <c r="I71" s="29">
        <f t="shared" ref="I71:I116" si="14">J$3*H71-J$4</f>
        <v>9.9342845380682174</v>
      </c>
      <c r="J71" s="4"/>
      <c r="L71" s="36">
        <v>65</v>
      </c>
      <c r="M71" s="37">
        <f>C107/C$41</f>
        <v>2.516279388216637E-3</v>
      </c>
      <c r="N71" s="37">
        <f>C104/C$38</f>
        <v>1.0554195288668036E-2</v>
      </c>
      <c r="O71" s="37">
        <f t="shared" ref="O71:O80" si="15">M71*N71</f>
        <v>2.6557304064088517E-5</v>
      </c>
      <c r="P71" s="37">
        <f>O71-O72</f>
        <v>1.6897548886294273E-5</v>
      </c>
      <c r="Q71" s="37">
        <f>C$3^L71</f>
        <v>2.2652636590674336E-2</v>
      </c>
      <c r="R71" s="37">
        <f>Q72*P71</f>
        <v>3.6110757942865843E-7</v>
      </c>
    </row>
    <row r="72" spans="2:19">
      <c r="B72" s="17">
        <v>66</v>
      </c>
      <c r="C72" s="1">
        <v>73733.37</v>
      </c>
      <c r="D72" s="1">
        <f t="shared" si="10"/>
        <v>1717.0399999999936</v>
      </c>
      <c r="E72" s="4">
        <f t="shared" si="11"/>
        <v>2.3287149359916597E-2</v>
      </c>
      <c r="F72" s="18">
        <f t="shared" si="12"/>
        <v>0.9767128506400834</v>
      </c>
      <c r="G72" s="4">
        <f t="shared" si="9"/>
        <v>0.45455533331228859</v>
      </c>
      <c r="H72" s="16">
        <f t="shared" si="13"/>
        <v>9.6361891114829028</v>
      </c>
      <c r="I72" s="29">
        <f t="shared" si="14"/>
        <v>9.659571877963133</v>
      </c>
      <c r="J72" s="4"/>
      <c r="L72" s="36">
        <v>66</v>
      </c>
      <c r="M72" s="37">
        <f>C108/C$41</f>
        <v>1.4159312701717661E-3</v>
      </c>
      <c r="N72" s="37">
        <f>C105/C$38</f>
        <v>6.8221921369265495E-3</v>
      </c>
      <c r="O72" s="37">
        <f t="shared" si="15"/>
        <v>9.6597551777942439E-6</v>
      </c>
      <c r="P72" s="37">
        <f>O72-O73</f>
        <v>6.4725703807885684E-6</v>
      </c>
      <c r="Q72" s="37">
        <f>C$3^L72</f>
        <v>2.1370411877994652E-2</v>
      </c>
      <c r="R72" s="37">
        <f>Q73*P72</f>
        <v>1.3049197636486828E-7</v>
      </c>
    </row>
    <row r="73" spans="2:19">
      <c r="B73" s="17">
        <v>67</v>
      </c>
      <c r="C73" s="1">
        <v>72016.33</v>
      </c>
      <c r="D73" s="1">
        <f t="shared" si="10"/>
        <v>1832.0200000000041</v>
      </c>
      <c r="E73" s="4">
        <f t="shared" si="11"/>
        <v>2.5438952526461764E-2</v>
      </c>
      <c r="F73" s="18">
        <f t="shared" si="12"/>
        <v>0.97456104747353822</v>
      </c>
      <c r="G73" s="4">
        <f t="shared" si="9"/>
        <v>0.46947422023843211</v>
      </c>
      <c r="H73" s="16">
        <f t="shared" si="13"/>
        <v>9.3726221091210338</v>
      </c>
      <c r="I73" s="29">
        <f t="shared" si="14"/>
        <v>9.3818789724850173</v>
      </c>
      <c r="J73" s="4"/>
      <c r="L73" s="36">
        <v>67</v>
      </c>
      <c r="M73" s="37">
        <f>C109/C$41</f>
        <v>7.5376924428290819E-4</v>
      </c>
      <c r="N73" s="37">
        <f>C106/C$38</f>
        <v>4.2283295865139419E-3</v>
      </c>
      <c r="O73" s="37">
        <f t="shared" si="15"/>
        <v>3.1871847970056755E-6</v>
      </c>
      <c r="P73" s="37">
        <f>O73-O74</f>
        <v>2.2419450845060312E-6</v>
      </c>
      <c r="Q73" s="37">
        <f>C$3^L73</f>
        <v>2.0160765922636461E-2</v>
      </c>
      <c r="R73" s="37">
        <f>Q74*P73</f>
        <v>4.2640877415218411E-8</v>
      </c>
    </row>
    <row r="74" spans="2:19">
      <c r="B74" s="17">
        <v>68</v>
      </c>
      <c r="C74" s="1">
        <v>70184.31</v>
      </c>
      <c r="D74" s="1">
        <f t="shared" si="10"/>
        <v>1950.6499999999942</v>
      </c>
      <c r="E74" s="4">
        <f t="shared" si="11"/>
        <v>2.7793248946951166E-2</v>
      </c>
      <c r="F74" s="18">
        <f t="shared" si="12"/>
        <v>0.97220675105304888</v>
      </c>
      <c r="G74" s="4">
        <f t="shared" si="9"/>
        <v>0.48452964762999912</v>
      </c>
      <c r="H74" s="16">
        <f t="shared" si="13"/>
        <v>9.1066428918700151</v>
      </c>
      <c r="I74" s="29">
        <f t="shared" si="14"/>
        <v>9.1016445691896397</v>
      </c>
      <c r="J74" s="4"/>
      <c r="L74" s="36">
        <v>68</v>
      </c>
      <c r="M74" s="37">
        <f>C110/C$41</f>
        <v>3.7768074512865607E-4</v>
      </c>
      <c r="N74" s="37">
        <f>C107/C$38</f>
        <v>2.5027479549629954E-3</v>
      </c>
      <c r="O74" s="37">
        <f t="shared" si="15"/>
        <v>9.4523971249964433E-7</v>
      </c>
      <c r="P74" s="37">
        <f>O74-O75</f>
        <v>6.9588626624616929E-7</v>
      </c>
      <c r="Q74" s="37">
        <f>C$3^L74</f>
        <v>1.9019590493053264E-2</v>
      </c>
      <c r="R74" s="37">
        <f>Q75*P74</f>
        <v>1.2486294163907522E-8</v>
      </c>
    </row>
    <row r="75" spans="2:19">
      <c r="B75" s="17">
        <v>69</v>
      </c>
      <c r="C75" s="1">
        <v>68233.66</v>
      </c>
      <c r="D75" s="1">
        <f t="shared" si="10"/>
        <v>2072.1200000000099</v>
      </c>
      <c r="E75" s="4">
        <f t="shared" si="11"/>
        <v>3.0368003123385289E-2</v>
      </c>
      <c r="F75" s="18">
        <f t="shared" si="12"/>
        <v>0.96963199687661472</v>
      </c>
      <c r="G75" s="4">
        <f t="shared" si="9"/>
        <v>0.49969636295432351</v>
      </c>
      <c r="H75" s="16">
        <f t="shared" si="13"/>
        <v>8.8386975878069514</v>
      </c>
      <c r="I75" s="29">
        <f t="shared" si="14"/>
        <v>8.819338706438538</v>
      </c>
      <c r="J75" s="4"/>
      <c r="L75" s="36">
        <v>69</v>
      </c>
      <c r="M75" s="37">
        <f>C111/C$41</f>
        <v>1.770577523537376E-4</v>
      </c>
      <c r="N75" s="37">
        <f>C108/C$38</f>
        <v>1.4083170205126086E-3</v>
      </c>
      <c r="O75" s="37">
        <f t="shared" si="15"/>
        <v>2.4935344625347503E-7</v>
      </c>
      <c r="P75" s="37">
        <f>O75-O76</f>
        <v>1.9149723642493684E-7</v>
      </c>
      <c r="Q75" s="37">
        <f>C$3^L75</f>
        <v>1.7943009899106851E-2</v>
      </c>
      <c r="R75" s="37">
        <f>Q76*P75</f>
        <v>3.2415441592681568E-9</v>
      </c>
    </row>
    <row r="76" spans="2:19">
      <c r="B76" s="17">
        <v>70</v>
      </c>
      <c r="C76" s="1">
        <v>66161.539999999994</v>
      </c>
      <c r="D76" s="1">
        <f t="shared" si="10"/>
        <v>2195.4599999999919</v>
      </c>
      <c r="E76" s="4">
        <f t="shared" si="11"/>
        <v>3.3183326748440135E-2</v>
      </c>
      <c r="F76" s="18">
        <f t="shared" si="12"/>
        <v>0.96681667325155984</v>
      </c>
      <c r="G76" s="4">
        <f t="shared" si="9"/>
        <v>0.51494808671390691</v>
      </c>
      <c r="H76" s="16">
        <f t="shared" si="13"/>
        <v>8.569250468054312</v>
      </c>
      <c r="I76" s="29">
        <f t="shared" si="14"/>
        <v>8.5354505380171748</v>
      </c>
      <c r="J76" s="4"/>
      <c r="L76" s="36">
        <v>70</v>
      </c>
      <c r="M76" s="37">
        <f>C112/C$41</f>
        <v>7.7170854892786114E-5</v>
      </c>
      <c r="N76" s="37">
        <f>C109/C$38</f>
        <v>7.497158079811107E-4</v>
      </c>
      <c r="O76" s="37">
        <f t="shared" si="15"/>
        <v>5.785620982853819E-8</v>
      </c>
      <c r="P76" s="37">
        <f>O76-O77</f>
        <v>4.6212674876000912E-8</v>
      </c>
      <c r="Q76" s="37">
        <f>C$3^L76</f>
        <v>1.6927367829346084E-2</v>
      </c>
      <c r="R76" s="37">
        <f>Q77*P76</f>
        <v>7.3798013773966763E-10</v>
      </c>
    </row>
    <row r="77" spans="2:19">
      <c r="B77" s="17">
        <v>71</v>
      </c>
      <c r="C77" s="1">
        <v>63966.080000000002</v>
      </c>
      <c r="D77" s="1">
        <f t="shared" si="10"/>
        <v>2319.4599999999991</v>
      </c>
      <c r="E77" s="4">
        <f t="shared" si="11"/>
        <v>3.6260780713778286E-2</v>
      </c>
      <c r="F77" s="18">
        <f t="shared" si="12"/>
        <v>0.96373921928622175</v>
      </c>
      <c r="G77" s="4">
        <f t="shared" si="9"/>
        <v>0.5302573480080125</v>
      </c>
      <c r="H77" s="16">
        <f t="shared" si="13"/>
        <v>8.2987868518584467</v>
      </c>
      <c r="I77" s="29">
        <f t="shared" si="14"/>
        <v>8.2504913939114584</v>
      </c>
      <c r="J77" s="4"/>
      <c r="L77" s="36">
        <v>71</v>
      </c>
      <c r="M77" s="37">
        <f>C113/C$41</f>
        <v>3.0995721635066777E-5</v>
      </c>
      <c r="N77" s="37">
        <f>C110/C$38</f>
        <v>3.7564974578183238E-4</v>
      </c>
      <c r="O77" s="37">
        <f t="shared" si="15"/>
        <v>1.1643534952537277E-8</v>
      </c>
      <c r="P77" s="37">
        <f>O77-O78</f>
        <v>9.6246300724581626E-9</v>
      </c>
      <c r="Q77" s="37">
        <f>C$3^L77</f>
        <v>1.5969214933345358E-2</v>
      </c>
      <c r="R77" s="37">
        <f>Q78*P77</f>
        <v>1.4499791158587141E-10</v>
      </c>
      <c r="S77" s="42"/>
    </row>
    <row r="78" spans="2:19">
      <c r="B78" s="17">
        <v>72</v>
      </c>
      <c r="C78" s="1">
        <v>61646.62</v>
      </c>
      <c r="D78" s="1">
        <f t="shared" si="10"/>
        <v>2442.6900000000023</v>
      </c>
      <c r="E78" s="4">
        <f t="shared" si="11"/>
        <v>3.9624070224774731E-2</v>
      </c>
      <c r="F78" s="18">
        <f t="shared" si="12"/>
        <v>0.96037592977522523</v>
      </c>
      <c r="G78" s="4">
        <f t="shared" si="9"/>
        <v>0.54559573549797979</v>
      </c>
      <c r="H78" s="16">
        <f t="shared" si="13"/>
        <v>8.0278086728690248</v>
      </c>
      <c r="I78" s="29">
        <f t="shared" si="14"/>
        <v>7.9649901089614294</v>
      </c>
      <c r="J78" s="4"/>
      <c r="L78" s="36">
        <v>72</v>
      </c>
      <c r="M78" s="37">
        <f>C114/C$41</f>
        <v>1.1464171015709631E-5</v>
      </c>
      <c r="N78" s="37">
        <f>C111/C$38</f>
        <v>1.7610561438001585E-4</v>
      </c>
      <c r="O78" s="37">
        <f t="shared" si="15"/>
        <v>2.0189048800791148E-9</v>
      </c>
      <c r="P78" s="37">
        <f>O78-O79</f>
        <v>1.7255907618102268E-9</v>
      </c>
      <c r="Q78" s="37">
        <f>C$3^L78</f>
        <v>1.5065297106929582E-2</v>
      </c>
      <c r="R78" s="37">
        <f>Q79*P78</f>
        <v>2.4525035388343414E-11</v>
      </c>
      <c r="S78" s="42"/>
    </row>
    <row r="79" spans="2:19">
      <c r="B79" s="17">
        <v>73</v>
      </c>
      <c r="C79" s="1">
        <v>59203.93</v>
      </c>
      <c r="D79" s="1">
        <f t="shared" si="10"/>
        <v>2563.4199999999983</v>
      </c>
      <c r="E79" s="4">
        <f t="shared" si="11"/>
        <v>4.32981391606942E-2</v>
      </c>
      <c r="F79" s="18">
        <f t="shared" si="12"/>
        <v>0.95670186083930575</v>
      </c>
      <c r="G79" s="4">
        <f t="shared" si="9"/>
        <v>0.5609338933860698</v>
      </c>
      <c r="H79" s="16">
        <f t="shared" si="13"/>
        <v>7.756834550179434</v>
      </c>
      <c r="I79" s="29">
        <f t="shared" si="14"/>
        <v>7.6794930977090763</v>
      </c>
      <c r="J79" s="4"/>
      <c r="L79" s="36">
        <v>73</v>
      </c>
      <c r="M79" s="37">
        <f>C115/C$41</f>
        <v>3.821390338569876E-6</v>
      </c>
      <c r="N79" s="37">
        <f>C112/C$38</f>
        <v>7.6755864301122011E-5</v>
      </c>
      <c r="O79" s="37">
        <f t="shared" si="15"/>
        <v>2.9331411826888809E-10</v>
      </c>
      <c r="P79" s="37">
        <f>O79-O80</f>
        <v>2.573166802481152E-10</v>
      </c>
      <c r="Q79" s="37">
        <f>C$3^L79</f>
        <v>1.4212544440499604E-2</v>
      </c>
      <c r="R79" s="37">
        <f>Q80*P79</f>
        <v>3.4501176918001547E-12</v>
      </c>
      <c r="S79" s="42"/>
    </row>
    <row r="80" spans="2:19">
      <c r="B80" s="17">
        <v>74</v>
      </c>
      <c r="C80" s="1">
        <v>56640.51</v>
      </c>
      <c r="D80" s="1">
        <f t="shared" si="10"/>
        <v>2679.7099999999991</v>
      </c>
      <c r="E80" s="4">
        <f t="shared" si="11"/>
        <v>4.731083812628098E-2</v>
      </c>
      <c r="F80" s="18">
        <f t="shared" si="12"/>
        <v>0.95268916187371899</v>
      </c>
      <c r="G80" s="4">
        <f t="shared" si="9"/>
        <v>0.57624199386932995</v>
      </c>
      <c r="H80" s="16">
        <f t="shared" si="13"/>
        <v>7.486391441641838</v>
      </c>
      <c r="I80" s="29">
        <f t="shared" si="14"/>
        <v>7.39455556037188</v>
      </c>
      <c r="J80" s="4"/>
      <c r="L80" s="36">
        <v>74</v>
      </c>
      <c r="M80" s="37">
        <f>C116/C$41</f>
        <v>1.1676470478963512E-6</v>
      </c>
      <c r="N80" s="37">
        <f>C113/C$38</f>
        <v>3.0829040407053137E-5</v>
      </c>
      <c r="O80" s="37">
        <f t="shared" si="15"/>
        <v>3.5997438020772921E-11</v>
      </c>
      <c r="P80" s="37">
        <f>O80-O81</f>
        <v>3.5997438020772921E-11</v>
      </c>
      <c r="Q80" s="37">
        <f>C$3^L80</f>
        <v>1.3408060792924155E-2</v>
      </c>
      <c r="R80" s="37">
        <f>Q81*P80</f>
        <v>4.5533569563400249E-13</v>
      </c>
      <c r="S80" s="42"/>
    </row>
    <row r="81" spans="2:19">
      <c r="B81" s="17">
        <v>75</v>
      </c>
      <c r="C81" s="1">
        <v>53960.800000000003</v>
      </c>
      <c r="D81" s="1">
        <f t="shared" si="10"/>
        <v>2789.2900000000009</v>
      </c>
      <c r="E81" s="4">
        <f t="shared" si="11"/>
        <v>5.1691042386324902E-2</v>
      </c>
      <c r="F81" s="18">
        <f t="shared" si="12"/>
        <v>0.94830895761367506</v>
      </c>
      <c r="G81" s="4">
        <f t="shared" si="9"/>
        <v>0.59148954131788756</v>
      </c>
      <c r="H81" s="16">
        <f t="shared" si="13"/>
        <v>7.2170181033839871</v>
      </c>
      <c r="I81" s="29">
        <f t="shared" si="14"/>
        <v>7.1107451277728115</v>
      </c>
      <c r="J81" s="4"/>
      <c r="L81" s="44">
        <v>75</v>
      </c>
      <c r="M81" s="45">
        <f>C117/C$41</f>
        <v>0</v>
      </c>
      <c r="N81" s="45">
        <f>C114/C$38</f>
        <v>1.1402521794389516E-5</v>
      </c>
      <c r="O81" s="45">
        <f>M81*N81</f>
        <v>0</v>
      </c>
      <c r="P81" s="45">
        <f>O81-O82</f>
        <v>0</v>
      </c>
      <c r="Q81" s="45">
        <f>C$3^L81</f>
        <v>1.2649113955588823E-2</v>
      </c>
      <c r="R81" s="45">
        <f>Q82*P81</f>
        <v>0</v>
      </c>
      <c r="S81" s="51"/>
    </row>
    <row r="82" spans="2:19">
      <c r="B82" s="17">
        <v>76</v>
      </c>
      <c r="C82" s="1">
        <v>51171.51</v>
      </c>
      <c r="D82" s="1">
        <f t="shared" si="10"/>
        <v>2889.7000000000044</v>
      </c>
      <c r="E82" s="4">
        <f t="shared" si="11"/>
        <v>5.647087607928717E-2</v>
      </c>
      <c r="F82" s="18">
        <f t="shared" si="12"/>
        <v>0.94352912392071286</v>
      </c>
      <c r="G82" s="4">
        <f t="shared" si="9"/>
        <v>0.60664603744573975</v>
      </c>
      <c r="H82" s="16">
        <f t="shared" si="13"/>
        <v>6.9492533384585986</v>
      </c>
      <c r="I82" s="29">
        <f t="shared" si="14"/>
        <v>6.8286294801747616</v>
      </c>
      <c r="J82" s="4"/>
      <c r="L82" s="36"/>
      <c r="M82" s="37"/>
      <c r="N82" s="37"/>
      <c r="O82" s="37"/>
      <c r="P82" s="37"/>
      <c r="Q82" s="37"/>
      <c r="R82" s="37"/>
      <c r="S82" s="52">
        <f>SUM(R6:R81)</f>
        <v>0.18318241723334533</v>
      </c>
    </row>
    <row r="83" spans="2:19">
      <c r="B83" s="17">
        <v>77</v>
      </c>
      <c r="C83" s="1">
        <v>48281.81</v>
      </c>
      <c r="D83" s="1">
        <f t="shared" si="10"/>
        <v>2978.2099999999991</v>
      </c>
      <c r="E83" s="4">
        <f t="shared" si="11"/>
        <v>6.1683892960930818E-2</v>
      </c>
      <c r="F83" s="18">
        <f t="shared" si="12"/>
        <v>0.9383161070390692</v>
      </c>
      <c r="G83" s="4">
        <f t="shared" si="9"/>
        <v>0.6216807820152549</v>
      </c>
      <c r="H83" s="16">
        <f t="shared" si="13"/>
        <v>6.6836395177304979</v>
      </c>
      <c r="I83" s="29">
        <f t="shared" si="14"/>
        <v>6.548780056870017</v>
      </c>
      <c r="J83" s="4"/>
      <c r="L83" s="36"/>
      <c r="M83" s="37"/>
      <c r="N83" s="37"/>
      <c r="O83" s="37"/>
      <c r="P83" s="37"/>
      <c r="Q83" s="37"/>
      <c r="R83" s="37"/>
      <c r="S83" s="42"/>
    </row>
    <row r="84" spans="2:19">
      <c r="B84" s="17">
        <v>78</v>
      </c>
      <c r="C84" s="1">
        <v>45303.6</v>
      </c>
      <c r="D84" s="1">
        <f t="shared" si="10"/>
        <v>3051.9799999999959</v>
      </c>
      <c r="E84" s="4">
        <f t="shared" si="11"/>
        <v>6.7367273240978548E-2</v>
      </c>
      <c r="F84" s="18">
        <f t="shared" si="12"/>
        <v>0.93263272675902142</v>
      </c>
      <c r="G84" s="4">
        <f t="shared" si="9"/>
        <v>0.6365634475358839</v>
      </c>
      <c r="H84" s="16">
        <f t="shared" si="13"/>
        <v>6.4207124268660518</v>
      </c>
      <c r="I84" s="29">
        <f t="shared" si="14"/>
        <v>6.2717613590179546</v>
      </c>
      <c r="J84" s="4"/>
      <c r="L84" s="36"/>
      <c r="M84" s="37"/>
      <c r="N84" s="37"/>
      <c r="O84" s="37"/>
      <c r="P84" s="37"/>
      <c r="Q84" s="37"/>
      <c r="R84" s="37"/>
    </row>
    <row r="85" spans="2:19">
      <c r="B85" s="17">
        <v>79</v>
      </c>
      <c r="C85" s="1">
        <v>42251.62</v>
      </c>
      <c r="D85" s="1">
        <f t="shared" si="10"/>
        <v>3107.9800000000032</v>
      </c>
      <c r="E85" s="4">
        <f t="shared" si="11"/>
        <v>7.3558836323909069E-2</v>
      </c>
      <c r="F85" s="18">
        <f t="shared" si="12"/>
        <v>0.92644116367609097</v>
      </c>
      <c r="G85" s="4">
        <f t="shared" si="9"/>
        <v>0.65126385094568862</v>
      </c>
      <c r="H85" s="16">
        <f t="shared" si="13"/>
        <v>6.161005299959502</v>
      </c>
      <c r="I85" s="29">
        <f t="shared" si="14"/>
        <v>5.9981351994540333</v>
      </c>
      <c r="J85" s="4"/>
      <c r="L85" s="36"/>
      <c r="M85" s="37"/>
      <c r="N85" s="37"/>
      <c r="O85" s="37"/>
      <c r="P85" s="37"/>
      <c r="Q85" s="37"/>
      <c r="R85" s="37"/>
    </row>
    <row r="86" spans="2:19">
      <c r="B86" s="17">
        <v>80</v>
      </c>
      <c r="C86" s="1">
        <v>39143.64</v>
      </c>
      <c r="D86" s="1">
        <f t="shared" si="10"/>
        <v>3143.2699999999968</v>
      </c>
      <c r="E86" s="4">
        <f t="shared" si="11"/>
        <v>8.0300912229930507E-2</v>
      </c>
      <c r="F86" s="18">
        <f t="shared" si="12"/>
        <v>0.91969908777006948</v>
      </c>
      <c r="G86" s="4">
        <f t="shared" si="9"/>
        <v>0.66575285065179202</v>
      </c>
      <c r="H86" s="16">
        <f t="shared" si="13"/>
        <v>5.9050329718183416</v>
      </c>
      <c r="I86" s="29">
        <f t="shared" si="14"/>
        <v>5.7284440056151205</v>
      </c>
      <c r="J86" s="4"/>
      <c r="K86" s="1"/>
    </row>
    <row r="87" spans="2:19">
      <c r="B87" s="17">
        <v>81</v>
      </c>
      <c r="C87" s="1">
        <v>36000.370000000003</v>
      </c>
      <c r="D87" s="1">
        <f t="shared" si="10"/>
        <v>3154.9599999999991</v>
      </c>
      <c r="E87" s="4">
        <f t="shared" si="11"/>
        <v>8.7636877065430135E-2</v>
      </c>
      <c r="F87" s="18">
        <f t="shared" si="12"/>
        <v>0.91236312293456989</v>
      </c>
      <c r="G87" s="4">
        <f t="shared" si="9"/>
        <v>0.68000188080791302</v>
      </c>
      <c r="H87" s="16">
        <f t="shared" si="13"/>
        <v>5.6533001057268706</v>
      </c>
      <c r="I87" s="29">
        <f t="shared" si="14"/>
        <v>5.4632194882709602</v>
      </c>
      <c r="J87" s="4"/>
      <c r="K87" s="1"/>
    </row>
    <row r="88" spans="2:19">
      <c r="B88" s="17">
        <v>82</v>
      </c>
      <c r="C88" s="1">
        <v>32845.410000000003</v>
      </c>
      <c r="D88" s="1">
        <f t="shared" si="10"/>
        <v>3140.4600000000028</v>
      </c>
      <c r="E88" s="4">
        <f t="shared" si="11"/>
        <v>9.5613359674913551E-2</v>
      </c>
      <c r="F88" s="18">
        <f t="shared" si="12"/>
        <v>0.90438664032508642</v>
      </c>
      <c r="G88" s="4">
        <f t="shared" si="9"/>
        <v>0.6939836789483711</v>
      </c>
      <c r="H88" s="16">
        <f t="shared" si="13"/>
        <v>5.4062883385787774</v>
      </c>
      <c r="I88" s="29">
        <f t="shared" si="14"/>
        <v>5.2029690976986949</v>
      </c>
      <c r="J88" s="4"/>
      <c r="K88" s="1"/>
    </row>
    <row r="89" spans="2:19">
      <c r="B89" s="17">
        <v>83</v>
      </c>
      <c r="C89" s="1">
        <v>29704.95</v>
      </c>
      <c r="D89" s="1">
        <f t="shared" si="10"/>
        <v>3097.6100000000006</v>
      </c>
      <c r="E89" s="4">
        <f t="shared" si="11"/>
        <v>0.10427925312111283</v>
      </c>
      <c r="F89" s="18">
        <f t="shared" si="12"/>
        <v>0.89572074687888714</v>
      </c>
      <c r="G89" s="4">
        <f t="shared" si="9"/>
        <v>0.70767226258484461</v>
      </c>
      <c r="H89" s="16">
        <f t="shared" si="13"/>
        <v>5.1644566943344126</v>
      </c>
      <c r="I89" s="29">
        <f t="shared" si="14"/>
        <v>4.9481764592994244</v>
      </c>
      <c r="J89" s="4"/>
      <c r="K89" s="1"/>
    </row>
    <row r="90" spans="2:19">
      <c r="B90" s="17">
        <v>84</v>
      </c>
      <c r="C90" s="1">
        <v>26607.34</v>
      </c>
      <c r="D90" s="1">
        <f t="shared" si="10"/>
        <v>3024.8899999999994</v>
      </c>
      <c r="E90" s="4">
        <f t="shared" si="11"/>
        <v>0.11368629859279429</v>
      </c>
      <c r="F90" s="18">
        <f t="shared" si="12"/>
        <v>0.88631370140720567</v>
      </c>
      <c r="G90" s="4">
        <f t="shared" si="9"/>
        <v>0.72104319060296385</v>
      </c>
      <c r="H90" s="16">
        <f t="shared" si="13"/>
        <v>4.9282369660143059</v>
      </c>
      <c r="I90" s="29">
        <f t="shared" si="14"/>
        <v>4.6992965080891462</v>
      </c>
      <c r="J90" s="4"/>
      <c r="K90" s="1"/>
    </row>
    <row r="91" spans="2:19">
      <c r="B91" s="17">
        <v>85</v>
      </c>
      <c r="C91" s="1">
        <v>23582.45</v>
      </c>
      <c r="D91" s="1">
        <f t="shared" si="10"/>
        <v>2921.5499999999993</v>
      </c>
      <c r="E91" s="4">
        <f t="shared" si="11"/>
        <v>0.12388661907477803</v>
      </c>
      <c r="F91" s="18">
        <f t="shared" si="12"/>
        <v>0.87611338092522195</v>
      </c>
      <c r="G91" s="4">
        <f t="shared" si="9"/>
        <v>0.73407359314580711</v>
      </c>
      <c r="H91" s="16">
        <f t="shared" si="13"/>
        <v>4.6980331877574084</v>
      </c>
      <c r="I91" s="29">
        <f t="shared" si="14"/>
        <v>4.4567549324619007</v>
      </c>
      <c r="J91" s="4"/>
      <c r="K91" s="1"/>
    </row>
    <row r="92" spans="2:19">
      <c r="B92" s="17">
        <v>86</v>
      </c>
      <c r="C92" s="1">
        <v>20660.900000000001</v>
      </c>
      <c r="D92" s="1">
        <f t="shared" si="10"/>
        <v>2787.91</v>
      </c>
      <c r="E92" s="4">
        <f t="shared" si="11"/>
        <v>0.13493652261034125</v>
      </c>
      <c r="F92" s="18">
        <f t="shared" si="12"/>
        <v>0.86506347738965872</v>
      </c>
      <c r="G92" s="4">
        <f t="shared" si="9"/>
        <v>0.74674283477884418</v>
      </c>
      <c r="H92" s="16">
        <f t="shared" si="13"/>
        <v>4.4742099189070865</v>
      </c>
      <c r="I92" s="29">
        <f t="shared" si="14"/>
        <v>4.2209358303600402</v>
      </c>
      <c r="J92" s="4"/>
      <c r="K92" s="1"/>
    </row>
    <row r="93" spans="2:19">
      <c r="B93" s="17">
        <v>87</v>
      </c>
      <c r="C93" s="1">
        <v>17872.990000000002</v>
      </c>
      <c r="D93" s="1">
        <f t="shared" si="10"/>
        <v>2625.4100000000017</v>
      </c>
      <c r="E93" s="4">
        <f t="shared" si="11"/>
        <v>0.1468926016296099</v>
      </c>
      <c r="F93" s="18">
        <f t="shared" si="12"/>
        <v>0.85310739837039007</v>
      </c>
      <c r="G93" s="4">
        <f t="shared" si="9"/>
        <v>0.75903202414297533</v>
      </c>
      <c r="H93" s="16">
        <f t="shared" si="13"/>
        <v>4.2571009068074366</v>
      </c>
      <c r="I93" s="29">
        <f t="shared" si="14"/>
        <v>3.9921908363540779</v>
      </c>
      <c r="J93" s="4"/>
      <c r="K93" s="1"/>
    </row>
    <row r="94" spans="2:19">
      <c r="B94" s="17">
        <v>88</v>
      </c>
      <c r="C94" s="1">
        <v>15247.58</v>
      </c>
      <c r="D94" s="1">
        <f t="shared" si="10"/>
        <v>2436.75</v>
      </c>
      <c r="E94" s="4">
        <f t="shared" si="11"/>
        <v>0.15981224561536977</v>
      </c>
      <c r="F94" s="18">
        <f t="shared" si="12"/>
        <v>0.84018775438463023</v>
      </c>
      <c r="G94" s="4">
        <f t="shared" si="9"/>
        <v>0.77092444071901178</v>
      </c>
      <c r="H94" s="16">
        <f t="shared" si="13"/>
        <v>4.0470015472974588</v>
      </c>
      <c r="I94" s="29">
        <f t="shared" si="14"/>
        <v>3.7708311780562105</v>
      </c>
      <c r="J94" s="4"/>
      <c r="K94" s="1"/>
    </row>
    <row r="95" spans="2:19">
      <c r="B95" s="17">
        <v>89</v>
      </c>
      <c r="C95" s="1">
        <v>12810.83</v>
      </c>
      <c r="D95" s="1">
        <f t="shared" si="10"/>
        <v>2225.92</v>
      </c>
      <c r="E95" s="4">
        <f t="shared" si="11"/>
        <v>0.17375298868223216</v>
      </c>
      <c r="F95" s="18">
        <f t="shared" si="12"/>
        <v>0.82624701131776779</v>
      </c>
      <c r="G95" s="4">
        <f t="shared" si="9"/>
        <v>0.78240566839521675</v>
      </c>
      <c r="H95" s="16">
        <f t="shared" si="13"/>
        <v>3.8441665250178381</v>
      </c>
      <c r="I95" s="29">
        <f t="shared" si="14"/>
        <v>3.5571251899590641</v>
      </c>
      <c r="J95" s="4"/>
      <c r="K95" s="1"/>
    </row>
    <row r="96" spans="2:19">
      <c r="B96" s="17">
        <v>90</v>
      </c>
      <c r="C96" s="1">
        <v>10584.91</v>
      </c>
      <c r="D96" s="1">
        <f t="shared" si="10"/>
        <v>1998.1599999999999</v>
      </c>
      <c r="E96" s="4">
        <f t="shared" si="11"/>
        <v>0.18877439675915997</v>
      </c>
      <c r="F96" s="18">
        <f t="shared" si="12"/>
        <v>0.81122560324084003</v>
      </c>
      <c r="G96" s="4">
        <f t="shared" si="9"/>
        <v>0.79346371101675373</v>
      </c>
      <c r="H96" s="16">
        <f t="shared" si="13"/>
        <v>3.6488077720373511</v>
      </c>
      <c r="I96" s="29">
        <f t="shared" si="14"/>
        <v>3.3512961626544642</v>
      </c>
      <c r="J96" s="4"/>
      <c r="K96" s="1"/>
    </row>
    <row r="97" spans="2:11">
      <c r="B97" s="17">
        <v>91</v>
      </c>
      <c r="C97" s="1">
        <v>8586.75</v>
      </c>
      <c r="D97" s="1">
        <f t="shared" si="10"/>
        <v>1759.6800000000003</v>
      </c>
      <c r="E97" s="4">
        <f t="shared" si="11"/>
        <v>0.20492968818237403</v>
      </c>
      <c r="F97" s="18">
        <f t="shared" si="12"/>
        <v>0.795070311817626</v>
      </c>
      <c r="G97" s="4">
        <f t="shared" si="9"/>
        <v>0.804088448777599</v>
      </c>
      <c r="H97" s="16">
        <f t="shared" si="13"/>
        <v>3.4611040715957513</v>
      </c>
      <c r="I97" s="29">
        <f t="shared" si="14"/>
        <v>3.1535324612899931</v>
      </c>
      <c r="J97" s="4"/>
      <c r="K97" s="1"/>
    </row>
    <row r="98" spans="2:11">
      <c r="B98" s="17">
        <v>92</v>
      </c>
      <c r="C98" s="1">
        <v>6827.07</v>
      </c>
      <c r="D98" s="1">
        <f t="shared" si="10"/>
        <v>1517.4899999999998</v>
      </c>
      <c r="E98" s="4">
        <f t="shared" si="11"/>
        <v>0.22227544173415534</v>
      </c>
      <c r="F98" s="18">
        <f t="shared" si="12"/>
        <v>0.77772455826584463</v>
      </c>
      <c r="G98" s="4">
        <f t="shared" si="9"/>
        <v>0.81427272267510242</v>
      </c>
      <c r="H98" s="16">
        <f t="shared" si="13"/>
        <v>3.281181899406524</v>
      </c>
      <c r="I98" s="29">
        <f t="shared" si="14"/>
        <v>2.9639673400592166</v>
      </c>
      <c r="J98" s="4"/>
      <c r="K98" s="1"/>
    </row>
    <row r="99" spans="2:11">
      <c r="B99" s="17">
        <v>93</v>
      </c>
      <c r="C99" s="1">
        <v>5309.58</v>
      </c>
      <c r="D99" s="1">
        <f t="shared" si="10"/>
        <v>1278.8600000000001</v>
      </c>
      <c r="E99" s="4">
        <f t="shared" si="11"/>
        <v>0.24085897566285849</v>
      </c>
      <c r="F99" s="18">
        <f t="shared" si="12"/>
        <v>0.75914102433714148</v>
      </c>
      <c r="G99" s="4">
        <f t="shared" si="9"/>
        <v>0.8240110685593065</v>
      </c>
      <c r="H99" s="16">
        <f t="shared" si="13"/>
        <v>3.1091377887855853</v>
      </c>
      <c r="I99" s="29">
        <f t="shared" si="14"/>
        <v>2.7827025059919666</v>
      </c>
      <c r="J99" s="4"/>
      <c r="K99" s="1"/>
    </row>
    <row r="100" spans="2:11">
      <c r="B100" s="17">
        <v>94</v>
      </c>
      <c r="C100" s="1">
        <v>4030.72</v>
      </c>
      <c r="D100" s="1">
        <f t="shared" si="10"/>
        <v>1050.9099999999999</v>
      </c>
      <c r="E100" s="4">
        <f t="shared" si="11"/>
        <v>0.26072513099396633</v>
      </c>
      <c r="F100" s="18">
        <f t="shared" si="12"/>
        <v>0.73927486900603367</v>
      </c>
      <c r="G100" s="4">
        <f t="shared" si="9"/>
        <v>0.83330071321381549</v>
      </c>
      <c r="H100" s="16">
        <f t="shared" si="13"/>
        <v>2.9450207332225933</v>
      </c>
      <c r="I100" s="29">
        <f t="shared" si="14"/>
        <v>2.6097895783894871</v>
      </c>
      <c r="J100" s="4"/>
      <c r="K100" s="1"/>
    </row>
    <row r="101" spans="2:11">
      <c r="B101" s="17">
        <v>95</v>
      </c>
      <c r="C101" s="1">
        <v>2979.81</v>
      </c>
      <c r="D101" s="1">
        <f t="shared" si="10"/>
        <v>840.04</v>
      </c>
      <c r="E101" s="4">
        <f t="shared" si="11"/>
        <v>0.28191059161490162</v>
      </c>
      <c r="F101" s="18">
        <f t="shared" si="12"/>
        <v>0.71808940838509838</v>
      </c>
      <c r="G101" s="4">
        <f t="shared" si="9"/>
        <v>0.84214092905624915</v>
      </c>
      <c r="H101" s="16">
        <f t="shared" si="13"/>
        <v>2.788843586672932</v>
      </c>
      <c r="I101" s="29">
        <f t="shared" si="14"/>
        <v>2.4452421001163454</v>
      </c>
      <c r="J101" s="4"/>
      <c r="K101" s="1"/>
    </row>
    <row r="102" spans="2:11">
      <c r="B102" s="17">
        <v>96</v>
      </c>
      <c r="C102" s="1">
        <v>2139.77</v>
      </c>
      <c r="D102" s="1">
        <f t="shared" si="10"/>
        <v>651.45000000000005</v>
      </c>
      <c r="E102" s="4">
        <f t="shared" si="11"/>
        <v>0.30444860896264553</v>
      </c>
      <c r="F102" s="18">
        <f t="shared" si="12"/>
        <v>0.69555139103735453</v>
      </c>
      <c r="G102" s="4">
        <f t="shared" si="9"/>
        <v>0.85053307576037074</v>
      </c>
      <c r="H102" s="16">
        <f t="shared" si="13"/>
        <v>2.6405823282334504</v>
      </c>
      <c r="I102" s="29">
        <f t="shared" si="14"/>
        <v>2.2890347628663861</v>
      </c>
      <c r="J102" s="4"/>
      <c r="K102" s="1"/>
    </row>
    <row r="103" spans="2:11">
      <c r="B103" s="17">
        <v>97</v>
      </c>
      <c r="C103" s="1">
        <v>1488.32</v>
      </c>
      <c r="D103" s="1">
        <f t="shared" si="10"/>
        <v>488.66999999999996</v>
      </c>
      <c r="E103" s="4">
        <f t="shared" si="11"/>
        <v>0.32833664803268114</v>
      </c>
      <c r="F103" s="18">
        <f t="shared" si="12"/>
        <v>0.67166335196731886</v>
      </c>
      <c r="G103" s="4">
        <f t="shared" si="9"/>
        <v>0.85847927131998125</v>
      </c>
      <c r="H103" s="16">
        <f t="shared" si="13"/>
        <v>2.5001995400136647</v>
      </c>
      <c r="I103" s="29">
        <f t="shared" si="14"/>
        <v>2.1411281433330793</v>
      </c>
      <c r="J103" s="4"/>
      <c r="K103" s="1"/>
    </row>
    <row r="104" spans="2:11">
      <c r="B104" s="17">
        <v>98</v>
      </c>
      <c r="C104" s="1">
        <v>999.65</v>
      </c>
      <c r="D104" s="1">
        <f t="shared" si="10"/>
        <v>353.48</v>
      </c>
      <c r="E104" s="4">
        <f t="shared" si="11"/>
        <v>0.35360376131646076</v>
      </c>
      <c r="F104" s="18">
        <f t="shared" si="12"/>
        <v>0.64639623868353924</v>
      </c>
      <c r="G104" s="4">
        <f t="shared" si="9"/>
        <v>0.86598647650318794</v>
      </c>
      <c r="H104" s="16">
        <f t="shared" si="13"/>
        <v>2.3675722484436799</v>
      </c>
      <c r="I104" s="29">
        <f t="shared" si="14"/>
        <v>2.0013926771642292</v>
      </c>
      <c r="J104" s="4"/>
      <c r="K104" s="1"/>
    </row>
    <row r="105" spans="2:11">
      <c r="B105" s="17">
        <v>99</v>
      </c>
      <c r="C105" s="1">
        <v>646.16999999999996</v>
      </c>
      <c r="D105" s="1">
        <f t="shared" si="10"/>
        <v>245.67999999999995</v>
      </c>
      <c r="E105" s="4">
        <f t="shared" si="11"/>
        <v>0.38020954238048804</v>
      </c>
      <c r="F105" s="18">
        <f t="shared" si="12"/>
        <v>0.6197904576195119</v>
      </c>
      <c r="G105" s="4">
        <f t="shared" si="9"/>
        <v>0.87305876798767612</v>
      </c>
      <c r="H105" s="16">
        <f t="shared" si="13"/>
        <v>2.2426284322177219</v>
      </c>
      <c r="I105" s="29">
        <f t="shared" si="14"/>
        <v>1.8697524830640841</v>
      </c>
      <c r="J105" s="4"/>
      <c r="K105" s="1"/>
    </row>
    <row r="106" spans="2:11">
      <c r="B106" s="17">
        <v>100</v>
      </c>
      <c r="C106" s="1">
        <v>400.49</v>
      </c>
      <c r="D106" s="1">
        <f t="shared" si="10"/>
        <v>163.44</v>
      </c>
      <c r="E106" s="4">
        <f t="shared" si="11"/>
        <v>0.40810007740517862</v>
      </c>
      <c r="F106" s="18">
        <f t="shared" si="12"/>
        <v>0.59189992259482138</v>
      </c>
      <c r="G106" s="4">
        <f t="shared" si="9"/>
        <v>0.87970497929344682</v>
      </c>
      <c r="H106" s="16">
        <f t="shared" si="13"/>
        <v>2.1252120324824397</v>
      </c>
      <c r="I106" s="29">
        <f t="shared" si="14"/>
        <v>1.7460431381875063</v>
      </c>
      <c r="J106" s="4"/>
      <c r="K106" s="1"/>
    </row>
    <row r="107" spans="2:11">
      <c r="B107" s="17">
        <v>101</v>
      </c>
      <c r="C107" s="1">
        <v>237.05</v>
      </c>
      <c r="D107" s="1">
        <f t="shared" si="10"/>
        <v>103.66000000000003</v>
      </c>
      <c r="E107" s="4">
        <f t="shared" si="11"/>
        <v>0.43729171060957611</v>
      </c>
      <c r="F107" s="18">
        <f t="shared" si="12"/>
        <v>0.56270828939042383</v>
      </c>
      <c r="G107" s="4">
        <f t="shared" si="9"/>
        <v>0.88593895796948541</v>
      </c>
      <c r="H107" s="16">
        <f t="shared" si="13"/>
        <v>2.0150784092057581</v>
      </c>
      <c r="I107" s="29">
        <f t="shared" si="14"/>
        <v>1.6300068909924048</v>
      </c>
      <c r="J107" s="4"/>
      <c r="K107" s="1"/>
    </row>
    <row r="108" spans="2:11">
      <c r="B108" s="17">
        <v>102</v>
      </c>
      <c r="C108" s="1">
        <v>133.38999999999999</v>
      </c>
      <c r="D108" s="1">
        <f t="shared" si="10"/>
        <v>62.379999999999981</v>
      </c>
      <c r="E108" s="4">
        <f t="shared" si="11"/>
        <v>0.4676512482195066</v>
      </c>
      <c r="F108" s="18">
        <f t="shared" si="12"/>
        <v>0.53234875178049346</v>
      </c>
      <c r="G108" s="4">
        <f t="shared" si="9"/>
        <v>0.89176504824849356</v>
      </c>
      <c r="H108" s="16">
        <f t="shared" si="13"/>
        <v>1.9121508142766139</v>
      </c>
      <c r="I108" s="29">
        <f t="shared" si="14"/>
        <v>1.5215628800440768</v>
      </c>
      <c r="J108" s="4"/>
      <c r="K108" s="1"/>
    </row>
    <row r="109" spans="2:11">
      <c r="B109" s="17">
        <v>103</v>
      </c>
      <c r="C109" s="1">
        <v>71.010000000000005</v>
      </c>
      <c r="D109" s="1">
        <f t="shared" si="10"/>
        <v>35.430000000000007</v>
      </c>
      <c r="E109" s="4">
        <f t="shared" si="11"/>
        <v>0.49894381073088301</v>
      </c>
      <c r="F109" s="18">
        <f t="shared" si="12"/>
        <v>0.50105618926911699</v>
      </c>
      <c r="G109" s="4">
        <f t="shared" si="9"/>
        <v>0.89719324282521562</v>
      </c>
      <c r="H109" s="16">
        <f t="shared" si="13"/>
        <v>1.8162527100878576</v>
      </c>
      <c r="I109" s="29">
        <f t="shared" si="14"/>
        <v>1.4205251061824753</v>
      </c>
      <c r="J109" s="4"/>
      <c r="K109" s="1"/>
    </row>
    <row r="110" spans="2:11">
      <c r="B110" s="17">
        <v>104</v>
      </c>
      <c r="C110" s="1">
        <v>35.58</v>
      </c>
      <c r="D110" s="1">
        <f t="shared" si="10"/>
        <v>18.899999999999999</v>
      </c>
      <c r="E110" s="4">
        <f t="shared" si="11"/>
        <v>0.53119730185497471</v>
      </c>
      <c r="F110" s="18">
        <f t="shared" si="12"/>
        <v>0.46880269814502529</v>
      </c>
      <c r="G110" s="4">
        <f t="shared" si="9"/>
        <v>0.90225614680718613</v>
      </c>
      <c r="H110" s="16">
        <f t="shared" si="13"/>
        <v>1.7268080730730451</v>
      </c>
      <c r="I110" s="29">
        <f t="shared" si="14"/>
        <v>1.3262866737933683</v>
      </c>
      <c r="J110" s="4"/>
      <c r="K110" s="1"/>
    </row>
    <row r="111" spans="2:11">
      <c r="B111" s="17">
        <v>105</v>
      </c>
      <c r="C111" s="1">
        <v>16.68</v>
      </c>
      <c r="D111" s="1">
        <f t="shared" si="10"/>
        <v>9.41</v>
      </c>
      <c r="E111" s="4">
        <f t="shared" si="11"/>
        <v>0.56414868105515592</v>
      </c>
      <c r="F111" s="18">
        <f t="shared" si="12"/>
        <v>0.43585131894484408</v>
      </c>
      <c r="G111" s="4">
        <f t="shared" si="9"/>
        <v>0.90697902431676658</v>
      </c>
      <c r="H111" s="16">
        <f t="shared" si="13"/>
        <v>1.6433705704037906</v>
      </c>
      <c r="I111" s="29">
        <f t="shared" si="14"/>
        <v>1.2383773287902653</v>
      </c>
      <c r="J111" s="4"/>
      <c r="K111" s="1"/>
    </row>
    <row r="112" spans="2:11">
      <c r="B112" s="17">
        <v>106</v>
      </c>
      <c r="C112" s="1">
        <v>7.27</v>
      </c>
      <c r="D112" s="1">
        <f t="shared" si="10"/>
        <v>4.3499999999999996</v>
      </c>
      <c r="E112" s="4">
        <f t="shared" si="11"/>
        <v>0.59834938101788171</v>
      </c>
      <c r="F112" s="18">
        <f t="shared" si="12"/>
        <v>0.40165061898211829</v>
      </c>
      <c r="G112" s="4">
        <f t="shared" si="9"/>
        <v>0.91143256301786646</v>
      </c>
      <c r="H112" s="16">
        <f t="shared" si="13"/>
        <v>1.5646913866843595</v>
      </c>
      <c r="I112" s="29">
        <f t="shared" si="14"/>
        <v>1.1554813253759315</v>
      </c>
      <c r="J112" s="4"/>
      <c r="K112" s="1"/>
    </row>
    <row r="113" spans="2:11">
      <c r="B113" s="17">
        <v>107</v>
      </c>
      <c r="C113" s="1">
        <v>2.92</v>
      </c>
      <c r="D113" s="1">
        <f t="shared" si="10"/>
        <v>1.8399999999999999</v>
      </c>
      <c r="E113" s="4">
        <f t="shared" si="11"/>
        <v>0.63013698630136983</v>
      </c>
      <c r="F113" s="18">
        <f t="shared" si="12"/>
        <v>0.36986301369863017</v>
      </c>
      <c r="G113" s="4">
        <f t="shared" si="9"/>
        <v>0.91564438942749438</v>
      </c>
      <c r="H113" s="16">
        <f t="shared" si="13"/>
        <v>1.4902824534475996</v>
      </c>
      <c r="I113" s="29">
        <f t="shared" si="14"/>
        <v>1.0770844369988595</v>
      </c>
      <c r="J113" s="4"/>
      <c r="K113" s="1"/>
    </row>
    <row r="114" spans="2:11">
      <c r="B114" s="17">
        <v>108</v>
      </c>
      <c r="C114" s="1">
        <v>1.08</v>
      </c>
      <c r="D114" s="1">
        <f t="shared" si="10"/>
        <v>0.72000000000000008</v>
      </c>
      <c r="E114" s="4">
        <f t="shared" si="11"/>
        <v>0.66666666666666674</v>
      </c>
      <c r="F114" s="18">
        <f t="shared" si="12"/>
        <v>0.33333333333333326</v>
      </c>
      <c r="G114" s="4">
        <f t="shared" si="9"/>
        <v>0.9204652908851676</v>
      </c>
      <c r="H114" s="16">
        <f t="shared" si="13"/>
        <v>1.4051131943620392</v>
      </c>
      <c r="I114" s="29">
        <f t="shared" si="14"/>
        <v>0.98735052189967099</v>
      </c>
      <c r="J114" s="4"/>
      <c r="K114" s="1"/>
    </row>
    <row r="115" spans="2:11">
      <c r="B115" s="17">
        <v>109</v>
      </c>
      <c r="C115" s="1">
        <v>0.36</v>
      </c>
      <c r="D115" s="1">
        <f t="shared" si="10"/>
        <v>0.25</v>
      </c>
      <c r="E115" s="4">
        <f t="shared" si="11"/>
        <v>0.69444444444444442</v>
      </c>
      <c r="F115" s="18">
        <f t="shared" si="12"/>
        <v>0.30555555555555558</v>
      </c>
      <c r="G115" s="4">
        <f t="shared" si="9"/>
        <v>0.92707962501483321</v>
      </c>
      <c r="H115" s="16">
        <f t="shared" si="13"/>
        <v>1.2882599580712801</v>
      </c>
      <c r="I115" s="29">
        <f t="shared" si="14"/>
        <v>0.86423452327572448</v>
      </c>
      <c r="J115" s="4"/>
      <c r="K115" s="1"/>
    </row>
    <row r="116" spans="2:11">
      <c r="B116" s="24">
        <v>110</v>
      </c>
      <c r="C116" s="25">
        <v>0.11</v>
      </c>
      <c r="D116" s="25">
        <f t="shared" si="10"/>
        <v>0.11</v>
      </c>
      <c r="E116" s="26">
        <f t="shared" si="11"/>
        <v>1</v>
      </c>
      <c r="F116" s="27">
        <f t="shared" si="12"/>
        <v>0</v>
      </c>
      <c r="G116" s="26">
        <f>C3</f>
        <v>0.94339622641509424</v>
      </c>
      <c r="H116" s="30">
        <f t="shared" si="13"/>
        <v>1.0000000000000018</v>
      </c>
      <c r="I116" s="31">
        <f t="shared" si="14"/>
        <v>0.56052524035149176</v>
      </c>
      <c r="J116" s="4"/>
      <c r="K116" s="1"/>
    </row>
  </sheetData>
  <mergeCells count="1">
    <mergeCell ref="B1:H1"/>
  </mergeCells>
  <phoneticPr fontId="1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Illustrative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Blancas Rivera</dc:creator>
  <cp:lastModifiedBy>Heriberto Espino</cp:lastModifiedBy>
  <dcterms:created xsi:type="dcterms:W3CDTF">2023-11-01T00:02:05Z</dcterms:created>
  <dcterms:modified xsi:type="dcterms:W3CDTF">2023-11-15T08:01:03Z</dcterms:modified>
</cp:coreProperties>
</file>