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nliveudlap-my.sharepoint.com/personal/heriberto_espinomo_udlap_mx/Documents/Universidad/09 Semestre Otoño/Productos Derivados/notebooks/"/>
    </mc:Choice>
  </mc:AlternateContent>
  <xr:revisionPtr revIDLastSave="394" documentId="8_{733CA016-E4A7-428A-A759-10397AE54436}" xr6:coauthVersionLast="47" xr6:coauthVersionMax="47" xr10:uidLastSave="{01A2D931-8B11-4CB2-9318-B1638AFD7412}"/>
  <bookViews>
    <workbookView xWindow="-110" yWindow="-110" windowWidth="25820" windowHeight="16220" xr2:uid="{5F38871A-6685-451C-ACE8-1E35FDC6A578}"/>
  </bookViews>
  <sheets>
    <sheet name="Corn" sheetId="4" r:id="rId1"/>
    <sheet name="Crude Oil" sheetId="3" r:id="rId2"/>
    <sheet name="Silver" sheetId="5" r:id="rId3"/>
    <sheet name="IPC" sheetId="6" r:id="rId4"/>
    <sheet name="USDMXN" sheetId="7" r:id="rId5"/>
    <sheet name="TIIE 1M" sheetId="2" r:id="rId6"/>
    <sheet name="SP500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H11" i="2"/>
  <c r="H12" i="2" s="1"/>
  <c r="D4" i="2"/>
  <c r="C7" i="6"/>
  <c r="C13" i="6" s="1"/>
  <c r="D13" i="6" s="1"/>
  <c r="D4" i="7"/>
  <c r="C13" i="4"/>
  <c r="C12" i="4"/>
  <c r="D12" i="1"/>
  <c r="C19" i="3"/>
  <c r="C16" i="1"/>
  <c r="C16" i="7"/>
  <c r="C13" i="7"/>
  <c r="D13" i="7" s="1"/>
  <c r="C12" i="7"/>
  <c r="D12" i="7" s="1"/>
  <c r="C16" i="6"/>
  <c r="C19" i="6" s="1"/>
  <c r="C12" i="6"/>
  <c r="D12" i="6" s="1"/>
  <c r="C16" i="5"/>
  <c r="C19" i="5" s="1"/>
  <c r="C13" i="5"/>
  <c r="D13" i="5" s="1"/>
  <c r="C12" i="5"/>
  <c r="D12" i="5" s="1"/>
  <c r="C15" i="5" s="1"/>
  <c r="C16" i="4"/>
  <c r="D13" i="4"/>
  <c r="D12" i="4"/>
  <c r="C16" i="3"/>
  <c r="C13" i="3"/>
  <c r="D13" i="3" s="1"/>
  <c r="C12" i="3"/>
  <c r="D12" i="3" s="1"/>
  <c r="C15" i="3" s="1"/>
  <c r="D17" i="3" s="1"/>
  <c r="C16" i="2"/>
  <c r="C13" i="2"/>
  <c r="D13" i="2" s="1"/>
  <c r="C12" i="2"/>
  <c r="D12" i="2" s="1"/>
  <c r="C13" i="1"/>
  <c r="D13" i="1" s="1"/>
  <c r="C12" i="1"/>
  <c r="C19" i="2" l="1"/>
  <c r="C15" i="2"/>
  <c r="D17" i="2" s="1"/>
  <c r="C15" i="7"/>
  <c r="D17" i="7" s="1"/>
  <c r="C19" i="7"/>
  <c r="C15" i="1"/>
  <c r="D17" i="1" s="1"/>
  <c r="C15" i="6"/>
  <c r="D17" i="6" s="1"/>
  <c r="D17" i="5"/>
  <c r="C19" i="1"/>
  <c r="C19" i="4"/>
  <c r="C15" i="4"/>
  <c r="D17" i="4" s="1"/>
</calcChain>
</file>

<file path=xl/sharedStrings.xml><?xml version="1.0" encoding="utf-8"?>
<sst xmlns="http://schemas.openxmlformats.org/spreadsheetml/2006/main" count="167" uniqueCount="59">
  <si>
    <t>SEFR</t>
  </si>
  <si>
    <t>https://www.newyorkfed.org/markets/reference-rates/sofr?cid=SM1900054756</t>
  </si>
  <si>
    <t>Índice S&amp;P 500 hoy | Cotización SPX - Investing.com México</t>
  </si>
  <si>
    <t>ESU5</t>
  </si>
  <si>
    <t>E-mini S&amp;P 500 Futures Overview - CME Group</t>
  </si>
  <si>
    <t>Risk free rate</t>
  </si>
  <si>
    <t>Stock Price</t>
  </si>
  <si>
    <t>Futures Contract price</t>
  </si>
  <si>
    <t>Horizon</t>
  </si>
  <si>
    <t>Rate</t>
  </si>
  <si>
    <t>Yearly</t>
  </si>
  <si>
    <t>Daily</t>
  </si>
  <si>
    <t>Dividend</t>
  </si>
  <si>
    <t>Actual Price</t>
  </si>
  <si>
    <t>Risk Premium</t>
  </si>
  <si>
    <t>SPX</t>
  </si>
  <si>
    <t>S&amp;P 500 Dividend Yield (Monthly) - United States - Historic…</t>
  </si>
  <si>
    <t>F_(0,T)</t>
  </si>
  <si>
    <t>Operation Days</t>
  </si>
  <si>
    <t>Dividend Yield</t>
  </si>
  <si>
    <t>Interest</t>
  </si>
  <si>
    <t>Difference</t>
  </si>
  <si>
    <t>September 12, 2025</t>
  </si>
  <si>
    <t>September 5, 2025</t>
  </si>
  <si>
    <t>F - F*</t>
  </si>
  <si>
    <t>banxico.org.mx/apps/dao-web/4/57/tasa-interes-interbancaria-.html?plazo=28</t>
  </si>
  <si>
    <t>Mexican Funding TIIE (Monthly Contracts) Futures Settlements - CME Group</t>
  </si>
  <si>
    <t>IPC México | Índice IPC BMV hoy - Investing.com México</t>
  </si>
  <si>
    <t>E-mini S&amp;P/BMV IPC Overview - CME Group</t>
  </si>
  <si>
    <t>International Paper Co. (IP) Dividends</t>
  </si>
  <si>
    <t>Crude Oil Futures Overview - CME Group</t>
  </si>
  <si>
    <t>Precio del Petroleo crudo | Cotización WTI - Investing.com</t>
  </si>
  <si>
    <t>WTI</t>
  </si>
  <si>
    <t>IPC</t>
  </si>
  <si>
    <t>XPT USD | Platinum Spot US Dollar - Investing.com</t>
  </si>
  <si>
    <t>MXN/USD</t>
  </si>
  <si>
    <t>USD MXN | Precio del Dólar hoy en México - Investing.com MX</t>
  </si>
  <si>
    <t>TIIE</t>
  </si>
  <si>
    <t>Corn Futures Overview - CME Group</t>
  </si>
  <si>
    <t>POS Grain Report - Region</t>
  </si>
  <si>
    <t>llinois Grain - Corn</t>
  </si>
  <si>
    <t>TIEU25</t>
  </si>
  <si>
    <t>IPCU25</t>
  </si>
  <si>
    <t>ZC25</t>
  </si>
  <si>
    <t>Dec 12, 2025</t>
  </si>
  <si>
    <t>Sep 22, 2025</t>
  </si>
  <si>
    <t>CLV25</t>
  </si>
  <si>
    <t>Sep 19, 2025</t>
  </si>
  <si>
    <t>MPZ25</t>
  </si>
  <si>
    <t>Dec 15, 2025</t>
  </si>
  <si>
    <t>Sep 30, 2025</t>
  </si>
  <si>
    <t>SIZ25</t>
  </si>
  <si>
    <t>Silver Futures Volume &amp; Open Interest - CME Group</t>
  </si>
  <si>
    <t>Dec 29, 2025</t>
  </si>
  <si>
    <t>XAG/USD</t>
  </si>
  <si>
    <t>tasa de hoy</t>
  </si>
  <si>
    <t>compuesta</t>
  </si>
  <si>
    <t>tasa hoy</t>
  </si>
  <si>
    <t>tasa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</si>
</sst>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EB Garamond"/>
    </font>
    <font>
      <b/>
      <sz val="10"/>
      <color theme="2"/>
      <name val="EB Garamond"/>
    </font>
    <font>
      <u/>
      <sz val="11"/>
      <color theme="10"/>
      <name val="EB Garamond"/>
    </font>
    <font>
      <sz val="10"/>
      <color theme="2"/>
      <name val="EB Garamond"/>
    </font>
    <font>
      <i/>
      <sz val="10"/>
      <color theme="2"/>
      <name val="EB Garamond"/>
    </font>
    <font>
      <sz val="8"/>
      <color theme="1"/>
      <name val="EB Garamond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2" applyFont="1" applyBorder="1"/>
    <xf numFmtId="0" fontId="0" fillId="0" borderId="2" xfId="0" applyBorder="1"/>
    <xf numFmtId="0" fontId="0" fillId="0" borderId="7" xfId="0" applyBorder="1"/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8" xfId="0" applyBorder="1"/>
    <xf numFmtId="10" fontId="6" fillId="2" borderId="0" xfId="1" applyNumberFormat="1" applyFont="1" applyFill="1" applyBorder="1" applyAlignment="1">
      <alignment horizontal="center" vertical="center"/>
    </xf>
    <xf numFmtId="0" fontId="0" fillId="0" borderId="6" xfId="0" applyBorder="1"/>
    <xf numFmtId="164" fontId="6" fillId="2" borderId="0" xfId="1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3" xfId="0" applyBorder="1"/>
    <xf numFmtId="0" fontId="4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0" fontId="6" fillId="2" borderId="6" xfId="1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6" xfId="0" applyBorder="1"/>
    <xf numFmtId="49" fontId="3" fillId="0" borderId="1" xfId="0" applyNumberFormat="1" applyFont="1" applyBorder="1"/>
    <xf numFmtId="10" fontId="4" fillId="0" borderId="6" xfId="0" applyNumberFormat="1" applyFont="1" applyBorder="1" applyAlignment="1">
      <alignment horizontal="center" vertical="center"/>
    </xf>
    <xf numFmtId="49" fontId="8" fillId="0" borderId="1" xfId="0" applyNumberFormat="1" applyFont="1" applyBorder="1"/>
    <xf numFmtId="49" fontId="8" fillId="0" borderId="7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4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yorkfed.org/markets/reference-rates/sofr?cid=SM190005475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yorkfed.org/markets/reference-rates/sofr?cid=SM19000547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yorkfed.org/markets/reference-rates/sofr?cid=SM190005475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yorkfed.org/markets/reference-rates/sofr?cid=SM190005475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charts.com/indicators/sp_500_dividend_yield" TargetMode="External"/><Relationship Id="rId2" Type="http://schemas.openxmlformats.org/officeDocument/2006/relationships/hyperlink" Target="https://www.cmegroup.com/markets/equities/sp/e-mini-sandp500.html" TargetMode="External"/><Relationship Id="rId1" Type="http://schemas.openxmlformats.org/officeDocument/2006/relationships/hyperlink" Target="https://www.newyorkfed.org/markets/reference-rates/sofr?cid=SM190005475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markets/equities/sp/e-mini-sandp500.html" TargetMode="External"/><Relationship Id="rId2" Type="http://schemas.openxmlformats.org/officeDocument/2006/relationships/hyperlink" Target="https://mx.investing.com/indices/us-spx-500" TargetMode="External"/><Relationship Id="rId1" Type="http://schemas.openxmlformats.org/officeDocument/2006/relationships/hyperlink" Target="https://www.newyorkfed.org/markets/reference-rates/sofr?cid=SM1900054756" TargetMode="External"/><Relationship Id="rId4" Type="http://schemas.openxmlformats.org/officeDocument/2006/relationships/hyperlink" Target="https://ycharts.com/indicators/sp_500_dividend_y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48-18B1-4945-8E9C-3D5A47A217A3}">
  <dimension ref="A1:G22"/>
  <sheetViews>
    <sheetView tabSelected="1" zoomScale="122" zoomScaleNormal="147" workbookViewId="0">
      <selection activeCell="E19" sqref="E19:F19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7" x14ac:dyDescent="0.55000000000000004">
      <c r="A2" s="6"/>
      <c r="B2" s="20" t="s">
        <v>5</v>
      </c>
      <c r="C2" s="26" t="s">
        <v>0</v>
      </c>
      <c r="D2" s="12">
        <v>4.41E-2</v>
      </c>
      <c r="E2" s="7"/>
      <c r="G2" s="4" t="s">
        <v>1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6</v>
      </c>
      <c r="C4" s="26" t="s">
        <v>40</v>
      </c>
      <c r="D4" s="10">
        <v>430</v>
      </c>
      <c r="E4" s="7"/>
      <c r="G4" s="4" t="s">
        <v>39</v>
      </c>
    </row>
    <row r="5" spans="1:7" ht="17" x14ac:dyDescent="0.55000000000000004">
      <c r="A5" s="6"/>
      <c r="B5" s="20" t="s">
        <v>7</v>
      </c>
      <c r="C5" s="26" t="s">
        <v>43</v>
      </c>
      <c r="D5" s="10">
        <v>428</v>
      </c>
      <c r="E5" s="7"/>
      <c r="G5" s="4" t="s">
        <v>38</v>
      </c>
    </row>
    <row r="6" spans="1:7" ht="17" x14ac:dyDescent="0.55000000000000004">
      <c r="B6" s="24"/>
      <c r="C6" s="27"/>
      <c r="D6" s="25"/>
      <c r="E6" s="3"/>
      <c r="G6" s="2"/>
    </row>
    <row r="7" spans="1:7" ht="17" x14ac:dyDescent="0.55000000000000004">
      <c r="A7" s="6"/>
      <c r="B7" s="20" t="s">
        <v>19</v>
      </c>
      <c r="C7" s="12">
        <v>0</v>
      </c>
      <c r="E7" s="7"/>
      <c r="G7" s="4"/>
    </row>
    <row r="8" spans="1:7" ht="17" x14ac:dyDescent="0.55000000000000004">
      <c r="B8" s="24"/>
      <c r="C8" s="28"/>
      <c r="D8" s="18"/>
      <c r="E8" s="3"/>
      <c r="G8" s="2"/>
    </row>
    <row r="9" spans="1:7" ht="15.5" x14ac:dyDescent="0.4">
      <c r="A9" s="6"/>
      <c r="B9" s="20" t="s">
        <v>8</v>
      </c>
      <c r="C9" s="29">
        <v>91</v>
      </c>
      <c r="D9" s="35" t="s">
        <v>44</v>
      </c>
      <c r="E9" s="3"/>
    </row>
    <row r="10" spans="1:7" ht="15.5" x14ac:dyDescent="0.35">
      <c r="B10" s="24"/>
      <c r="C10" s="22"/>
      <c r="D10" s="8"/>
      <c r="E10" s="8"/>
    </row>
    <row r="11" spans="1:7" ht="16" thickBot="1" x14ac:dyDescent="0.4">
      <c r="A11" s="6"/>
      <c r="B11" s="19" t="s">
        <v>20</v>
      </c>
      <c r="C11" s="16" t="s">
        <v>10</v>
      </c>
      <c r="D11" s="16" t="s">
        <v>11</v>
      </c>
      <c r="E11" s="16" t="s">
        <v>18</v>
      </c>
      <c r="F11" s="13"/>
    </row>
    <row r="12" spans="1:7" ht="16" thickTop="1" x14ac:dyDescent="0.35">
      <c r="A12" s="6"/>
      <c r="B12" s="20" t="s">
        <v>9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</row>
    <row r="13" spans="1:7" ht="15.5" x14ac:dyDescent="0.35">
      <c r="A13" s="6"/>
      <c r="B13" s="20" t="s">
        <v>12</v>
      </c>
      <c r="C13" s="12">
        <f>C7</f>
        <v>0</v>
      </c>
      <c r="D13" s="14">
        <f>(C13+1)^(1/252)-1</f>
        <v>0</v>
      </c>
      <c r="E13" s="10">
        <v>252</v>
      </c>
      <c r="F13" s="13"/>
    </row>
    <row r="14" spans="1:7" ht="15.5" x14ac:dyDescent="0.35">
      <c r="B14" s="21"/>
      <c r="C14" s="18"/>
      <c r="D14" s="9"/>
      <c r="E14" s="9"/>
    </row>
    <row r="15" spans="1:7" ht="15.5" x14ac:dyDescent="0.35">
      <c r="A15" s="6"/>
      <c r="B15" s="20" t="s">
        <v>17</v>
      </c>
      <c r="C15" s="15">
        <f>D4*EXP((D12-D13)*C9)</f>
        <v>434.71670057855806</v>
      </c>
      <c r="D15" s="10"/>
      <c r="E15" s="7"/>
    </row>
    <row r="16" spans="1:7" ht="16" thickBot="1" x14ac:dyDescent="0.4">
      <c r="A16" s="6"/>
      <c r="B16" s="19" t="s">
        <v>13</v>
      </c>
      <c r="C16" s="17">
        <f>D5</f>
        <v>428</v>
      </c>
      <c r="D16" s="17"/>
      <c r="E16" s="7"/>
    </row>
    <row r="17" spans="1:7" ht="16" thickTop="1" x14ac:dyDescent="0.35">
      <c r="A17" s="6"/>
      <c r="B17" s="20" t="s">
        <v>21</v>
      </c>
      <c r="C17" s="10"/>
      <c r="D17" s="15">
        <f>C16-C15</f>
        <v>-6.7167005785580614</v>
      </c>
      <c r="E17" s="7"/>
    </row>
    <row r="18" spans="1:7" ht="15.5" x14ac:dyDescent="0.35">
      <c r="B18" s="21"/>
      <c r="C18" s="18"/>
      <c r="D18" s="9"/>
      <c r="E18" s="3"/>
    </row>
    <row r="19" spans="1:7" ht="17" x14ac:dyDescent="0.55000000000000004">
      <c r="B19" s="31" t="s">
        <v>14</v>
      </c>
      <c r="C19" s="30">
        <f>C16/D4-1</f>
        <v>-4.6511627906976605E-3</v>
      </c>
      <c r="D19" s="3"/>
      <c r="E19" s="36" t="s">
        <v>22</v>
      </c>
      <c r="F19" s="37"/>
      <c r="G19" s="2"/>
    </row>
    <row r="20" spans="1:7" ht="17" x14ac:dyDescent="0.55000000000000004">
      <c r="B20" s="32"/>
      <c r="C20" s="13"/>
      <c r="G20" s="33"/>
    </row>
    <row r="21" spans="1:7" x14ac:dyDescent="0.35">
      <c r="B21" s="32"/>
      <c r="C21" s="13"/>
    </row>
    <row r="22" spans="1:7" x14ac:dyDescent="0.35">
      <c r="B22" s="32"/>
      <c r="C22" s="13"/>
    </row>
  </sheetData>
  <mergeCells count="1">
    <mergeCell ref="E19:F19"/>
  </mergeCells>
  <hyperlinks>
    <hyperlink ref="G2" r:id="rId1" xr:uid="{DE6B5BC0-7E5B-412F-AD1D-5DAE4A091C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F238-0A18-4D28-896B-9DEDE211A0DA}">
  <sheetPr>
    <tabColor theme="6" tint="-0.499984740745262"/>
  </sheetPr>
  <dimension ref="A1:H22"/>
  <sheetViews>
    <sheetView zoomScale="122" zoomScaleNormal="147" workbookViewId="0">
      <selection activeCell="E19" sqref="E19:F19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5</v>
      </c>
      <c r="C2" s="26" t="s">
        <v>0</v>
      </c>
      <c r="D2" s="12">
        <v>4.41E-2</v>
      </c>
      <c r="E2" s="7"/>
      <c r="H2" s="4" t="s">
        <v>1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6</v>
      </c>
      <c r="C4" s="26" t="s">
        <v>32</v>
      </c>
      <c r="D4" s="10">
        <v>62.69</v>
      </c>
      <c r="E4" s="7"/>
      <c r="H4" s="4" t="s">
        <v>31</v>
      </c>
    </row>
    <row r="5" spans="1:8" ht="17" x14ac:dyDescent="0.55000000000000004">
      <c r="A5" s="6"/>
      <c r="B5" s="20" t="s">
        <v>7</v>
      </c>
      <c r="C5" s="26" t="s">
        <v>46</v>
      </c>
      <c r="D5" s="10">
        <v>62.6</v>
      </c>
      <c r="E5" s="7"/>
      <c r="H5" s="4" t="s">
        <v>30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19</v>
      </c>
      <c r="C7" s="12">
        <v>0</v>
      </c>
      <c r="E7" s="7"/>
      <c r="H7" s="4"/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8</v>
      </c>
      <c r="C9" s="29">
        <v>10</v>
      </c>
      <c r="D9" s="35" t="s">
        <v>45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20</v>
      </c>
      <c r="C11" s="16" t="s">
        <v>10</v>
      </c>
      <c r="D11" s="16" t="s">
        <v>11</v>
      </c>
      <c r="E11" s="16" t="s">
        <v>18</v>
      </c>
      <c r="F11" s="13"/>
      <c r="G11" s="13"/>
    </row>
    <row r="12" spans="1:8" ht="16" thickTop="1" x14ac:dyDescent="0.35">
      <c r="A12" s="6"/>
      <c r="B12" s="20" t="s">
        <v>9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</row>
    <row r="13" spans="1:8" ht="15.5" x14ac:dyDescent="0.35">
      <c r="A13" s="6"/>
      <c r="B13" s="20" t="s">
        <v>12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17</v>
      </c>
      <c r="C15" s="15">
        <f>D4*EXP((D12-D13)*C9)</f>
        <v>62.765199679525068</v>
      </c>
      <c r="D15" s="10"/>
      <c r="E15" s="7"/>
    </row>
    <row r="16" spans="1:8" ht="16" thickBot="1" x14ac:dyDescent="0.4">
      <c r="A16" s="6"/>
      <c r="B16" s="19" t="s">
        <v>13</v>
      </c>
      <c r="C16" s="17">
        <f>D5</f>
        <v>62.6</v>
      </c>
      <c r="D16" s="17"/>
      <c r="E16" s="7"/>
    </row>
    <row r="17" spans="1:8" ht="16" thickTop="1" x14ac:dyDescent="0.35">
      <c r="A17" s="6"/>
      <c r="B17" s="20" t="s">
        <v>21</v>
      </c>
      <c r="C17" s="10"/>
      <c r="D17" s="15">
        <f>C16-C15</f>
        <v>-0.16519967952506676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14</v>
      </c>
      <c r="C19" s="30">
        <f>C16/D4-1</f>
        <v>-1.4356356675705451E-3</v>
      </c>
      <c r="D19" s="3"/>
      <c r="E19" s="36" t="s">
        <v>22</v>
      </c>
      <c r="F19" s="37"/>
      <c r="G19" s="39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AAEF8F35-4FAD-40CE-AA38-B80C074D4B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3C5A-BDDF-4974-A05B-66DE68098E55}">
  <sheetPr>
    <tabColor theme="0"/>
  </sheetPr>
  <dimension ref="A1:H22"/>
  <sheetViews>
    <sheetView zoomScale="122" zoomScaleNormal="147" workbookViewId="0">
      <selection activeCell="E19" sqref="E19:F19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5</v>
      </c>
      <c r="C2" s="26" t="s">
        <v>0</v>
      </c>
      <c r="D2" s="12">
        <v>4.41E-2</v>
      </c>
      <c r="E2" s="7"/>
      <c r="H2" s="4" t="s">
        <v>1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6</v>
      </c>
      <c r="C4" s="26" t="s">
        <v>54</v>
      </c>
      <c r="D4" s="10">
        <v>42.195</v>
      </c>
      <c r="E4" s="7"/>
      <c r="H4" s="4" t="s">
        <v>34</v>
      </c>
    </row>
    <row r="5" spans="1:8" ht="17" x14ac:dyDescent="0.55000000000000004">
      <c r="A5" s="6"/>
      <c r="B5" s="20" t="s">
        <v>7</v>
      </c>
      <c r="C5" s="26" t="s">
        <v>51</v>
      </c>
      <c r="D5" s="10">
        <v>42.68</v>
      </c>
      <c r="E5" s="7"/>
      <c r="H5" s="4" t="s">
        <v>52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19</v>
      </c>
      <c r="C7" s="12">
        <v>0</v>
      </c>
      <c r="E7" s="7"/>
      <c r="H7" s="4"/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8</v>
      </c>
      <c r="C9" s="29">
        <v>108</v>
      </c>
      <c r="D9" s="35" t="s">
        <v>53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20</v>
      </c>
      <c r="C11" s="16" t="s">
        <v>10</v>
      </c>
      <c r="D11" s="16" t="s">
        <v>11</v>
      </c>
      <c r="E11" s="16" t="s">
        <v>18</v>
      </c>
      <c r="F11" s="13"/>
      <c r="G11" s="13"/>
    </row>
    <row r="12" spans="1:8" ht="16" thickTop="1" x14ac:dyDescent="0.35">
      <c r="A12" s="6"/>
      <c r="B12" s="20" t="s">
        <v>9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</row>
    <row r="13" spans="1:8" ht="15.5" x14ac:dyDescent="0.35">
      <c r="A13" s="6"/>
      <c r="B13" s="20" t="s">
        <v>12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17</v>
      </c>
      <c r="C15" s="15">
        <f>D4*EXP((D12-D13)*C9)</f>
        <v>42.744865705999757</v>
      </c>
      <c r="D15" s="10"/>
      <c r="E15" s="7"/>
    </row>
    <row r="16" spans="1:8" ht="16" thickBot="1" x14ac:dyDescent="0.4">
      <c r="A16" s="6"/>
      <c r="B16" s="19" t="s">
        <v>13</v>
      </c>
      <c r="C16" s="17">
        <f>D5</f>
        <v>42.68</v>
      </c>
      <c r="D16" s="17"/>
      <c r="E16" s="7"/>
    </row>
    <row r="17" spans="1:8" ht="16" thickTop="1" x14ac:dyDescent="0.35">
      <c r="A17" s="6"/>
      <c r="B17" s="20" t="s">
        <v>21</v>
      </c>
      <c r="C17" s="10"/>
      <c r="D17" s="15">
        <f>C16-C15</f>
        <v>-6.4865705999757495E-2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14</v>
      </c>
      <c r="C19" s="30">
        <f>C16/D4-1</f>
        <v>1.1494252873563315E-2</v>
      </c>
      <c r="D19" s="3"/>
      <c r="E19" s="36" t="s">
        <v>22</v>
      </c>
      <c r="F19" s="37"/>
      <c r="G19" s="39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B3EB30FF-F98B-4F18-B857-F5BCD2353C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FF56-5B72-480A-9E32-4F1235465765}">
  <sheetPr>
    <tabColor rgb="FFC00000"/>
  </sheetPr>
  <dimension ref="A1:H22"/>
  <sheetViews>
    <sheetView zoomScale="122" zoomScaleNormal="147" workbookViewId="0">
      <selection activeCell="E19" sqref="E19:F19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5</v>
      </c>
      <c r="C2" s="26" t="s">
        <v>0</v>
      </c>
      <c r="D2" s="12">
        <v>4.41E-2</v>
      </c>
      <c r="E2" s="7"/>
      <c r="H2" s="4" t="s">
        <v>1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6</v>
      </c>
      <c r="C4" s="26" t="s">
        <v>33</v>
      </c>
      <c r="D4" s="10">
        <v>61798.94</v>
      </c>
      <c r="E4" s="7"/>
      <c r="H4" s="4" t="s">
        <v>27</v>
      </c>
    </row>
    <row r="5" spans="1:8" ht="17" x14ac:dyDescent="0.55000000000000004">
      <c r="A5" s="6"/>
      <c r="B5" s="20" t="s">
        <v>7</v>
      </c>
      <c r="C5" s="26" t="s">
        <v>42</v>
      </c>
      <c r="D5" s="10">
        <v>61840</v>
      </c>
      <c r="E5" s="7"/>
      <c r="H5" s="4" t="s">
        <v>28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19</v>
      </c>
      <c r="C7" s="12">
        <f>4%/2</f>
        <v>0.02</v>
      </c>
      <c r="E7" s="7"/>
      <c r="H7" s="4" t="s">
        <v>29</v>
      </c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8</v>
      </c>
      <c r="C9" s="29">
        <v>8</v>
      </c>
      <c r="D9" s="35" t="s">
        <v>47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20</v>
      </c>
      <c r="C11" s="16" t="s">
        <v>10</v>
      </c>
      <c r="D11" s="16" t="s">
        <v>11</v>
      </c>
      <c r="E11" s="16" t="s">
        <v>18</v>
      </c>
      <c r="F11" s="13"/>
      <c r="G11" s="13"/>
    </row>
    <row r="12" spans="1:8" ht="16" thickTop="1" x14ac:dyDescent="0.35">
      <c r="A12" s="6"/>
      <c r="B12" s="20" t="s">
        <v>9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</row>
    <row r="13" spans="1:8" ht="15.5" x14ac:dyDescent="0.35">
      <c r="A13" s="6"/>
      <c r="B13" s="20" t="s">
        <v>12</v>
      </c>
      <c r="C13" s="12">
        <f>C7</f>
        <v>0.02</v>
      </c>
      <c r="D13" s="14">
        <f>(C13+1)^(1/252)-1</f>
        <v>7.8584941984649603E-5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17</v>
      </c>
      <c r="C15" s="15">
        <f>D4*EXP((D12-D13)*C9)</f>
        <v>61819.360751319793</v>
      </c>
      <c r="D15" s="10"/>
      <c r="E15" s="7"/>
    </row>
    <row r="16" spans="1:8" ht="16" thickBot="1" x14ac:dyDescent="0.4">
      <c r="A16" s="6"/>
      <c r="B16" s="19" t="s">
        <v>13</v>
      </c>
      <c r="C16" s="17">
        <f>D5</f>
        <v>61840</v>
      </c>
      <c r="D16" s="17"/>
      <c r="E16" s="7"/>
    </row>
    <row r="17" spans="1:8" ht="16" thickTop="1" x14ac:dyDescent="0.35">
      <c r="A17" s="6"/>
      <c r="B17" s="20" t="s">
        <v>21</v>
      </c>
      <c r="C17" s="10"/>
      <c r="D17" s="15">
        <f>C16-C15</f>
        <v>20.639248680206947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14</v>
      </c>
      <c r="C19" s="30">
        <f>C16/D4-1</f>
        <v>6.6441269057371244E-4</v>
      </c>
      <c r="D19" s="3"/>
      <c r="E19" s="36" t="s">
        <v>22</v>
      </c>
      <c r="F19" s="37"/>
      <c r="G19" s="39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3D665352-E343-4A43-BCD9-8E603B5684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682E-74BD-47DF-AACD-2E56675C5CFF}">
  <sheetPr>
    <tabColor theme="6" tint="-0.499984740745262"/>
  </sheetPr>
  <dimension ref="A1:H22"/>
  <sheetViews>
    <sheetView zoomScale="122" zoomScaleNormal="147" workbookViewId="0">
      <selection activeCell="E19" sqref="E19:F19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5</v>
      </c>
      <c r="C2" s="26" t="s">
        <v>0</v>
      </c>
      <c r="D2" s="12">
        <v>4.41E-2</v>
      </c>
      <c r="E2" s="7"/>
      <c r="H2" s="4" t="s">
        <v>1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6</v>
      </c>
      <c r="C4" s="26" t="s">
        <v>35</v>
      </c>
      <c r="D4" s="10">
        <f>1/18.4275</f>
        <v>5.4266720933387608E-2</v>
      </c>
      <c r="E4" s="7"/>
      <c r="H4" s="4" t="s">
        <v>36</v>
      </c>
    </row>
    <row r="5" spans="1:8" ht="17" x14ac:dyDescent="0.55000000000000004">
      <c r="A5" s="6"/>
      <c r="B5" s="20" t="s">
        <v>7</v>
      </c>
      <c r="C5" s="26" t="s">
        <v>48</v>
      </c>
      <c r="D5" s="10">
        <v>5.3699999999999998E-2</v>
      </c>
      <c r="E5" s="7"/>
      <c r="H5" s="4" t="s">
        <v>4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19</v>
      </c>
      <c r="C7" s="12">
        <v>0</v>
      </c>
      <c r="E7" s="7"/>
      <c r="H7" s="4" t="s">
        <v>16</v>
      </c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8</v>
      </c>
      <c r="C9" s="29">
        <v>94</v>
      </c>
      <c r="D9" s="35" t="s">
        <v>49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20</v>
      </c>
      <c r="C11" s="16" t="s">
        <v>10</v>
      </c>
      <c r="D11" s="16" t="s">
        <v>11</v>
      </c>
      <c r="E11" s="16" t="s">
        <v>18</v>
      </c>
      <c r="F11" s="13"/>
      <c r="G11" s="13"/>
    </row>
    <row r="12" spans="1:8" ht="16" thickTop="1" x14ac:dyDescent="0.35">
      <c r="A12" s="6"/>
      <c r="B12" s="20" t="s">
        <v>9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</row>
    <row r="13" spans="1:8" ht="15.5" x14ac:dyDescent="0.35">
      <c r="A13" s="6"/>
      <c r="B13" s="20" t="s">
        <v>12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17</v>
      </c>
      <c r="C15" s="15">
        <f>D4*EXP((D12-D13)*C9)</f>
        <v>5.4881711047398578E-2</v>
      </c>
      <c r="D15" s="10"/>
      <c r="E15" s="7"/>
    </row>
    <row r="16" spans="1:8" ht="16" thickBot="1" x14ac:dyDescent="0.4">
      <c r="A16" s="6"/>
      <c r="B16" s="19" t="s">
        <v>13</v>
      </c>
      <c r="C16" s="17">
        <f>D5</f>
        <v>5.3699999999999998E-2</v>
      </c>
      <c r="D16" s="17"/>
      <c r="E16" s="7"/>
    </row>
    <row r="17" spans="1:8" ht="16" thickTop="1" x14ac:dyDescent="0.35">
      <c r="A17" s="6"/>
      <c r="B17" s="20" t="s">
        <v>21</v>
      </c>
      <c r="C17" s="10"/>
      <c r="D17" s="15">
        <f>C16-C15</f>
        <v>-1.1817110473985801E-3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14</v>
      </c>
      <c r="C19" s="30">
        <f>C16/D4-1</f>
        <v>-1.0443250000000126E-2</v>
      </c>
      <c r="D19" s="3"/>
      <c r="E19" s="36" t="s">
        <v>22</v>
      </c>
      <c r="F19" s="37"/>
      <c r="G19" s="39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F3061B27-1A02-4E4F-838B-0944B0E219B6}"/>
    <hyperlink ref="H5" r:id="rId2" display="https://www.cmegroup.com/markets/equities/sp/e-mini-sandp500.html" xr:uid="{2695681B-4D0B-4AC8-9566-1ECBE946711E}"/>
    <hyperlink ref="H7" r:id="rId3" display="https://ycharts.com/indicators/sp_500_dividend_yield" xr:uid="{40556034-5DB6-415A-83B2-11CFA30DBD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989F-C78E-4938-827E-E508BFAB1CF3}">
  <sheetPr>
    <tabColor theme="0"/>
  </sheetPr>
  <dimension ref="A1:H22"/>
  <sheetViews>
    <sheetView zoomScale="162" zoomScaleNormal="178" workbookViewId="0">
      <selection activeCell="E19" sqref="E19:F19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6" width="12" style="1" customWidth="1"/>
    <col min="7" max="7" width="8.7265625" style="1" customWidth="1"/>
    <col min="8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5</v>
      </c>
      <c r="C2" s="26" t="s">
        <v>0</v>
      </c>
      <c r="D2" s="12">
        <v>4.41E-2</v>
      </c>
      <c r="E2" s="7"/>
      <c r="H2" s="4" t="s">
        <v>1</v>
      </c>
    </row>
    <row r="3" spans="1:8" ht="17" x14ac:dyDescent="0.55000000000000004">
      <c r="B3" s="24"/>
      <c r="C3" s="27"/>
      <c r="D3" s="25"/>
      <c r="E3" s="3" t="s">
        <v>55</v>
      </c>
      <c r="F3" s="3" t="s">
        <v>56</v>
      </c>
      <c r="G3" s="3"/>
      <c r="H3" s="2"/>
    </row>
    <row r="4" spans="1:8" ht="17" x14ac:dyDescent="0.55000000000000004">
      <c r="A4" s="6"/>
      <c r="B4" s="20" t="s">
        <v>6</v>
      </c>
      <c r="C4" s="26" t="s">
        <v>37</v>
      </c>
      <c r="D4" s="15">
        <f>100-F4*100</f>
        <v>91.963999999999999</v>
      </c>
      <c r="E4" s="34">
        <v>8.0126000000000003E-2</v>
      </c>
      <c r="F4" s="34">
        <v>8.0360000000000001E-2</v>
      </c>
      <c r="G4" s="34"/>
      <c r="H4" s="4" t="s">
        <v>25</v>
      </c>
    </row>
    <row r="5" spans="1:8" ht="17" x14ac:dyDescent="0.55000000000000004">
      <c r="A5" s="6"/>
      <c r="B5" s="20" t="s">
        <v>7</v>
      </c>
      <c r="C5" s="26" t="s">
        <v>41</v>
      </c>
      <c r="D5" s="10">
        <v>92.28</v>
      </c>
      <c r="E5" s="7"/>
      <c r="H5" s="4" t="s">
        <v>26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19</v>
      </c>
      <c r="C7" s="12">
        <v>0</v>
      </c>
      <c r="E7" s="7"/>
      <c r="H7" s="4"/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8</v>
      </c>
      <c r="C9" s="29">
        <v>18</v>
      </c>
      <c r="D9" s="35" t="s">
        <v>50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20</v>
      </c>
      <c r="C11" s="16" t="s">
        <v>10</v>
      </c>
      <c r="D11" s="16" t="s">
        <v>11</v>
      </c>
      <c r="E11" s="16" t="s">
        <v>18</v>
      </c>
      <c r="F11" s="13"/>
      <c r="G11" s="13"/>
      <c r="H11" s="1">
        <f>(1+E4/360)^30</f>
        <v>1.0066987607004656</v>
      </c>
    </row>
    <row r="12" spans="1:8" ht="16" thickTop="1" x14ac:dyDescent="0.35">
      <c r="A12" s="6"/>
      <c r="B12" s="20" t="s">
        <v>9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  <c r="G12" s="13"/>
      <c r="H12" s="1">
        <f>(H11-1)*360/30</f>
        <v>8.0385128405587203E-2</v>
      </c>
    </row>
    <row r="13" spans="1:8" ht="15.5" x14ac:dyDescent="0.35">
      <c r="A13" s="6"/>
      <c r="B13" s="20" t="s">
        <v>12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17</v>
      </c>
      <c r="C15" s="15">
        <f>D4*EXP((D12-D13)*C9)</f>
        <v>92.162662727649447</v>
      </c>
      <c r="D15" s="10"/>
      <c r="E15" s="38">
        <f>100-C15</f>
        <v>7.8373372723505526</v>
      </c>
      <c r="F15" s="3" t="s">
        <v>57</v>
      </c>
    </row>
    <row r="16" spans="1:8" ht="16" thickBot="1" x14ac:dyDescent="0.4">
      <c r="A16" s="6"/>
      <c r="B16" s="19" t="s">
        <v>13</v>
      </c>
      <c r="C16" s="17">
        <f>D5</f>
        <v>92.28</v>
      </c>
      <c r="D16" s="17"/>
      <c r="E16" s="7">
        <f>100-C16</f>
        <v>7.7199999999999989</v>
      </c>
      <c r="F16" s="3" t="s">
        <v>58</v>
      </c>
    </row>
    <row r="17" spans="1:8" ht="16" thickTop="1" x14ac:dyDescent="0.35">
      <c r="A17" s="6"/>
      <c r="B17" s="20" t="s">
        <v>21</v>
      </c>
      <c r="C17" s="10"/>
      <c r="D17" s="15">
        <f>C16-C15</f>
        <v>0.11733727235055369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14</v>
      </c>
      <c r="C19" s="30">
        <f>C16/D4-1</f>
        <v>3.4361271802010318E-3</v>
      </c>
      <c r="D19" s="3"/>
      <c r="E19" s="36" t="s">
        <v>22</v>
      </c>
      <c r="F19" s="37"/>
      <c r="G19" s="39"/>
      <c r="H19" s="2"/>
    </row>
    <row r="20" spans="1:8" x14ac:dyDescent="0.35">
      <c r="B20" s="32"/>
      <c r="C20" s="1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263A1ECF-6D47-445A-A602-3CA7BE7C8346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F072-3553-47DC-8A86-6F23D689775B}">
  <sheetPr>
    <tabColor rgb="FFC00000"/>
  </sheetPr>
  <dimension ref="A1:G22"/>
  <sheetViews>
    <sheetView zoomScale="122" zoomScaleNormal="147" workbookViewId="0">
      <selection activeCell="C7" sqref="C7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7" x14ac:dyDescent="0.55000000000000004">
      <c r="A2" s="6"/>
      <c r="B2" s="20" t="s">
        <v>5</v>
      </c>
      <c r="C2" s="26" t="s">
        <v>0</v>
      </c>
      <c r="D2" s="12">
        <v>4.41E-2</v>
      </c>
      <c r="E2" s="7"/>
      <c r="G2" s="4" t="s">
        <v>1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6</v>
      </c>
      <c r="C4" s="26" t="s">
        <v>15</v>
      </c>
      <c r="D4" s="10">
        <v>6481.5</v>
      </c>
      <c r="E4" s="7"/>
      <c r="G4" s="4" t="s">
        <v>2</v>
      </c>
    </row>
    <row r="5" spans="1:7" ht="17" x14ac:dyDescent="0.55000000000000004">
      <c r="A5" s="6"/>
      <c r="B5" s="20" t="s">
        <v>7</v>
      </c>
      <c r="C5" s="26" t="s">
        <v>3</v>
      </c>
      <c r="D5" s="10">
        <v>6488.75</v>
      </c>
      <c r="E5" s="7"/>
      <c r="G5" s="4" t="s">
        <v>4</v>
      </c>
    </row>
    <row r="6" spans="1:7" ht="17" x14ac:dyDescent="0.55000000000000004">
      <c r="B6" s="24"/>
      <c r="C6" s="27"/>
      <c r="D6" s="25"/>
      <c r="E6" s="3"/>
      <c r="G6" s="2"/>
    </row>
    <row r="7" spans="1:7" ht="17" x14ac:dyDescent="0.55000000000000004">
      <c r="A7" s="6"/>
      <c r="B7" s="20" t="s">
        <v>19</v>
      </c>
      <c r="C7" s="12">
        <v>1.2500000000000001E-2</v>
      </c>
      <c r="E7" s="7"/>
      <c r="G7" s="4" t="s">
        <v>16</v>
      </c>
    </row>
    <row r="8" spans="1:7" ht="17" x14ac:dyDescent="0.55000000000000004">
      <c r="B8" s="24"/>
      <c r="C8" s="28"/>
      <c r="D8" s="18"/>
      <c r="E8" s="3"/>
      <c r="G8" s="2"/>
    </row>
    <row r="9" spans="1:7" ht="15.5" x14ac:dyDescent="0.35">
      <c r="A9" s="6"/>
      <c r="B9" s="20" t="s">
        <v>8</v>
      </c>
      <c r="C9" s="29">
        <v>14</v>
      </c>
      <c r="D9" s="7"/>
      <c r="E9" s="3"/>
    </row>
    <row r="10" spans="1:7" ht="15.5" x14ac:dyDescent="0.35">
      <c r="B10" s="24"/>
      <c r="C10" s="22"/>
      <c r="D10" s="8"/>
      <c r="E10" s="8"/>
    </row>
    <row r="11" spans="1:7" ht="16" thickBot="1" x14ac:dyDescent="0.4">
      <c r="A11" s="6"/>
      <c r="B11" s="19" t="s">
        <v>20</v>
      </c>
      <c r="C11" s="16" t="s">
        <v>10</v>
      </c>
      <c r="D11" s="16" t="s">
        <v>11</v>
      </c>
      <c r="E11" s="16" t="s">
        <v>18</v>
      </c>
      <c r="F11" s="13"/>
    </row>
    <row r="12" spans="1:7" ht="16" thickTop="1" x14ac:dyDescent="0.35">
      <c r="A12" s="6"/>
      <c r="B12" s="20" t="s">
        <v>9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</row>
    <row r="13" spans="1:7" ht="15.5" x14ac:dyDescent="0.35">
      <c r="A13" s="6"/>
      <c r="B13" s="20" t="s">
        <v>12</v>
      </c>
      <c r="C13" s="12">
        <f>C7</f>
        <v>1.2500000000000001E-2</v>
      </c>
      <c r="D13" s="14">
        <f>(C13+1)^(1/252)-1</f>
        <v>4.929692933375307E-5</v>
      </c>
      <c r="E13" s="10">
        <v>252</v>
      </c>
      <c r="F13" s="13"/>
    </row>
    <row r="14" spans="1:7" ht="15.5" x14ac:dyDescent="0.35">
      <c r="B14" s="21"/>
      <c r="C14" s="18"/>
      <c r="D14" s="9"/>
      <c r="E14" s="9"/>
    </row>
    <row r="15" spans="1:7" ht="15.5" x14ac:dyDescent="0.35">
      <c r="A15" s="6"/>
      <c r="B15" s="20" t="s">
        <v>17</v>
      </c>
      <c r="C15" s="15">
        <f>D4*EXP((D12-D13)*C9)</f>
        <v>6487.9082106427322</v>
      </c>
      <c r="D15" s="10"/>
      <c r="E15" s="7"/>
    </row>
    <row r="16" spans="1:7" ht="16" thickBot="1" x14ac:dyDescent="0.4">
      <c r="A16" s="6"/>
      <c r="B16" s="19" t="s">
        <v>13</v>
      </c>
      <c r="C16" s="17">
        <f>D5</f>
        <v>6488.75</v>
      </c>
      <c r="D16" s="17"/>
      <c r="E16" s="7"/>
    </row>
    <row r="17" spans="1:7" ht="16" thickTop="1" x14ac:dyDescent="0.35">
      <c r="A17" s="6"/>
      <c r="B17" s="20" t="s">
        <v>24</v>
      </c>
      <c r="C17" s="10"/>
      <c r="D17" s="15">
        <f>C16-C15</f>
        <v>0.84178935726777127</v>
      </c>
      <c r="E17" s="7"/>
    </row>
    <row r="18" spans="1:7" ht="15.5" x14ac:dyDescent="0.35">
      <c r="B18" s="21"/>
      <c r="C18" s="18"/>
      <c r="D18" s="9"/>
      <c r="E18" s="3"/>
    </row>
    <row r="19" spans="1:7" ht="17" x14ac:dyDescent="0.55000000000000004">
      <c r="B19" s="31" t="s">
        <v>14</v>
      </c>
      <c r="C19" s="30">
        <f>C16/D4-1</f>
        <v>1.1185682326622093E-3</v>
      </c>
      <c r="D19" s="3"/>
      <c r="E19" s="3"/>
      <c r="G19" s="2"/>
    </row>
    <row r="20" spans="1:7" ht="17" x14ac:dyDescent="0.55000000000000004">
      <c r="B20" s="32"/>
      <c r="C20" s="13"/>
      <c r="G20" s="33" t="s">
        <v>23</v>
      </c>
    </row>
    <row r="21" spans="1:7" x14ac:dyDescent="0.35">
      <c r="B21" s="32"/>
      <c r="C21" s="13"/>
    </row>
    <row r="22" spans="1:7" x14ac:dyDescent="0.35">
      <c r="B22" s="32"/>
      <c r="C22" s="13"/>
    </row>
  </sheetData>
  <hyperlinks>
    <hyperlink ref="G2" r:id="rId1" xr:uid="{CA270A54-91B4-4B58-9DBE-68EBBA205A55}"/>
    <hyperlink ref="G4" r:id="rId2" display="https://mx.investing.com/indices/us-spx-500" xr:uid="{E54CFDBA-0F86-49F8-AE4F-87510E8CAEA4}"/>
    <hyperlink ref="G5" r:id="rId3" display="https://www.cmegroup.com/markets/equities/sp/e-mini-sandp500.html" xr:uid="{46B8E51D-4B5A-4FA1-9662-071C835E9033}"/>
    <hyperlink ref="G7" r:id="rId4" display="https://ycharts.com/indicators/sp_500_dividend_yield" xr:uid="{0ED538C5-130D-4216-A73C-7758E96711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Corn</vt:lpstr>
      <vt:lpstr>Crude Oil</vt:lpstr>
      <vt:lpstr>Silver</vt:lpstr>
      <vt:lpstr>IPC</vt:lpstr>
      <vt:lpstr>USDMXN</vt:lpstr>
      <vt:lpstr>TIIE 1M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dcterms:created xsi:type="dcterms:W3CDTF">2025-09-07T18:19:36Z</dcterms:created>
  <dcterms:modified xsi:type="dcterms:W3CDTF">2025-09-13T07:16:49Z</dcterms:modified>
</cp:coreProperties>
</file>