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60" yWindow="140" windowWidth="24840" windowHeight="14560" tabRatio="730" firstSheet="2" activeTab="3"/>
  </bookViews>
  <sheets>
    <sheet name="Proportion Test" sheetId="1" r:id="rId1"/>
    <sheet name="Mean Test Std Dev Known" sheetId="2" r:id="rId2"/>
    <sheet name="Mean Test Std Dev Unknown" sheetId="3" r:id="rId3"/>
    <sheet name="Two Population Proportions" sheetId="4" r:id="rId4"/>
    <sheet name="Two Means Std Dev Unknown" sheetId="5" r:id="rId5"/>
    <sheet name="Two Means Std Dev Known" sheetId="6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6" l="1"/>
  <c r="H14" i="6"/>
  <c r="J11" i="6"/>
  <c r="H11" i="6"/>
  <c r="E15" i="6"/>
  <c r="F15" i="6"/>
  <c r="E14" i="6"/>
  <c r="F14" i="6"/>
  <c r="E13" i="6"/>
  <c r="F13" i="6"/>
  <c r="F11" i="6"/>
  <c r="E10" i="6"/>
  <c r="F10" i="6"/>
  <c r="E9" i="6"/>
  <c r="F9" i="6"/>
  <c r="F3" i="6"/>
  <c r="J7" i="6"/>
  <c r="E3" i="6"/>
  <c r="K3" i="6"/>
  <c r="E11" i="3"/>
  <c r="E7" i="3"/>
  <c r="E5" i="3"/>
  <c r="E6" i="3"/>
  <c r="E11" i="5"/>
  <c r="E9" i="5"/>
  <c r="E9" i="3"/>
  <c r="J7" i="3"/>
  <c r="I7" i="3"/>
  <c r="H14" i="5"/>
  <c r="J11" i="5"/>
  <c r="H11" i="5"/>
  <c r="E10" i="5"/>
  <c r="E15" i="5"/>
  <c r="F9" i="5"/>
  <c r="E13" i="5"/>
  <c r="J7" i="5"/>
  <c r="F15" i="5"/>
  <c r="F13" i="5"/>
  <c r="F11" i="5"/>
  <c r="F3" i="5"/>
  <c r="J3" i="5"/>
  <c r="D3" i="5"/>
  <c r="E3" i="5"/>
  <c r="K3" i="5"/>
  <c r="J11" i="4"/>
  <c r="H11" i="4"/>
  <c r="H14" i="4"/>
  <c r="F11" i="4"/>
  <c r="F10" i="4"/>
  <c r="F9" i="4"/>
  <c r="F15" i="4"/>
  <c r="F14" i="4"/>
  <c r="F13" i="4"/>
  <c r="E15" i="4"/>
  <c r="E14" i="4"/>
  <c r="E13" i="4"/>
  <c r="E11" i="4"/>
  <c r="E10" i="4"/>
  <c r="E9" i="4"/>
  <c r="F3" i="4"/>
  <c r="K7" i="4"/>
  <c r="J7" i="4"/>
  <c r="K3" i="4"/>
  <c r="E3" i="4"/>
  <c r="J3" i="4"/>
  <c r="I3" i="4"/>
  <c r="D3" i="4"/>
  <c r="C3" i="4"/>
  <c r="J3" i="1"/>
  <c r="C2" i="1"/>
  <c r="E2" i="1"/>
  <c r="E11" i="1"/>
  <c r="F11" i="1"/>
  <c r="E10" i="1"/>
  <c r="F10" i="1"/>
  <c r="E9" i="1"/>
  <c r="F9" i="1"/>
  <c r="E7" i="1"/>
  <c r="F7" i="1"/>
  <c r="E6" i="1"/>
  <c r="F6" i="1"/>
  <c r="E5" i="1"/>
  <c r="F5" i="1"/>
  <c r="E2" i="3"/>
  <c r="F5" i="3"/>
  <c r="E2" i="2"/>
  <c r="E6" i="2"/>
  <c r="F6" i="2"/>
  <c r="E10" i="2"/>
  <c r="E9" i="2"/>
  <c r="F9" i="2"/>
  <c r="E5" i="2"/>
  <c r="F5" i="2"/>
  <c r="F11" i="3"/>
  <c r="F9" i="3"/>
  <c r="F7" i="3"/>
  <c r="F10" i="2"/>
  <c r="E11" i="2"/>
  <c r="F11" i="2"/>
  <c r="E7" i="2"/>
  <c r="F7" i="2"/>
</calcChain>
</file>

<file path=xl/sharedStrings.xml><?xml version="1.0" encoding="utf-8"?>
<sst xmlns="http://schemas.openxmlformats.org/spreadsheetml/2006/main" count="146" uniqueCount="48">
  <si>
    <t>p-hat</t>
  </si>
  <si>
    <t>p</t>
  </si>
  <si>
    <t>q</t>
  </si>
  <si>
    <t>n</t>
  </si>
  <si>
    <t>test statistic</t>
  </si>
  <si>
    <t>Critical Values</t>
  </si>
  <si>
    <t>Left-Tailed Test</t>
  </si>
  <si>
    <t>Right-Tailed Test</t>
  </si>
  <si>
    <t>Two-Tailed Test</t>
  </si>
  <si>
    <t>α</t>
  </si>
  <si>
    <t>P-Value Test</t>
  </si>
  <si>
    <t>μ</t>
  </si>
  <si>
    <t>σ</t>
  </si>
  <si>
    <t>s</t>
  </si>
  <si>
    <t>z Score Critical Region</t>
  </si>
  <si>
    <t>Area For Test Statistic</t>
  </si>
  <si>
    <t>Left-Tailed or Right-Tailed Test</t>
  </si>
  <si>
    <t>Calculate p-hat given x</t>
  </si>
  <si>
    <t>x</t>
  </si>
  <si>
    <t>Round p-hat to same number of digits as x</t>
  </si>
  <si>
    <t>q-hat</t>
  </si>
  <si>
    <t>Population 1</t>
  </si>
  <si>
    <t>Population 2</t>
  </si>
  <si>
    <r>
      <t>p</t>
    </r>
    <r>
      <rPr>
        <vertAlign val="subscript"/>
        <sz val="11"/>
        <color theme="1"/>
        <rFont val="Calibri"/>
        <scheme val="minor"/>
      </rPr>
      <t>1</t>
    </r>
  </si>
  <si>
    <r>
      <t>p</t>
    </r>
    <r>
      <rPr>
        <vertAlign val="subscript"/>
        <sz val="11"/>
        <color theme="1"/>
        <rFont val="Calibri"/>
        <scheme val="minor"/>
      </rPr>
      <t>2</t>
    </r>
  </si>
  <si>
    <r>
      <t>NOTE: p</t>
    </r>
    <r>
      <rPr>
        <vertAlign val="subscript"/>
        <sz val="11"/>
        <color theme="1"/>
        <rFont val="Calibri"/>
        <scheme val="minor"/>
      </rPr>
      <t>1</t>
    </r>
    <r>
      <rPr>
        <sz val="11"/>
        <color theme="1"/>
        <rFont val="Calibri"/>
        <family val="2"/>
        <scheme val="minor"/>
      </rPr>
      <t xml:space="preserve"> and p</t>
    </r>
    <r>
      <rPr>
        <vertAlign val="subscript"/>
        <sz val="11"/>
        <color theme="1"/>
        <rFont val="Calibri"/>
        <scheme val="minor"/>
      </rPr>
      <t>2</t>
    </r>
    <r>
      <rPr>
        <sz val="11"/>
        <color theme="1"/>
        <rFont val="Calibri"/>
        <family val="2"/>
        <scheme val="minor"/>
      </rPr>
      <t xml:space="preserve"> are not always given. </t>
    </r>
    <r>
      <rPr>
        <sz val="14"/>
        <color theme="1"/>
        <rFont val="Calibri"/>
        <scheme val="minor"/>
      </rPr>
      <t>H</t>
    </r>
    <r>
      <rPr>
        <vertAlign val="subscript"/>
        <sz val="14"/>
        <color theme="1"/>
        <rFont val="Calibri"/>
        <scheme val="minor"/>
      </rPr>
      <t>0</t>
    </r>
    <r>
      <rPr>
        <sz val="14"/>
        <color theme="1"/>
        <rFont val="Calibri"/>
        <scheme val="minor"/>
      </rPr>
      <t>: p</t>
    </r>
    <r>
      <rPr>
        <vertAlign val="subscript"/>
        <sz val="14"/>
        <color theme="1"/>
        <rFont val="Calibri"/>
        <scheme val="minor"/>
      </rPr>
      <t>1</t>
    </r>
    <r>
      <rPr>
        <sz val="14"/>
        <color theme="1"/>
        <rFont val="Calibri"/>
        <scheme val="minor"/>
      </rPr>
      <t>=p</t>
    </r>
    <r>
      <rPr>
        <vertAlign val="subscript"/>
        <sz val="14"/>
        <color theme="1"/>
        <rFont val="Calibri"/>
        <scheme val="minor"/>
      </rPr>
      <t>2</t>
    </r>
    <r>
      <rPr>
        <sz val="11"/>
        <color theme="1"/>
        <rFont val="Calibri"/>
        <family val="2"/>
        <scheme val="minor"/>
      </rPr>
      <t xml:space="preserve"> is used and the value of p</t>
    </r>
    <r>
      <rPr>
        <vertAlign val="subscript"/>
        <sz val="11"/>
        <color theme="1"/>
        <rFont val="Calibri"/>
        <scheme val="minor"/>
      </rPr>
      <t>1</t>
    </r>
    <r>
      <rPr>
        <sz val="11"/>
        <color theme="1"/>
        <rFont val="Calibri"/>
        <family val="2"/>
        <scheme val="minor"/>
      </rPr>
      <t xml:space="preserve"> and p</t>
    </r>
    <r>
      <rPr>
        <vertAlign val="subscript"/>
        <sz val="11"/>
        <color theme="1"/>
        <rFont val="Calibri"/>
        <scheme val="minor"/>
      </rPr>
      <t>2</t>
    </r>
    <r>
      <rPr>
        <sz val="11"/>
        <color theme="1"/>
        <rFont val="Calibri"/>
        <family val="2"/>
        <scheme val="minor"/>
      </rPr>
      <t xml:space="preserve">  both equal the pooled sample estimate         .</t>
    </r>
  </si>
  <si>
    <t>Test Statistic</t>
  </si>
  <si>
    <t>z</t>
  </si>
  <si>
    <t>Confidence Interval</t>
  </si>
  <si>
    <t>Left Side</t>
  </si>
  <si>
    <t>Parameter</t>
  </si>
  <si>
    <t>Right Side</t>
  </si>
  <si>
    <t>Error (E)</t>
  </si>
  <si>
    <r>
      <t>&lt; p</t>
    </r>
    <r>
      <rPr>
        <vertAlign val="subscript"/>
        <sz val="14"/>
        <color theme="1"/>
        <rFont val="Calibri"/>
        <scheme val="minor"/>
      </rPr>
      <t>1</t>
    </r>
    <r>
      <rPr>
        <sz val="14"/>
        <color theme="1"/>
        <rFont val="Calibri"/>
        <scheme val="minor"/>
      </rPr>
      <t>-p</t>
    </r>
    <r>
      <rPr>
        <vertAlign val="subscript"/>
        <sz val="14"/>
        <color theme="1"/>
        <rFont val="Calibri"/>
        <scheme val="minor"/>
      </rPr>
      <t xml:space="preserve">2 </t>
    </r>
    <r>
      <rPr>
        <sz val="14"/>
        <color theme="1"/>
        <rFont val="Calibri"/>
        <scheme val="minor"/>
      </rPr>
      <t>&lt;</t>
    </r>
  </si>
  <si>
    <t>If the value "0" is not inside the interval, reject null hypothesis with 1-α % confidence.</t>
  </si>
  <si>
    <t xml:space="preserve">Significance </t>
  </si>
  <si>
    <t>α=</t>
  </si>
  <si>
    <r>
      <rPr>
        <sz val="11"/>
        <color theme="1"/>
        <rFont val="Calibri"/>
        <family val="2"/>
        <scheme val="minor"/>
      </rPr>
      <t>μ</t>
    </r>
    <r>
      <rPr>
        <vertAlign val="subscript"/>
        <sz val="11"/>
        <color theme="1"/>
        <rFont val="Calibri"/>
        <scheme val="minor"/>
      </rPr>
      <t>1</t>
    </r>
  </si>
  <si>
    <r>
      <t>μ</t>
    </r>
    <r>
      <rPr>
        <vertAlign val="subscript"/>
        <sz val="11"/>
        <color theme="1"/>
        <rFont val="Calibri"/>
        <scheme val="minor"/>
      </rPr>
      <t>2</t>
    </r>
  </si>
  <si>
    <r>
      <t>NOTE: μ</t>
    </r>
    <r>
      <rPr>
        <vertAlign val="subscript"/>
        <sz val="11"/>
        <color theme="1"/>
        <rFont val="Calibri"/>
        <scheme val="minor"/>
      </rPr>
      <t>1</t>
    </r>
    <r>
      <rPr>
        <sz val="11"/>
        <color theme="1"/>
        <rFont val="Calibri"/>
        <family val="2"/>
        <scheme val="minor"/>
      </rPr>
      <t xml:space="preserve"> and μ</t>
    </r>
    <r>
      <rPr>
        <vertAlign val="subscript"/>
        <sz val="11"/>
        <color theme="1"/>
        <rFont val="Calibri"/>
        <scheme val="minor"/>
      </rPr>
      <t>2</t>
    </r>
    <r>
      <rPr>
        <sz val="11"/>
        <color theme="1"/>
        <rFont val="Calibri"/>
        <family val="2"/>
        <scheme val="minor"/>
      </rPr>
      <t xml:space="preserve"> are not always given. H</t>
    </r>
    <r>
      <rPr>
        <vertAlign val="subscript"/>
        <sz val="11"/>
        <color theme="1"/>
        <rFont val="Calibri"/>
        <scheme val="minor"/>
      </rPr>
      <t>0</t>
    </r>
    <r>
      <rPr>
        <sz val="11"/>
        <color theme="1"/>
        <rFont val="Calibri"/>
        <family val="2"/>
        <scheme val="minor"/>
      </rPr>
      <t>: μ</t>
    </r>
    <r>
      <rPr>
        <vertAlign val="subscript"/>
        <sz val="11"/>
        <color theme="1"/>
        <rFont val="Calibri"/>
        <scheme val="minor"/>
      </rPr>
      <t>1</t>
    </r>
    <r>
      <rPr>
        <sz val="11"/>
        <color theme="1"/>
        <rFont val="Calibri"/>
        <family val="2"/>
        <scheme val="minor"/>
      </rPr>
      <t>=μ</t>
    </r>
    <r>
      <rPr>
        <vertAlign val="subscript"/>
        <sz val="11"/>
        <color theme="1"/>
        <rFont val="Calibri"/>
        <scheme val="minor"/>
      </rPr>
      <t>2</t>
    </r>
    <r>
      <rPr>
        <sz val="11"/>
        <color theme="1"/>
        <rFont val="Calibri"/>
        <family val="2"/>
        <scheme val="minor"/>
      </rPr>
      <t xml:space="preserve"> is used and the value of μ</t>
    </r>
    <r>
      <rPr>
        <vertAlign val="subscript"/>
        <sz val="11"/>
        <color theme="1"/>
        <rFont val="Calibri"/>
        <scheme val="minor"/>
      </rPr>
      <t>1</t>
    </r>
    <r>
      <rPr>
        <sz val="11"/>
        <color theme="1"/>
        <rFont val="Calibri"/>
        <family val="2"/>
        <scheme val="minor"/>
      </rPr>
      <t xml:space="preserve"> and μ</t>
    </r>
    <r>
      <rPr>
        <vertAlign val="subscript"/>
        <sz val="11"/>
        <color theme="1"/>
        <rFont val="Calibri"/>
        <scheme val="minor"/>
      </rPr>
      <t>2</t>
    </r>
    <r>
      <rPr>
        <sz val="11"/>
        <color theme="1"/>
        <rFont val="Calibri"/>
        <family val="2"/>
        <scheme val="minor"/>
      </rPr>
      <t xml:space="preserve">  both equal the pooled sample estimate .</t>
    </r>
  </si>
  <si>
    <r>
      <t>s</t>
    </r>
    <r>
      <rPr>
        <vertAlign val="subscript"/>
        <sz val="11"/>
        <color theme="1"/>
        <rFont val="Calibri"/>
        <scheme val="minor"/>
      </rPr>
      <t>1</t>
    </r>
  </si>
  <si>
    <r>
      <t>s</t>
    </r>
    <r>
      <rPr>
        <vertAlign val="subscript"/>
        <sz val="11"/>
        <color theme="1"/>
        <rFont val="Calibri"/>
        <scheme val="minor"/>
      </rPr>
      <t>2</t>
    </r>
  </si>
  <si>
    <r>
      <t>σ</t>
    </r>
    <r>
      <rPr>
        <vertAlign val="subscript"/>
        <sz val="11"/>
        <color theme="1"/>
        <rFont val="Calibri"/>
        <scheme val="minor"/>
      </rPr>
      <t>2</t>
    </r>
  </si>
  <si>
    <r>
      <t>σ</t>
    </r>
    <r>
      <rPr>
        <vertAlign val="subscript"/>
        <sz val="11"/>
        <color theme="1"/>
        <rFont val="Calibri"/>
        <scheme val="minor"/>
      </rPr>
      <t>1</t>
    </r>
  </si>
  <si>
    <t>t</t>
  </si>
  <si>
    <t>df</t>
  </si>
  <si>
    <r>
      <t>&lt; μ</t>
    </r>
    <r>
      <rPr>
        <vertAlign val="subscript"/>
        <sz val="14"/>
        <color theme="1"/>
        <rFont val="Calibri"/>
        <scheme val="minor"/>
      </rPr>
      <t>1</t>
    </r>
    <r>
      <rPr>
        <sz val="14"/>
        <color theme="1"/>
        <rFont val="Calibri"/>
        <scheme val="minor"/>
      </rPr>
      <t>-</t>
    </r>
    <r>
      <rPr>
        <vertAlign val="subscript"/>
        <sz val="14"/>
        <color theme="1"/>
        <rFont val="Calibri"/>
        <scheme val="minor"/>
      </rPr>
      <t xml:space="preserve"> </t>
    </r>
    <r>
      <rPr>
        <sz val="14"/>
        <color theme="1"/>
        <rFont val="Calibri"/>
        <scheme val="minor"/>
      </rPr>
      <t>μ</t>
    </r>
    <r>
      <rPr>
        <vertAlign val="subscript"/>
        <sz val="14"/>
        <color theme="1"/>
        <rFont val="Calibri"/>
        <scheme val="minor"/>
      </rPr>
      <t>2</t>
    </r>
    <r>
      <rPr>
        <sz val="14"/>
        <color theme="1"/>
        <rFont val="Calibri"/>
        <scheme val="minor"/>
      </rPr>
      <t xml:space="preserve"> &lt;</t>
    </r>
  </si>
  <si>
    <t>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</si>
</sst>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0.00000"/>
    <numFmt numFmtId="168" formatCode="0.0000"/>
    <numFmt numFmtId="169" formatCode="0.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scheme val="minor"/>
    </font>
    <font>
      <sz val="14"/>
      <color theme="1"/>
      <name val="Calibri"/>
      <scheme val="minor"/>
    </font>
    <font>
      <vertAlign val="subscript"/>
      <sz val="14"/>
      <color theme="1"/>
      <name val="Calibri"/>
      <scheme val="minor"/>
    </font>
    <font>
      <sz val="11"/>
      <color theme="1"/>
      <name val="LucidaGrande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right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0" fillId="0" borderId="0" xfId="0" applyFont="1" applyAlignment="1">
      <alignment horizontal="righ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Border="1"/>
    <xf numFmtId="0" fontId="6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9" fontId="0" fillId="0" borderId="7" xfId="0" applyNumberFormat="1" applyBorder="1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Relationship Id="rId2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0</xdr:row>
          <xdr:rowOff>50800</xdr:rowOff>
        </xdr:from>
        <xdr:to>
          <xdr:col>0</xdr:col>
          <xdr:colOff>469900</xdr:colOff>
          <xdr:row>0</xdr:row>
          <xdr:rowOff>266700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0</xdr:row>
          <xdr:rowOff>50800</xdr:rowOff>
        </xdr:from>
        <xdr:to>
          <xdr:col>0</xdr:col>
          <xdr:colOff>482600</xdr:colOff>
          <xdr:row>0</xdr:row>
          <xdr:rowOff>279400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338638</xdr:colOff>
          <xdr:row>5</xdr:row>
          <xdr:rowOff>33867</xdr:rowOff>
        </xdr:from>
        <xdr:to>
          <xdr:col>9</xdr:col>
          <xdr:colOff>478338</xdr:colOff>
          <xdr:row>5</xdr:row>
          <xdr:rowOff>275167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342900</xdr:colOff>
          <xdr:row>5</xdr:row>
          <xdr:rowOff>38100</xdr:rowOff>
        </xdr:from>
        <xdr:to>
          <xdr:col>10</xdr:col>
          <xdr:colOff>482600</xdr:colOff>
          <xdr:row>5</xdr:row>
          <xdr:rowOff>279400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393696</xdr:colOff>
          <xdr:row>4</xdr:row>
          <xdr:rowOff>12700</xdr:rowOff>
        </xdr:from>
        <xdr:to>
          <xdr:col>9</xdr:col>
          <xdr:colOff>533396</xdr:colOff>
          <xdr:row>4</xdr:row>
          <xdr:rowOff>258233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364066</xdr:colOff>
          <xdr:row>1</xdr:row>
          <xdr:rowOff>71967</xdr:rowOff>
        </xdr:from>
        <xdr:to>
          <xdr:col>0</xdr:col>
          <xdr:colOff>491066</xdr:colOff>
          <xdr:row>1</xdr:row>
          <xdr:rowOff>287867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376766</xdr:colOff>
          <xdr:row>1</xdr:row>
          <xdr:rowOff>84667</xdr:rowOff>
        </xdr:from>
        <xdr:to>
          <xdr:col>6</xdr:col>
          <xdr:colOff>503766</xdr:colOff>
          <xdr:row>1</xdr:row>
          <xdr:rowOff>300567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368300</xdr:colOff>
          <xdr:row>1</xdr:row>
          <xdr:rowOff>76200</xdr:rowOff>
        </xdr:from>
        <xdr:to>
          <xdr:col>0</xdr:col>
          <xdr:colOff>495300</xdr:colOff>
          <xdr:row>1</xdr:row>
          <xdr:rowOff>292100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1</xdr:row>
          <xdr:rowOff>76200</xdr:rowOff>
        </xdr:from>
        <xdr:to>
          <xdr:col>6</xdr:col>
          <xdr:colOff>495300</xdr:colOff>
          <xdr:row>1</xdr:row>
          <xdr:rowOff>292100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quation1.bin"/><Relationship Id="rId4" Type="http://schemas.openxmlformats.org/officeDocument/2006/relationships/image" Target="../media/image1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quation2.bin"/><Relationship Id="rId4" Type="http://schemas.openxmlformats.org/officeDocument/2006/relationships/image" Target="../media/image1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quation3.bin"/><Relationship Id="rId4" Type="http://schemas.openxmlformats.org/officeDocument/2006/relationships/image" Target="../media/image2.emf"/><Relationship Id="rId5" Type="http://schemas.openxmlformats.org/officeDocument/2006/relationships/oleObject" Target="../embeddings/Microsoft_Equation4.bin"/><Relationship Id="rId6" Type="http://schemas.openxmlformats.org/officeDocument/2006/relationships/oleObject" Target="../embeddings/Microsoft_Equation5.bin"/><Relationship Id="rId7" Type="http://schemas.openxmlformats.org/officeDocument/2006/relationships/image" Target="../media/image3.emf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quation6.bin"/><Relationship Id="rId4" Type="http://schemas.openxmlformats.org/officeDocument/2006/relationships/image" Target="../media/image4.emf"/><Relationship Id="rId5" Type="http://schemas.openxmlformats.org/officeDocument/2006/relationships/oleObject" Target="../embeddings/Microsoft_Equation7.bin"/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quation8.bin"/><Relationship Id="rId4" Type="http://schemas.openxmlformats.org/officeDocument/2006/relationships/image" Target="../media/image4.emf"/><Relationship Id="rId5" Type="http://schemas.openxmlformats.org/officeDocument/2006/relationships/oleObject" Target="../embeddings/Microsoft_Equation9.bin"/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200" zoomScaleNormal="200" zoomScalePageLayoutView="200" workbookViewId="0">
      <selection activeCell="F9" sqref="F9"/>
    </sheetView>
  </sheetViews>
  <sheetFormatPr baseColWidth="10" defaultColWidth="8.83203125" defaultRowHeight="14" x14ac:dyDescent="0"/>
  <cols>
    <col min="5" max="5" width="11.5" customWidth="1"/>
    <col min="6" max="6" width="8.832031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  <c r="F1" s="4" t="s">
        <v>9</v>
      </c>
      <c r="H1" s="9" t="s">
        <v>17</v>
      </c>
      <c r="I1" s="9"/>
      <c r="J1" s="9"/>
    </row>
    <row r="2" spans="1:10">
      <c r="A2" s="1">
        <v>0.255</v>
      </c>
      <c r="B2" s="1">
        <v>0.23</v>
      </c>
      <c r="C2">
        <f>1-B2</f>
        <v>0.77</v>
      </c>
      <c r="D2" s="1">
        <v>557</v>
      </c>
      <c r="E2">
        <f>(A2-B2)/SQRT((B2*C2)/D2)</f>
        <v>1.4020332899514647</v>
      </c>
      <c r="F2" s="1">
        <v>0.05</v>
      </c>
      <c r="I2" s="6" t="s">
        <v>18</v>
      </c>
      <c r="J2" t="s">
        <v>0</v>
      </c>
    </row>
    <row r="3" spans="1:10">
      <c r="I3" s="1">
        <v>142</v>
      </c>
      <c r="J3">
        <f>I3/D2</f>
        <v>0.25493716337522443</v>
      </c>
    </row>
    <row r="4" spans="1:10" ht="30" customHeight="1">
      <c r="A4" s="9" t="s">
        <v>5</v>
      </c>
      <c r="B4" s="9"/>
      <c r="C4" s="9"/>
      <c r="D4" s="9"/>
      <c r="E4" s="7" t="s">
        <v>14</v>
      </c>
      <c r="I4" s="11" t="s">
        <v>19</v>
      </c>
      <c r="J4" s="11"/>
    </row>
    <row r="5" spans="1:10">
      <c r="B5" s="8" t="s">
        <v>6</v>
      </c>
      <c r="C5" s="8"/>
      <c r="D5" s="8"/>
      <c r="E5">
        <f>NORMINV(F2,0,1)</f>
        <v>-1.6448536269514726</v>
      </c>
      <c r="F5" t="str">
        <f>IF($E$2&lt;E5,"REJECT","FAIL")</f>
        <v>FAIL</v>
      </c>
    </row>
    <row r="6" spans="1:10">
      <c r="B6" s="8" t="s">
        <v>7</v>
      </c>
      <c r="C6" s="8"/>
      <c r="D6" s="8"/>
      <c r="E6">
        <f>NORMINV(1-F2,0,1)</f>
        <v>1.6448536269514715</v>
      </c>
      <c r="F6" t="str">
        <f>IF($E$2&gt;E6,"REJECT","FAIL")</f>
        <v>FAIL</v>
      </c>
    </row>
    <row r="7" spans="1:10">
      <c r="B7" s="8" t="s">
        <v>8</v>
      </c>
      <c r="C7" s="8"/>
      <c r="D7" s="8"/>
      <c r="E7">
        <f>NORMINV(1-F2/2,0,1)</f>
        <v>1.9599639845400536</v>
      </c>
      <c r="F7" t="str">
        <f t="shared" ref="F7" si="0">IF(ABS($E$2)&gt;ABS(E7),"REJECT","FAIL")</f>
        <v>FAIL</v>
      </c>
    </row>
    <row r="8" spans="1:10" ht="28">
      <c r="A8" s="9" t="s">
        <v>10</v>
      </c>
      <c r="B8" s="9"/>
      <c r="C8" s="9"/>
      <c r="D8" s="9"/>
      <c r="E8" s="7" t="s">
        <v>15</v>
      </c>
    </row>
    <row r="9" spans="1:10">
      <c r="B9" s="8" t="s">
        <v>6</v>
      </c>
      <c r="C9" s="8"/>
      <c r="D9" s="8"/>
      <c r="E9">
        <f>NORMDIST(E2,0,1,TRUE)</f>
        <v>0.91954734700966911</v>
      </c>
      <c r="F9" t="str">
        <f>IF(E9&lt;$F$2,"REJECT","FAIL")</f>
        <v>FAIL</v>
      </c>
    </row>
    <row r="10" spans="1:10">
      <c r="B10" s="8" t="s">
        <v>7</v>
      </c>
      <c r="C10" s="8"/>
      <c r="D10" s="8"/>
      <c r="E10">
        <f>1-NORMDIST(E2,0,1,TRUE)</f>
        <v>8.0452652990330886E-2</v>
      </c>
      <c r="F10" t="str">
        <f t="shared" ref="F10:F11" si="1">IF(E10&lt;$F$2,"REJECT","FAIL")</f>
        <v>FAIL</v>
      </c>
    </row>
    <row r="11" spans="1:10">
      <c r="B11" s="8" t="s">
        <v>8</v>
      </c>
      <c r="C11" s="8"/>
      <c r="D11" s="8"/>
      <c r="E11">
        <f>2*(1-NORMDIST(ABS(E2),0,1,TRUE))</f>
        <v>0.16090530598066177</v>
      </c>
      <c r="F11" t="str">
        <f t="shared" si="1"/>
        <v>FAIL</v>
      </c>
    </row>
  </sheetData>
  <mergeCells count="10">
    <mergeCell ref="H1:J1"/>
    <mergeCell ref="I4:J4"/>
    <mergeCell ref="B10:D10"/>
    <mergeCell ref="B11:D11"/>
    <mergeCell ref="A4:D4"/>
    <mergeCell ref="B5:D5"/>
    <mergeCell ref="B6:D6"/>
    <mergeCell ref="B7:D7"/>
    <mergeCell ref="A8:D8"/>
    <mergeCell ref="B9:D9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0" zoomScaleNormal="200" zoomScalePageLayoutView="200" workbookViewId="0">
      <selection activeCell="F11" sqref="F11"/>
    </sheetView>
  </sheetViews>
  <sheetFormatPr baseColWidth="10" defaultRowHeight="14" x14ac:dyDescent="0"/>
  <cols>
    <col min="5" max="5" width="12" customWidth="1"/>
  </cols>
  <sheetData>
    <row r="1" spans="1:6" ht="24" customHeight="1">
      <c r="B1" s="3" t="s">
        <v>11</v>
      </c>
      <c r="C1" s="3" t="s">
        <v>12</v>
      </c>
      <c r="D1" s="3" t="s">
        <v>3</v>
      </c>
      <c r="E1" s="3" t="s">
        <v>4</v>
      </c>
      <c r="F1" s="3" t="s">
        <v>9</v>
      </c>
    </row>
    <row r="2" spans="1:6">
      <c r="A2" s="1">
        <v>35.9</v>
      </c>
      <c r="B2" s="1">
        <v>33</v>
      </c>
      <c r="C2" s="1">
        <v>11.5</v>
      </c>
      <c r="D2" s="1">
        <v>79</v>
      </c>
      <c r="E2">
        <f>(A2-B2)/(C2/SQRT(D2))</f>
        <v>2.241370766105669</v>
      </c>
      <c r="F2" s="1">
        <v>0.05</v>
      </c>
    </row>
    <row r="4" spans="1:6" ht="28">
      <c r="A4" s="9" t="s">
        <v>5</v>
      </c>
      <c r="B4" s="9"/>
      <c r="C4" s="9"/>
      <c r="D4" s="9"/>
      <c r="E4" s="7" t="s">
        <v>14</v>
      </c>
    </row>
    <row r="5" spans="1:6">
      <c r="B5" s="8" t="s">
        <v>6</v>
      </c>
      <c r="C5" s="8"/>
      <c r="D5" s="8"/>
      <c r="E5">
        <f>NORMINV(F2,0,1)</f>
        <v>-1.6448536269514726</v>
      </c>
      <c r="F5" t="str">
        <f>IF($E$2&lt;E5,"REJECT","FAIL")</f>
        <v>FAIL</v>
      </c>
    </row>
    <row r="6" spans="1:6">
      <c r="B6" s="8" t="s">
        <v>7</v>
      </c>
      <c r="C6" s="8"/>
      <c r="D6" s="8"/>
      <c r="E6">
        <f>NORMINV(1-F2,0,1)</f>
        <v>1.6448536269514715</v>
      </c>
      <c r="F6" t="str">
        <f>IF($E$2&gt;E6,"REJECT","FAIL")</f>
        <v>REJECT</v>
      </c>
    </row>
    <row r="7" spans="1:6">
      <c r="B7" s="8" t="s">
        <v>8</v>
      </c>
      <c r="C7" s="8"/>
      <c r="D7" s="8"/>
      <c r="E7">
        <f>NORMINV(1-F2/2,0,1)</f>
        <v>1.9599639845400536</v>
      </c>
      <c r="F7" t="str">
        <f t="shared" ref="F7" si="0">IF(ABS($E$2)&gt;ABS(E7),"REJECT","FAIL")</f>
        <v>REJECT</v>
      </c>
    </row>
    <row r="8" spans="1:6" ht="28">
      <c r="A8" s="9" t="s">
        <v>10</v>
      </c>
      <c r="B8" s="9"/>
      <c r="C8" s="9"/>
      <c r="D8" s="9"/>
      <c r="E8" s="7" t="s">
        <v>15</v>
      </c>
    </row>
    <row r="9" spans="1:6">
      <c r="B9" s="8" t="s">
        <v>6</v>
      </c>
      <c r="C9" s="8"/>
      <c r="D9" s="8"/>
      <c r="E9">
        <f>NORMDIST(E2,0,1,TRUE)</f>
        <v>0.98749896573997087</v>
      </c>
      <c r="F9" t="str">
        <f>IF(E9&lt;$F$2,"REJECT","FAIL")</f>
        <v>FAIL</v>
      </c>
    </row>
    <row r="10" spans="1:6">
      <c r="B10" s="8" t="s">
        <v>7</v>
      </c>
      <c r="C10" s="8"/>
      <c r="D10" s="8"/>
      <c r="E10">
        <f>1-NORMDIST(E2,0,1,TRUE)</f>
        <v>1.2501034260029131E-2</v>
      </c>
      <c r="F10" t="str">
        <f t="shared" ref="F10:F11" si="1">IF(E10&lt;$F$2,"REJECT","FAIL")</f>
        <v>REJECT</v>
      </c>
    </row>
    <row r="11" spans="1:6">
      <c r="B11" s="8" t="s">
        <v>8</v>
      </c>
      <c r="C11" s="8"/>
      <c r="D11" s="8"/>
      <c r="E11">
        <f>2*(1-NORMDIST(ABS(E2),0,1,TRUE))</f>
        <v>2.5002068520058263E-2</v>
      </c>
      <c r="F11" t="str">
        <f t="shared" si="1"/>
        <v>REJECT</v>
      </c>
    </row>
  </sheetData>
  <mergeCells count="8">
    <mergeCell ref="B10:D10"/>
    <mergeCell ref="B11:D11"/>
    <mergeCell ref="A4:D4"/>
    <mergeCell ref="B5:D5"/>
    <mergeCell ref="B6:D6"/>
    <mergeCell ref="B7:D7"/>
    <mergeCell ref="A8:D8"/>
    <mergeCell ref="B9:D9"/>
  </mergeCells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r:id="rId4">
            <anchor moveWithCells="1">
              <from>
                <xdr:col>0</xdr:col>
                <xdr:colOff>342900</xdr:colOff>
                <xdr:row>0</xdr:row>
                <xdr:rowOff>50800</xdr:rowOff>
              </from>
              <to>
                <xdr:col>0</xdr:col>
                <xdr:colOff>469900</xdr:colOff>
                <xdr:row>0</xdr:row>
                <xdr:rowOff>266700</xdr:rowOff>
              </to>
            </anchor>
          </objectPr>
        </oleObject>
      </mc:Choice>
      <mc:Fallback>
        <oleObject progId="Equation.3" shapeId="2049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zoomScale="200" zoomScaleNormal="200" zoomScalePageLayoutView="200" workbookViewId="0">
      <selection activeCell="G9" sqref="G9"/>
    </sheetView>
  </sheetViews>
  <sheetFormatPr baseColWidth="10" defaultRowHeight="14" x14ac:dyDescent="0"/>
  <sheetData>
    <row r="1" spans="1:10" ht="25" customHeight="1">
      <c r="B1" s="3" t="s">
        <v>11</v>
      </c>
      <c r="C1" s="3" t="s">
        <v>13</v>
      </c>
      <c r="D1" s="3" t="s">
        <v>3</v>
      </c>
      <c r="E1" s="3" t="s">
        <v>4</v>
      </c>
      <c r="F1" s="3" t="s">
        <v>9</v>
      </c>
    </row>
    <row r="2" spans="1:10">
      <c r="A2" s="1">
        <v>30.9</v>
      </c>
      <c r="B2" s="1">
        <v>33</v>
      </c>
      <c r="C2" s="1">
        <v>11.5</v>
      </c>
      <c r="D2" s="1">
        <v>79</v>
      </c>
      <c r="E2">
        <f>(A2-B2)/(C2/SQRT(D2))</f>
        <v>-1.6230615892489346</v>
      </c>
      <c r="F2" s="1">
        <v>0.05</v>
      </c>
    </row>
    <row r="4" spans="1:10">
      <c r="A4" s="9" t="s">
        <v>5</v>
      </c>
      <c r="B4" s="9"/>
      <c r="C4" s="9"/>
      <c r="D4" s="9"/>
    </row>
    <row r="5" spans="1:10">
      <c r="B5" s="8" t="s">
        <v>16</v>
      </c>
      <c r="C5" s="8"/>
      <c r="D5" s="8"/>
      <c r="E5" s="22">
        <f>_xlfn.T.INV($I$7,$J$7)</f>
        <v>-1.6646246445066122</v>
      </c>
      <c r="F5" t="str">
        <f>IF(ABS($E$2)&gt;E6,"REJECT","FAIL")</f>
        <v>FAIL</v>
      </c>
    </row>
    <row r="6" spans="1:10">
      <c r="B6" s="8"/>
      <c r="C6" s="8"/>
      <c r="D6" s="8"/>
      <c r="E6" s="22">
        <f>ABS(E5)</f>
        <v>1.6646246445066122</v>
      </c>
      <c r="I6" t="s">
        <v>47</v>
      </c>
      <c r="J6" t="s">
        <v>45</v>
      </c>
    </row>
    <row r="7" spans="1:10">
      <c r="B7" s="8" t="s">
        <v>8</v>
      </c>
      <c r="C7" s="8"/>
      <c r="D7" s="8"/>
      <c r="E7" s="22">
        <f>_xlfn.T.INV.2T($I$7,$J$7)</f>
        <v>1.9908470688116919</v>
      </c>
      <c r="F7" t="str">
        <f t="shared" ref="F7" si="0">IF(ABS($E$2)&gt;ABS(E7),"REJECT","FAIL")</f>
        <v>FAIL</v>
      </c>
      <c r="I7">
        <f>F2</f>
        <v>0.05</v>
      </c>
      <c r="J7">
        <f>D2-1</f>
        <v>78</v>
      </c>
    </row>
    <row r="8" spans="1:10">
      <c r="A8" s="9" t="s">
        <v>10</v>
      </c>
      <c r="B8" s="9"/>
      <c r="C8" s="9"/>
      <c r="D8" s="9"/>
    </row>
    <row r="9" spans="1:10">
      <c r="B9" s="8" t="s">
        <v>16</v>
      </c>
      <c r="C9" s="8"/>
      <c r="D9" s="8"/>
      <c r="E9">
        <f>_xlfn.T.DIST.RT(ABS(E2),D2-1)</f>
        <v>5.4305645050585202E-2</v>
      </c>
      <c r="F9" t="str">
        <f>IF(E9&lt;$F$2,"REJECT","FAIL")</f>
        <v>FAIL</v>
      </c>
    </row>
    <row r="10" spans="1:10">
      <c r="B10" s="8"/>
      <c r="C10" s="8"/>
      <c r="D10" s="8"/>
    </row>
    <row r="11" spans="1:10">
      <c r="B11" s="8" t="s">
        <v>8</v>
      </c>
      <c r="C11" s="8"/>
      <c r="D11" s="8"/>
      <c r="E11">
        <f>_xlfn.T.DIST.2T(ABS(E2),D2-1)</f>
        <v>0.1086112901011704</v>
      </c>
      <c r="F11" t="str">
        <f t="shared" ref="F11" si="1">IF(E11&lt;$F$2,"REJECT","FAIL")</f>
        <v>FAIL</v>
      </c>
    </row>
  </sheetData>
  <mergeCells count="8">
    <mergeCell ref="B10:D10"/>
    <mergeCell ref="B11:D11"/>
    <mergeCell ref="A4:D4"/>
    <mergeCell ref="B5:D5"/>
    <mergeCell ref="B6:D6"/>
    <mergeCell ref="B7:D7"/>
    <mergeCell ref="A8:D8"/>
    <mergeCell ref="B9:D9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r:id="rId4">
            <anchor moveWithCells="1">
              <from>
                <xdr:col>0</xdr:col>
                <xdr:colOff>342900</xdr:colOff>
                <xdr:row>0</xdr:row>
                <xdr:rowOff>50800</xdr:rowOff>
              </from>
              <to>
                <xdr:col>0</xdr:col>
                <xdr:colOff>482600</xdr:colOff>
                <xdr:row>0</xdr:row>
                <xdr:rowOff>279400</xdr:rowOff>
              </to>
            </anchor>
          </objectPr>
        </oleObject>
      </mc:Choice>
      <mc:Fallback>
        <oleObject progId="Equation.3" shapeId="3073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abSelected="1" zoomScale="150" zoomScaleNormal="150" zoomScalePageLayoutView="150" workbookViewId="0">
      <selection activeCell="J8" sqref="J8"/>
    </sheetView>
  </sheetViews>
  <sheetFormatPr baseColWidth="10" defaultRowHeight="14" x14ac:dyDescent="0"/>
  <cols>
    <col min="5" max="5" width="12.5" customWidth="1"/>
    <col min="6" max="6" width="13.6640625" customWidth="1"/>
  </cols>
  <sheetData>
    <row r="1" spans="1:11" ht="16" thickBot="1">
      <c r="A1" s="14" t="s">
        <v>21</v>
      </c>
      <c r="B1" s="14"/>
      <c r="C1" s="14"/>
      <c r="D1" s="14"/>
      <c r="E1" s="14"/>
      <c r="F1" s="29" t="s">
        <v>26</v>
      </c>
      <c r="G1" s="15" t="s">
        <v>22</v>
      </c>
      <c r="H1" s="16"/>
      <c r="I1" s="16"/>
      <c r="J1" s="16"/>
      <c r="K1" s="16"/>
    </row>
    <row r="2" spans="1:11" ht="17" thickTop="1">
      <c r="A2" s="6" t="s">
        <v>18</v>
      </c>
      <c r="B2" s="6" t="s">
        <v>3</v>
      </c>
      <c r="C2" s="6" t="s">
        <v>0</v>
      </c>
      <c r="D2" s="6" t="s">
        <v>20</v>
      </c>
      <c r="E2" s="18" t="s">
        <v>23</v>
      </c>
      <c r="F2" s="30" t="s">
        <v>27</v>
      </c>
      <c r="G2" s="18" t="s">
        <v>18</v>
      </c>
      <c r="H2" s="6" t="s">
        <v>3</v>
      </c>
      <c r="I2" s="6" t="s">
        <v>0</v>
      </c>
      <c r="J2" s="6" t="s">
        <v>20</v>
      </c>
      <c r="K2" s="6" t="s">
        <v>24</v>
      </c>
    </row>
    <row r="3" spans="1:11" ht="15" thickBot="1">
      <c r="A3" s="1">
        <v>12</v>
      </c>
      <c r="B3" s="1">
        <v>46</v>
      </c>
      <c r="C3">
        <f>A3/B3</f>
        <v>0.2608695652173913</v>
      </c>
      <c r="D3">
        <f>1-C3</f>
        <v>0.73913043478260865</v>
      </c>
      <c r="E3" s="17">
        <f>(A3+G3)/(B3+H3)</f>
        <v>0.43820224719101125</v>
      </c>
      <c r="F3" s="31">
        <f>(C3-I3)/SQRT((J7*K7)/B3+(J7*K7)/H3)</f>
        <v>-3.4873952742950642</v>
      </c>
      <c r="G3" s="28">
        <v>27</v>
      </c>
      <c r="H3" s="1">
        <v>43</v>
      </c>
      <c r="I3">
        <f>G3/H3</f>
        <v>0.62790697674418605</v>
      </c>
      <c r="J3">
        <f>1-I3</f>
        <v>0.37209302325581395</v>
      </c>
      <c r="K3">
        <f>E3</f>
        <v>0.43820224719101125</v>
      </c>
    </row>
    <row r="4" spans="1:11" ht="15" thickTop="1">
      <c r="D4" s="5"/>
      <c r="E4" s="12"/>
      <c r="F4" s="17"/>
      <c r="G4" s="13"/>
    </row>
    <row r="5" spans="1:11" ht="21" customHeight="1">
      <c r="A5" s="9" t="s">
        <v>25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23" customHeight="1">
      <c r="A6" s="19"/>
      <c r="B6" s="19"/>
      <c r="C6" s="19"/>
      <c r="D6" s="19"/>
      <c r="E6" s="19"/>
      <c r="F6" s="19"/>
      <c r="I6" t="s">
        <v>35</v>
      </c>
    </row>
    <row r="7" spans="1:11" ht="15">
      <c r="H7" s="25" t="s">
        <v>36</v>
      </c>
      <c r="I7" s="27">
        <v>0.05</v>
      </c>
      <c r="J7">
        <f>E3</f>
        <v>0.43820224719101125</v>
      </c>
      <c r="K7">
        <f>1-J7</f>
        <v>0.5617977528089888</v>
      </c>
    </row>
    <row r="8" spans="1:11" ht="28">
      <c r="A8" s="26" t="s">
        <v>5</v>
      </c>
      <c r="B8" s="26"/>
      <c r="C8" s="26"/>
      <c r="D8" s="26"/>
      <c r="E8" s="7" t="s">
        <v>14</v>
      </c>
    </row>
    <row r="9" spans="1:11">
      <c r="B9" s="8" t="s">
        <v>6</v>
      </c>
      <c r="C9" s="8"/>
      <c r="D9" s="8"/>
      <c r="E9" s="22">
        <f>NORMINV(I7,0,1)</f>
        <v>-1.6448536269514726</v>
      </c>
      <c r="F9" t="str">
        <f>IF($F$3&lt;E9,"REJECT","FAIL")</f>
        <v>REJECT</v>
      </c>
      <c r="G9" s="26" t="s">
        <v>28</v>
      </c>
      <c r="H9" s="26"/>
      <c r="I9" s="26"/>
      <c r="J9" s="26"/>
      <c r="K9" s="26"/>
    </row>
    <row r="10" spans="1:11">
      <c r="B10" s="8" t="s">
        <v>7</v>
      </c>
      <c r="C10" s="8"/>
      <c r="D10" s="8"/>
      <c r="E10" s="22">
        <f>NORMINV(1-I7,0,1)</f>
        <v>1.6448536269514715</v>
      </c>
      <c r="F10" t="str">
        <f>IF($F$3&gt;E10,"REJECT","FAIL")</f>
        <v>FAIL</v>
      </c>
      <c r="G10" s="9" t="s">
        <v>29</v>
      </c>
      <c r="H10" s="9"/>
      <c r="I10" t="s">
        <v>30</v>
      </c>
      <c r="J10" s="9" t="s">
        <v>31</v>
      </c>
      <c r="K10" s="9"/>
    </row>
    <row r="11" spans="1:11" ht="18">
      <c r="B11" s="8" t="s">
        <v>8</v>
      </c>
      <c r="C11" s="8"/>
      <c r="D11" s="8"/>
      <c r="E11" s="22">
        <f>NORMINV(1-I7/2,0,1)</f>
        <v>1.9599639845400536</v>
      </c>
      <c r="F11" t="str">
        <f>IF(ABS($F$3)&gt;ABS(E11),"REJECT","FAIL")</f>
        <v>REJECT</v>
      </c>
      <c r="H11" s="5">
        <f>(C3-I3)-H14</f>
        <v>-0.55932526007519912</v>
      </c>
      <c r="I11" s="23" t="s">
        <v>33</v>
      </c>
      <c r="J11" s="10">
        <f>(C3-I3)+H14</f>
        <v>-0.17474956297839037</v>
      </c>
    </row>
    <row r="12" spans="1:11" ht="28">
      <c r="A12" s="26" t="s">
        <v>10</v>
      </c>
      <c r="B12" s="26"/>
      <c r="C12" s="26"/>
      <c r="D12" s="26"/>
      <c r="E12" s="7" t="s">
        <v>15</v>
      </c>
      <c r="G12" s="24" t="s">
        <v>34</v>
      </c>
      <c r="H12" s="24"/>
      <c r="I12" s="24"/>
      <c r="J12" s="24"/>
      <c r="K12" s="24"/>
    </row>
    <row r="13" spans="1:11">
      <c r="B13" s="8" t="s">
        <v>6</v>
      </c>
      <c r="C13" s="8"/>
      <c r="D13" s="8"/>
      <c r="E13" s="20">
        <f>NORMDIST(F3,0,1,TRUE)</f>
        <v>2.4387495113179332E-4</v>
      </c>
      <c r="F13" t="str">
        <f>IF(E13&lt;$I$7,"REJECT","FAIL")</f>
        <v>REJECT</v>
      </c>
      <c r="H13" t="s">
        <v>32</v>
      </c>
    </row>
    <row r="14" spans="1:11">
      <c r="B14" s="8" t="s">
        <v>7</v>
      </c>
      <c r="C14" s="8"/>
      <c r="D14" s="8"/>
      <c r="E14" s="20">
        <f>1-NORMDIST(F3,0,1,TRUE)</f>
        <v>0.99975612504886824</v>
      </c>
      <c r="F14" t="str">
        <f>IF(E14&lt;$I$7,"REJECT","FAIL")</f>
        <v>FAIL</v>
      </c>
      <c r="H14">
        <f>E11*SQRT(C3*D3/B3+I3*J3/H3)</f>
        <v>0.19228784854840439</v>
      </c>
    </row>
    <row r="15" spans="1:11">
      <c r="B15" s="8" t="s">
        <v>8</v>
      </c>
      <c r="C15" s="8"/>
      <c r="D15" s="8"/>
      <c r="E15" s="21">
        <f>2*(1-NORMDIST(ABS(F3),0,1,TRUE))</f>
        <v>4.8774990226352344E-4</v>
      </c>
      <c r="F15" t="str">
        <f>IF(E15&lt;$I$7,"REJECT","FAIL")</f>
        <v>REJECT</v>
      </c>
    </row>
  </sheetData>
  <mergeCells count="15">
    <mergeCell ref="G10:H10"/>
    <mergeCell ref="J10:K10"/>
    <mergeCell ref="G12:K12"/>
    <mergeCell ref="B10:D10"/>
    <mergeCell ref="B11:D11"/>
    <mergeCell ref="A12:D12"/>
    <mergeCell ref="B13:D13"/>
    <mergeCell ref="B14:D14"/>
    <mergeCell ref="B15:D15"/>
    <mergeCell ref="A1:E1"/>
    <mergeCell ref="G1:K1"/>
    <mergeCell ref="A5:K5"/>
    <mergeCell ref="A8:D8"/>
    <mergeCell ref="B9:D9"/>
    <mergeCell ref="G9:K9"/>
  </mergeCells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5123" r:id="rId3">
          <objectPr defaultSize="0" r:id="rId4">
            <anchor moveWithCells="1">
              <from>
                <xdr:col>9</xdr:col>
                <xdr:colOff>393700</xdr:colOff>
                <xdr:row>4</xdr:row>
                <xdr:rowOff>12700</xdr:rowOff>
              </from>
              <to>
                <xdr:col>9</xdr:col>
                <xdr:colOff>533400</xdr:colOff>
                <xdr:row>4</xdr:row>
                <xdr:rowOff>254000</xdr:rowOff>
              </to>
            </anchor>
          </objectPr>
        </oleObject>
      </mc:Choice>
      <mc:Fallback>
        <oleObject progId="Equation.3" shapeId="5123" r:id="rId3"/>
      </mc:Fallback>
    </mc:AlternateContent>
    <mc:AlternateContent xmlns:mc="http://schemas.openxmlformats.org/markup-compatibility/2006">
      <mc:Choice Requires="x14">
        <oleObject progId="Equation.3" shapeId="5121" r:id="rId5">
          <objectPr defaultSize="0" r:id="rId4">
            <anchor moveWithCells="1">
              <from>
                <xdr:col>9</xdr:col>
                <xdr:colOff>342900</xdr:colOff>
                <xdr:row>5</xdr:row>
                <xdr:rowOff>38100</xdr:rowOff>
              </from>
              <to>
                <xdr:col>9</xdr:col>
                <xdr:colOff>482600</xdr:colOff>
                <xdr:row>5</xdr:row>
                <xdr:rowOff>279400</xdr:rowOff>
              </to>
            </anchor>
          </objectPr>
        </oleObject>
      </mc:Choice>
      <mc:Fallback>
        <oleObject progId="Equation.3" shapeId="5121" r:id="rId5"/>
      </mc:Fallback>
    </mc:AlternateContent>
    <mc:AlternateContent xmlns:mc="http://schemas.openxmlformats.org/markup-compatibility/2006">
      <mc:Choice Requires="x14">
        <oleObject progId="Equation.3" shapeId="5122" r:id="rId6">
          <objectPr defaultSize="0" r:id="rId7">
            <anchor moveWithCells="1">
              <from>
                <xdr:col>10</xdr:col>
                <xdr:colOff>342900</xdr:colOff>
                <xdr:row>5</xdr:row>
                <xdr:rowOff>38100</xdr:rowOff>
              </from>
              <to>
                <xdr:col>10</xdr:col>
                <xdr:colOff>482600</xdr:colOff>
                <xdr:row>5</xdr:row>
                <xdr:rowOff>279400</xdr:rowOff>
              </to>
            </anchor>
          </objectPr>
        </oleObject>
      </mc:Choice>
      <mc:Fallback>
        <oleObject progId="Equation.3" shapeId="5122" r:id="rId6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zoomScale="150" zoomScaleNormal="150" zoomScalePageLayoutView="150" workbookViewId="0">
      <selection activeCell="I11" sqref="I11"/>
    </sheetView>
  </sheetViews>
  <sheetFormatPr baseColWidth="10" defaultRowHeight="14" x14ac:dyDescent="0"/>
  <cols>
    <col min="5" max="5" width="11.6640625" customWidth="1"/>
    <col min="6" max="6" width="12.33203125" customWidth="1"/>
  </cols>
  <sheetData>
    <row r="1" spans="1:11" ht="16" thickBot="1">
      <c r="A1" s="14" t="s">
        <v>21</v>
      </c>
      <c r="B1" s="14"/>
      <c r="C1" s="14"/>
      <c r="D1" s="14"/>
      <c r="E1" s="14"/>
      <c r="F1" s="29" t="s">
        <v>26</v>
      </c>
      <c r="G1" s="15" t="s">
        <v>22</v>
      </c>
      <c r="H1" s="16"/>
      <c r="I1" s="16"/>
      <c r="J1" s="16"/>
      <c r="K1" s="16"/>
    </row>
    <row r="2" spans="1:11" ht="28" customHeight="1" thickTop="1">
      <c r="A2" s="6"/>
      <c r="B2" s="6" t="s">
        <v>3</v>
      </c>
      <c r="C2" s="6" t="s">
        <v>40</v>
      </c>
      <c r="D2" s="32" t="s">
        <v>43</v>
      </c>
      <c r="E2" s="18" t="s">
        <v>37</v>
      </c>
      <c r="F2" s="30" t="s">
        <v>44</v>
      </c>
      <c r="G2" s="18"/>
      <c r="H2" s="6" t="s">
        <v>3</v>
      </c>
      <c r="I2" s="6" t="s">
        <v>41</v>
      </c>
      <c r="J2" s="6" t="s">
        <v>42</v>
      </c>
      <c r="K2" s="6" t="s">
        <v>38</v>
      </c>
    </row>
    <row r="3" spans="1:11" ht="15" thickBot="1">
      <c r="A3" s="1">
        <v>3.39</v>
      </c>
      <c r="B3" s="1">
        <v>35</v>
      </c>
      <c r="C3" s="1">
        <v>0.97</v>
      </c>
      <c r="D3">
        <f>C3</f>
        <v>0.97</v>
      </c>
      <c r="E3" s="17">
        <f>(A3+G3)/(B3+H3)</f>
        <v>0.10366197183098592</v>
      </c>
      <c r="F3" s="31">
        <f>(A3-G3)/SQRT((C3^2)/B3+(I3^2)/H3)</f>
        <v>-2.9789511113737173</v>
      </c>
      <c r="G3" s="28">
        <v>3.97</v>
      </c>
      <c r="H3" s="1">
        <v>36</v>
      </c>
      <c r="I3" s="1">
        <v>0.63</v>
      </c>
      <c r="J3">
        <f>I3</f>
        <v>0.63</v>
      </c>
      <c r="K3">
        <f>E3</f>
        <v>0.10366197183098592</v>
      </c>
    </row>
    <row r="4" spans="1:11" ht="15" thickTop="1"/>
    <row r="5" spans="1:11" ht="22" customHeight="1">
      <c r="A5" s="9" t="s">
        <v>39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15" customHeight="1">
      <c r="I6" t="s">
        <v>35</v>
      </c>
      <c r="J6" s="6" t="s">
        <v>45</v>
      </c>
    </row>
    <row r="7" spans="1:11" ht="15">
      <c r="H7" s="25" t="s">
        <v>36</v>
      </c>
      <c r="I7" s="27">
        <v>0.01</v>
      </c>
      <c r="J7">
        <f>MIN(B3-1,H3-1)</f>
        <v>34</v>
      </c>
    </row>
    <row r="8" spans="1:11" ht="30" customHeight="1">
      <c r="A8" s="26" t="s">
        <v>5</v>
      </c>
      <c r="B8" s="26"/>
      <c r="C8" s="26"/>
      <c r="D8" s="26"/>
      <c r="E8" s="7" t="s">
        <v>14</v>
      </c>
    </row>
    <row r="9" spans="1:11">
      <c r="B9" s="8" t="s">
        <v>16</v>
      </c>
      <c r="C9" s="8"/>
      <c r="D9" s="8"/>
      <c r="E9" s="22">
        <f>_xlfn.T.INV($I$7,$J$7)</f>
        <v>-2.4411496279064839</v>
      </c>
      <c r="F9" t="str">
        <f>IF(ABS(F3)&gt;E10, "REJECT", "FAIL")</f>
        <v>REJECT</v>
      </c>
      <c r="G9" s="26" t="s">
        <v>28</v>
      </c>
      <c r="H9" s="26"/>
      <c r="I9" s="26"/>
      <c r="J9" s="26"/>
      <c r="K9" s="26"/>
    </row>
    <row r="10" spans="1:11">
      <c r="B10" s="8"/>
      <c r="C10" s="8"/>
      <c r="D10" s="8"/>
      <c r="E10" s="22">
        <f>ABS(E9)</f>
        <v>2.4411496279064839</v>
      </c>
      <c r="G10" s="9" t="s">
        <v>29</v>
      </c>
      <c r="H10" s="9"/>
      <c r="I10" t="s">
        <v>30</v>
      </c>
      <c r="J10" s="9" t="s">
        <v>31</v>
      </c>
      <c r="K10" s="9"/>
    </row>
    <row r="11" spans="1:11" ht="18">
      <c r="B11" s="8" t="s">
        <v>8</v>
      </c>
      <c r="C11" s="8"/>
      <c r="D11" s="8"/>
      <c r="E11" s="22">
        <f>_xlfn.T.INV.2T($I$7,$J$7)</f>
        <v>2.7283943670707203</v>
      </c>
      <c r="F11" t="str">
        <f>IF(ABS($F$3)&gt;ABS(E11),"REJECT","FAIL")</f>
        <v>REJECT</v>
      </c>
      <c r="H11" s="33">
        <f>(A3-G3)-H14</f>
        <v>-1.1112167517147593</v>
      </c>
      <c r="I11" s="23" t="s">
        <v>46</v>
      </c>
      <c r="J11" s="34">
        <f>(A3-G3)+H14</f>
        <v>-4.8783248285240832E-2</v>
      </c>
    </row>
    <row r="12" spans="1:11" ht="28">
      <c r="A12" s="26" t="s">
        <v>10</v>
      </c>
      <c r="B12" s="26"/>
      <c r="C12" s="26"/>
      <c r="D12" s="26"/>
      <c r="E12" s="7" t="s">
        <v>15</v>
      </c>
      <c r="G12" s="24" t="s">
        <v>34</v>
      </c>
      <c r="H12" s="24"/>
      <c r="I12" s="24"/>
      <c r="J12" s="24"/>
      <c r="K12" s="24"/>
    </row>
    <row r="13" spans="1:11">
      <c r="B13" s="8" t="s">
        <v>16</v>
      </c>
      <c r="C13" s="8"/>
      <c r="D13" s="8"/>
      <c r="E13" s="21">
        <f>_xlfn.T.DIST.RT(ABS(F3),J7)</f>
        <v>2.6530554174579611E-3</v>
      </c>
      <c r="F13" t="str">
        <f>IF(E13&lt;$I$7,"REJECT","FAIL")</f>
        <v>REJECT</v>
      </c>
      <c r="H13" t="s">
        <v>32</v>
      </c>
    </row>
    <row r="14" spans="1:11">
      <c r="B14" s="8"/>
      <c r="C14" s="8"/>
      <c r="D14" s="8"/>
      <c r="E14" s="21"/>
      <c r="H14">
        <f>E11*SQRT(C3^2/B3+I3^2/H3)</f>
        <v>0.53121675171475924</v>
      </c>
    </row>
    <row r="15" spans="1:11">
      <c r="B15" s="8" t="s">
        <v>8</v>
      </c>
      <c r="C15" s="8"/>
      <c r="D15" s="8"/>
      <c r="E15" s="21">
        <f>_xlfn.T.DIST.2T(ABS(F3),J7)</f>
        <v>5.3061108349159222E-3</v>
      </c>
      <c r="F15" t="str">
        <f>IF(E15&lt;$I$7,"REJECT","FAIL")</f>
        <v>REJECT</v>
      </c>
    </row>
  </sheetData>
  <mergeCells count="15">
    <mergeCell ref="B13:D13"/>
    <mergeCell ref="B14:D14"/>
    <mergeCell ref="B15:D15"/>
    <mergeCell ref="B10:D10"/>
    <mergeCell ref="G10:H10"/>
    <mergeCell ref="J10:K10"/>
    <mergeCell ref="B11:D11"/>
    <mergeCell ref="A12:D12"/>
    <mergeCell ref="G12:K12"/>
    <mergeCell ref="A1:E1"/>
    <mergeCell ref="G1:K1"/>
    <mergeCell ref="A5:K5"/>
    <mergeCell ref="A8:D8"/>
    <mergeCell ref="B9:D9"/>
    <mergeCell ref="G9:K9"/>
  </mergeCells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6147" r:id="rId3">
          <objectPr defaultSize="0" r:id="rId4">
            <anchor moveWithCells="1">
              <from>
                <xdr:col>0</xdr:col>
                <xdr:colOff>368300</xdr:colOff>
                <xdr:row>1</xdr:row>
                <xdr:rowOff>76200</xdr:rowOff>
              </from>
              <to>
                <xdr:col>0</xdr:col>
                <xdr:colOff>495300</xdr:colOff>
                <xdr:row>1</xdr:row>
                <xdr:rowOff>292100</xdr:rowOff>
              </to>
            </anchor>
          </objectPr>
        </oleObject>
      </mc:Choice>
      <mc:Fallback>
        <oleObject progId="Equation.3" shapeId="6147" r:id="rId3"/>
      </mc:Fallback>
    </mc:AlternateContent>
    <mc:AlternateContent xmlns:mc="http://schemas.openxmlformats.org/markup-compatibility/2006">
      <mc:Choice Requires="x14">
        <oleObject progId="Equation.3" shapeId="6148" r:id="rId5">
          <objectPr defaultSize="0" r:id="rId4">
            <anchor moveWithCells="1">
              <from>
                <xdr:col>6</xdr:col>
                <xdr:colOff>381000</xdr:colOff>
                <xdr:row>1</xdr:row>
                <xdr:rowOff>88900</xdr:rowOff>
              </from>
              <to>
                <xdr:col>6</xdr:col>
                <xdr:colOff>508000</xdr:colOff>
                <xdr:row>1</xdr:row>
                <xdr:rowOff>304800</xdr:rowOff>
              </to>
            </anchor>
          </objectPr>
        </oleObject>
      </mc:Choice>
      <mc:Fallback>
        <oleObject progId="Equation.3" shapeId="6148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zoomScale="150" zoomScaleNormal="150" zoomScalePageLayoutView="150" workbookViewId="0">
      <selection activeCell="G17" sqref="G17"/>
    </sheetView>
  </sheetViews>
  <sheetFormatPr baseColWidth="10" defaultRowHeight="14" x14ac:dyDescent="0"/>
  <cols>
    <col min="5" max="5" width="12.1640625" customWidth="1"/>
    <col min="6" max="6" width="12" customWidth="1"/>
  </cols>
  <sheetData>
    <row r="1" spans="1:11" ht="16" thickBot="1">
      <c r="A1" s="14" t="s">
        <v>21</v>
      </c>
      <c r="B1" s="14"/>
      <c r="C1" s="14"/>
      <c r="D1" s="14"/>
      <c r="E1" s="14"/>
      <c r="F1" s="29" t="s">
        <v>26</v>
      </c>
      <c r="G1" s="15" t="s">
        <v>22</v>
      </c>
      <c r="H1" s="16"/>
      <c r="I1" s="16"/>
      <c r="J1" s="16"/>
      <c r="K1" s="16"/>
    </row>
    <row r="2" spans="1:11" ht="29" customHeight="1" thickTop="1">
      <c r="A2" s="6"/>
      <c r="B2" s="6" t="s">
        <v>3</v>
      </c>
      <c r="C2" s="6" t="s">
        <v>40</v>
      </c>
      <c r="D2" s="32" t="s">
        <v>43</v>
      </c>
      <c r="E2" s="18" t="s">
        <v>37</v>
      </c>
      <c r="F2" s="30" t="s">
        <v>27</v>
      </c>
      <c r="G2" s="18"/>
      <c r="H2" s="6" t="s">
        <v>3</v>
      </c>
      <c r="I2" s="6" t="s">
        <v>41</v>
      </c>
      <c r="J2" s="6" t="s">
        <v>42</v>
      </c>
      <c r="K2" s="6" t="s">
        <v>38</v>
      </c>
    </row>
    <row r="3" spans="1:11" ht="15" thickBot="1">
      <c r="A3" s="1">
        <v>3.39</v>
      </c>
      <c r="B3" s="1">
        <v>35</v>
      </c>
      <c r="C3" s="1">
        <v>0.97</v>
      </c>
      <c r="D3" s="1">
        <v>1.01</v>
      </c>
      <c r="E3" s="17">
        <f>(A3+G3)/(B3+H3)</f>
        <v>0.10366197183098592</v>
      </c>
      <c r="F3" s="31">
        <f>(A3-G3)/SQRT((D3^2)/B3+(J3^2)/H3)</f>
        <v>-2.8177022635393763</v>
      </c>
      <c r="G3" s="28">
        <v>3.97</v>
      </c>
      <c r="H3" s="1">
        <v>36</v>
      </c>
      <c r="I3" s="1">
        <v>0.63</v>
      </c>
      <c r="J3" s="1">
        <v>0.69</v>
      </c>
      <c r="K3">
        <f>E3</f>
        <v>0.10366197183098592</v>
      </c>
    </row>
    <row r="4" spans="1:11" ht="15" thickTop="1"/>
    <row r="5" spans="1:11" ht="16">
      <c r="A5" s="9" t="s">
        <v>39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>
      <c r="I6" t="s">
        <v>35</v>
      </c>
      <c r="J6" s="6" t="s">
        <v>45</v>
      </c>
    </row>
    <row r="7" spans="1:11" ht="15">
      <c r="H7" s="25" t="s">
        <v>36</v>
      </c>
      <c r="I7" s="27">
        <v>0.02</v>
      </c>
      <c r="J7">
        <f>MIN(B3-1,H3-1)</f>
        <v>34</v>
      </c>
    </row>
    <row r="8" spans="1:11" ht="28">
      <c r="A8" s="26" t="s">
        <v>5</v>
      </c>
      <c r="B8" s="26"/>
      <c r="C8" s="26"/>
      <c r="D8" s="26"/>
      <c r="E8" s="7" t="s">
        <v>14</v>
      </c>
    </row>
    <row r="9" spans="1:11">
      <c r="B9" s="8" t="s">
        <v>6</v>
      </c>
      <c r="C9" s="8"/>
      <c r="D9" s="8"/>
      <c r="E9" s="22">
        <f>NORMINV(I7,0,1)</f>
        <v>-2.0537489106318225</v>
      </c>
      <c r="F9" t="str">
        <f>IF($F$3&lt;E9,"REJECT","FAIL")</f>
        <v>REJECT</v>
      </c>
      <c r="G9" s="26" t="s">
        <v>28</v>
      </c>
      <c r="H9" s="26"/>
      <c r="I9" s="26"/>
      <c r="J9" s="26"/>
      <c r="K9" s="26"/>
    </row>
    <row r="10" spans="1:11">
      <c r="B10" s="8" t="s">
        <v>7</v>
      </c>
      <c r="C10" s="8"/>
      <c r="D10" s="8"/>
      <c r="E10" s="22">
        <f>NORMINV(1-I7,0,1)</f>
        <v>2.0537489106318221</v>
      </c>
      <c r="F10" t="str">
        <f>IF($F$3&gt;E10,"REJECT","FAIL")</f>
        <v>FAIL</v>
      </c>
      <c r="G10" s="9" t="s">
        <v>29</v>
      </c>
      <c r="H10" s="9"/>
      <c r="I10" t="s">
        <v>30</v>
      </c>
      <c r="J10" s="9" t="s">
        <v>31</v>
      </c>
      <c r="K10" s="9"/>
    </row>
    <row r="11" spans="1:11" ht="18">
      <c r="B11" s="8" t="s">
        <v>8</v>
      </c>
      <c r="C11" s="8"/>
      <c r="D11" s="8"/>
      <c r="E11" s="22">
        <f>NORMINV(1-I7/2,0,1)</f>
        <v>2.3263478740408408</v>
      </c>
      <c r="F11" t="str">
        <f>IF(ABS($F$3)&gt;ABS(E11),"REJECT","FAIL")</f>
        <v>REJECT</v>
      </c>
      <c r="H11" s="5">
        <f>(A3-G3)-H14</f>
        <v>-1.0588588859806736</v>
      </c>
      <c r="I11" s="23" t="s">
        <v>46</v>
      </c>
      <c r="J11" s="10">
        <f>(A3-G3)+H14</f>
        <v>-0.10114111401932657</v>
      </c>
    </row>
    <row r="12" spans="1:11" ht="28" customHeight="1">
      <c r="A12" s="26" t="s">
        <v>10</v>
      </c>
      <c r="B12" s="26"/>
      <c r="C12" s="26"/>
      <c r="D12" s="26"/>
      <c r="E12" s="7" t="s">
        <v>15</v>
      </c>
      <c r="G12" s="24" t="s">
        <v>34</v>
      </c>
      <c r="H12" s="24"/>
      <c r="I12" s="24"/>
      <c r="J12" s="24"/>
      <c r="K12" s="24"/>
    </row>
    <row r="13" spans="1:11">
      <c r="B13" s="8" t="s">
        <v>6</v>
      </c>
      <c r="C13" s="8"/>
      <c r="D13" s="8"/>
      <c r="E13" s="20">
        <f>NORMDIST(F3,0,1,TRUE)</f>
        <v>2.4184319527215865E-3</v>
      </c>
      <c r="F13" t="str">
        <f>IF(E13&lt;$I$7,"REJECT","FAIL")</f>
        <v>REJECT</v>
      </c>
      <c r="H13" t="s">
        <v>32</v>
      </c>
    </row>
    <row r="14" spans="1:11">
      <c r="B14" s="8" t="s">
        <v>7</v>
      </c>
      <c r="C14" s="8"/>
      <c r="D14" s="8"/>
      <c r="E14" s="20">
        <f>1-NORMDIST(F3,0,1,TRUE)</f>
        <v>0.99758156804727838</v>
      </c>
      <c r="F14" t="str">
        <f>IF(E14&lt;$I$7,"REJECT","FAIL")</f>
        <v>FAIL</v>
      </c>
      <c r="H14">
        <f>E11*SQRT(D3^2/B3+J3^2/H3)</f>
        <v>0.4788588859806735</v>
      </c>
    </row>
    <row r="15" spans="1:11">
      <c r="B15" s="8" t="s">
        <v>8</v>
      </c>
      <c r="C15" s="8"/>
      <c r="D15" s="8"/>
      <c r="E15" s="21">
        <f>2*(1-NORMDIST(ABS(F3),0,1,TRUE))</f>
        <v>4.836863905443245E-3</v>
      </c>
      <c r="F15" t="str">
        <f>IF(E15&lt;$I$7,"REJECT","FAIL")</f>
        <v>REJECT</v>
      </c>
    </row>
  </sheetData>
  <mergeCells count="15">
    <mergeCell ref="B13:D13"/>
    <mergeCell ref="B14:D14"/>
    <mergeCell ref="B15:D15"/>
    <mergeCell ref="G9:K9"/>
    <mergeCell ref="G10:H10"/>
    <mergeCell ref="J10:K10"/>
    <mergeCell ref="G12:K12"/>
    <mergeCell ref="A1:E1"/>
    <mergeCell ref="G1:K1"/>
    <mergeCell ref="A5:K5"/>
    <mergeCell ref="A8:D8"/>
    <mergeCell ref="A12:D12"/>
    <mergeCell ref="B9:D9"/>
    <mergeCell ref="B10:D10"/>
    <mergeCell ref="B11:D11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3" shapeId="7171" r:id="rId3">
          <objectPr defaultSize="0" r:id="rId4">
            <anchor moveWithCells="1">
              <from>
                <xdr:col>0</xdr:col>
                <xdr:colOff>368300</xdr:colOff>
                <xdr:row>1</xdr:row>
                <xdr:rowOff>76200</xdr:rowOff>
              </from>
              <to>
                <xdr:col>0</xdr:col>
                <xdr:colOff>495300</xdr:colOff>
                <xdr:row>1</xdr:row>
                <xdr:rowOff>292100</xdr:rowOff>
              </to>
            </anchor>
          </objectPr>
        </oleObject>
      </mc:Choice>
      <mc:Fallback>
        <oleObject progId="Equation.3" shapeId="7171" r:id="rId3"/>
      </mc:Fallback>
    </mc:AlternateContent>
    <mc:AlternateContent xmlns:mc="http://schemas.openxmlformats.org/markup-compatibility/2006">
      <mc:Choice Requires="x14">
        <oleObject progId="Equation.3" shapeId="7172" r:id="rId5">
          <objectPr defaultSize="0" r:id="rId4">
            <anchor moveWithCells="1">
              <from>
                <xdr:col>6</xdr:col>
                <xdr:colOff>368300</xdr:colOff>
                <xdr:row>1</xdr:row>
                <xdr:rowOff>76200</xdr:rowOff>
              </from>
              <to>
                <xdr:col>6</xdr:col>
                <xdr:colOff>495300</xdr:colOff>
                <xdr:row>1</xdr:row>
                <xdr:rowOff>292100</xdr:rowOff>
              </to>
            </anchor>
          </objectPr>
        </oleObject>
      </mc:Choice>
      <mc:Fallback>
        <oleObject progId="Equation.3" shapeId="7172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Proportion Test</vt:lpstr>
      <vt:lpstr>Mean Test Std Dev Known</vt:lpstr>
      <vt:lpstr>Mean Test Std Dev Unknown</vt:lpstr>
      <vt:lpstr>Two Population Proportions</vt:lpstr>
      <vt:lpstr>Two Means Std Dev Unknown</vt:lpstr>
      <vt:lpstr>Two Means Std Dev Known</vt:lpstr>
    </vt:vector>
  </TitlesOfParts>
  <Company>Great Bay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Mary Rudis</cp:lastModifiedBy>
  <dcterms:created xsi:type="dcterms:W3CDTF">2014-11-10T21:28:52Z</dcterms:created>
  <dcterms:modified xsi:type="dcterms:W3CDTF">2014-11-16T22:17:33Z</dcterms:modified>
</cp:coreProperties>
</file>