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hermawan\personal\data analyst\"/>
    </mc:Choice>
  </mc:AlternateContent>
  <bookViews>
    <workbookView xWindow="0" yWindow="0" windowWidth="15530" windowHeight="6350"/>
  </bookViews>
  <sheets>
    <sheet name="invoice" sheetId="1" r:id="rId1"/>
    <sheet name="customer" sheetId="2" r:id="rId2"/>
    <sheet name="item" sheetId="3" r:id="rId3"/>
    <sheet name="rekapincoice" sheetId="4" r:id="rId4"/>
  </sheets>
  <definedNames>
    <definedName name="listcustomer">customer[NAMA PERUSAHAAN]</definedName>
    <definedName name="listitem">Item[ITEM]</definedName>
    <definedName name="_xlnm.Print_Area" localSheetId="0">invoice!$E$1:$J$35</definedName>
    <definedName name="seldeskripsi">Table6[[#Data],[#Totals],[Column1]]</definedName>
    <definedName name="seldiskon">invoice!$J$29</definedName>
    <definedName name="selduedate">invoice!$J$7</definedName>
    <definedName name="seljalan">invoice!$E$11</definedName>
    <definedName name="seljumlah">Table6[[#Data],[#Totals],[Column2]]</definedName>
    <definedName name="selkontak">invoice!$E$10</definedName>
    <definedName name="selkota">invoice!$E$12</definedName>
    <definedName name="selnoinv">invoice!$J$5</definedName>
    <definedName name="selnotelp">invoice!$E$14</definedName>
    <definedName name="seltanggalinv">invoice!$J$4</definedName>
    <definedName name="seltermin">invoice!$J$6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J20" i="1" l="1"/>
  <c r="J21" i="1"/>
  <c r="J22" i="1"/>
  <c r="J23" i="1"/>
  <c r="J24" i="1"/>
  <c r="J25" i="1"/>
  <c r="J26" i="1"/>
  <c r="J27" i="1"/>
  <c r="I17" i="1"/>
  <c r="J17" i="1" s="1"/>
  <c r="I18" i="1"/>
  <c r="J18" i="1" s="1"/>
  <c r="I19" i="1"/>
  <c r="J19" i="1" s="1"/>
  <c r="I20" i="1"/>
  <c r="I21" i="1"/>
  <c r="I22" i="1"/>
  <c r="I23" i="1"/>
  <c r="I24" i="1"/>
  <c r="I25" i="1"/>
  <c r="I26" i="1"/>
  <c r="I27" i="1"/>
  <c r="H17" i="1"/>
  <c r="H18" i="1"/>
  <c r="H19" i="1"/>
  <c r="H20" i="1"/>
  <c r="H21" i="1"/>
  <c r="H22" i="1"/>
  <c r="H23" i="1"/>
  <c r="H24" i="1"/>
  <c r="H25" i="1"/>
  <c r="H26" i="1"/>
  <c r="H27" i="1"/>
  <c r="E27" i="1"/>
  <c r="E26" i="1"/>
  <c r="E25" i="1"/>
  <c r="E24" i="1"/>
  <c r="E23" i="1"/>
  <c r="E22" i="1"/>
  <c r="E21" i="1"/>
  <c r="E20" i="1"/>
  <c r="E18" i="1"/>
  <c r="E19" i="1"/>
  <c r="E17" i="1"/>
  <c r="J4" i="1"/>
  <c r="J7" i="1" s="1"/>
  <c r="J28" i="1" l="1"/>
  <c r="J30" i="1" s="1"/>
  <c r="J32" i="1" s="1"/>
  <c r="J33" i="1" s="1"/>
</calcChain>
</file>

<file path=xl/sharedStrings.xml><?xml version="1.0" encoding="utf-8"?>
<sst xmlns="http://schemas.openxmlformats.org/spreadsheetml/2006/main" count="94" uniqueCount="86">
  <si>
    <t>INVOICE</t>
  </si>
  <si>
    <t>Termin</t>
  </si>
  <si>
    <t>TANGGAL</t>
  </si>
  <si>
    <t>NO INVOICE</t>
  </si>
  <si>
    <t>TERMIN</t>
  </si>
  <si>
    <t>DUE DATE</t>
  </si>
  <si>
    <t>SATUAN</t>
  </si>
  <si>
    <t>NO</t>
  </si>
  <si>
    <t>HARGA SATUAN</t>
  </si>
  <si>
    <t>SUB TOTAL</t>
  </si>
  <si>
    <t>SUBTOTAL</t>
  </si>
  <si>
    <t>DISKON</t>
  </si>
  <si>
    <t>SUBTOTAL SETELAH DISKON</t>
  </si>
  <si>
    <t>TARIF PAJAK</t>
  </si>
  <si>
    <t>PAJAK</t>
  </si>
  <si>
    <t>TOTAL</t>
  </si>
  <si>
    <t>TERIMA KASIH ATAS KERJA SAMA ANDA</t>
  </si>
  <si>
    <t>NAMA PERUSAHAAN</t>
  </si>
  <si>
    <t>NAMA</t>
  </si>
  <si>
    <t>ALAMAT</t>
  </si>
  <si>
    <t>KOTA</t>
  </si>
  <si>
    <t>PROVINSI</t>
  </si>
  <si>
    <t>NO TELEPON</t>
  </si>
  <si>
    <t>PT. Maju Jaya</t>
  </si>
  <si>
    <t>PT. Cahaya Bersinar</t>
  </si>
  <si>
    <t>PT. Raja Susu</t>
  </si>
  <si>
    <t>PT. Finan Corpindo</t>
  </si>
  <si>
    <t>PT. Dosniroha</t>
  </si>
  <si>
    <t>PT. Nestle Indonesia</t>
  </si>
  <si>
    <t>Agus Sumantri</t>
  </si>
  <si>
    <t>Rauf Bagiyo</t>
  </si>
  <si>
    <t>Maman Karta</t>
  </si>
  <si>
    <t>Joko Widodo</t>
  </si>
  <si>
    <t>Rudi Tanoe</t>
  </si>
  <si>
    <t>Andri</t>
  </si>
  <si>
    <t>Jl. Harapan jaya no. 13</t>
  </si>
  <si>
    <t>Jl. Kebagusan Raya No. 105</t>
  </si>
  <si>
    <t>Jl. Matraman No. 22</t>
  </si>
  <si>
    <t>Jl. Sudirman no. 14</t>
  </si>
  <si>
    <t>Jl. Kemanggisan Raya 8B</t>
  </si>
  <si>
    <t>Jl. TB Simatupang</t>
  </si>
  <si>
    <t>Bekasi</t>
  </si>
  <si>
    <t>Jakarta Selatan</t>
  </si>
  <si>
    <t>Jakarta Barat</t>
  </si>
  <si>
    <t>Tangerang</t>
  </si>
  <si>
    <t>Bandung</t>
  </si>
  <si>
    <t>Jawa Barat</t>
  </si>
  <si>
    <t>DKI Jakarta</t>
  </si>
  <si>
    <t>Banten</t>
  </si>
  <si>
    <t>08121316789</t>
  </si>
  <si>
    <t>081345678955</t>
  </si>
  <si>
    <t>085220235971</t>
  </si>
  <si>
    <t>082225012992</t>
  </si>
  <si>
    <t>081226085879</t>
  </si>
  <si>
    <t>0217885608</t>
  </si>
  <si>
    <t>ITEM</t>
  </si>
  <si>
    <t>HARGA</t>
  </si>
  <si>
    <t>TESPACK STRIP</t>
  </si>
  <si>
    <t>TESPACK MIDSTREAM</t>
  </si>
  <si>
    <t>WOMANCHOICE STRIP</t>
  </si>
  <si>
    <t>WOMANCHOICE WADAH</t>
  </si>
  <si>
    <t>WOMANCHOICE MIDSTREAM</t>
  </si>
  <si>
    <t>No  Invoice</t>
  </si>
  <si>
    <t>Tanggal Invoice</t>
  </si>
  <si>
    <t>Jatuh Tempo</t>
  </si>
  <si>
    <t>Nama Perusahaan</t>
  </si>
  <si>
    <t>Nama Kontak</t>
  </si>
  <si>
    <t>Alamat</t>
  </si>
  <si>
    <t>Kota</t>
  </si>
  <si>
    <t>Provinsi</t>
  </si>
  <si>
    <t>No Telepon</t>
  </si>
  <si>
    <t>Sub Total</t>
  </si>
  <si>
    <t>Diskon</t>
  </si>
  <si>
    <t>Pajak</t>
  </si>
  <si>
    <t>Total</t>
  </si>
  <si>
    <t>Item No</t>
  </si>
  <si>
    <t>Item Deskripsi</t>
  </si>
  <si>
    <t>Item Jumlah</t>
  </si>
  <si>
    <t>Item Unit</t>
  </si>
  <si>
    <t>Item Harga</t>
  </si>
  <si>
    <t>Item Sub Total</t>
  </si>
  <si>
    <t>TAGIHAN KEPADA  :</t>
  </si>
  <si>
    <t>box</t>
  </si>
  <si>
    <t>strip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</si>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</sst>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5" formatCode="_-* #,##0_-;\-* #,##0_-;_-* &quot;-&quot;??_-;_-@_-"/>
    <numFmt numFmtId="166" formatCode="@\ * \:"/>
    <numFmt numFmtId="168" formatCode="[$-13809]dd\ mmmm\ yyyy;@"/>
    <numFmt numFmtId="169" formatCode="General\ &quot;hari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165" fontId="0" fillId="0" borderId="0" xfId="1" applyNumberFormat="1" applyFont="1"/>
    <xf numFmtId="166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0" fontId="3" fillId="0" borderId="0" xfId="0" applyFont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8" xfId="0" applyFont="1" applyBorder="1" applyAlignment="1">
      <alignment horizontal="right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165" fontId="0" fillId="0" borderId="9" xfId="1" applyNumberFormat="1" applyFont="1" applyBorder="1"/>
    <xf numFmtId="0" fontId="2" fillId="0" borderId="0" xfId="0" applyFont="1" applyAlignment="1">
      <alignment horizontal="center"/>
    </xf>
    <xf numFmtId="9" fontId="0" fillId="0" borderId="0" xfId="0" applyNumberFormat="1"/>
    <xf numFmtId="165" fontId="0" fillId="0" borderId="0" xfId="0" applyNumberFormat="1"/>
    <xf numFmtId="165" fontId="2" fillId="0" borderId="0" xfId="0" applyNumberFormat="1" applyFont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/>
    <xf numFmtId="165" fontId="0" fillId="0" borderId="3" xfId="1" applyNumberFormat="1" applyFont="1" applyFill="1" applyBorder="1"/>
  </cellXfs>
  <cellStyles count="2">
    <cellStyle name="Comma" xfId="1" builtinId="3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numFmt numFmtId="165" formatCode="_-* #,##0_-;\-* #,##0_-;_-* &quot;-&quot;??_-;_-@_-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* #,##0_-;\-* #,##0_-;_-* &quot;-&quot;??_-;_-@_-"/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2469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282575</xdr:colOff>
      <xdr:row>0</xdr:row>
      <xdr:rowOff>0</xdr:rowOff>
    </xdr:from>
    <xdr:to>
      <xdr:col>5</xdr:col>
      <xdr:colOff>1965325</xdr:colOff>
      <xdr:row>3</xdr:row>
      <xdr:rowOff>25400</xdr:rowOff>
    </xdr:to>
    <xdr:sp macro="" textlink="">
      <xdr:nvSpPr>
        <xdr:cNvPr id="2" name="TextBox 1"/>
        <xdr:cNvSpPr txBox="1"/>
      </xdr:nvSpPr>
      <xdr:spPr>
        <a:xfrm>
          <a:off x="2727325" y="0"/>
          <a:ext cx="2293938" cy="850900"/>
        </a:xfrm>
        <a:prstGeom prst="rect">
          <a:avLst/>
        </a:prstGeom>
        <a:solidFill>
          <a:srgbClr val="246974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solidFill>
                <a:schemeClr val="bg1"/>
              </a:solidFill>
            </a:rPr>
            <a:t>PT.Her</a:t>
          </a:r>
          <a:r>
            <a:rPr lang="en-US" sz="1400" b="1" baseline="0">
              <a:solidFill>
                <a:schemeClr val="bg1"/>
              </a:solidFill>
            </a:rPr>
            <a:t> Excel  Indonesia</a:t>
          </a:r>
        </a:p>
        <a:p>
          <a:r>
            <a:rPr lang="en-US" sz="1100" b="1" baseline="0">
              <a:solidFill>
                <a:schemeClr val="bg1"/>
              </a:solidFill>
            </a:rPr>
            <a:t>Jl. Parkit E1 No 19 Sawangan Permai</a:t>
          </a:r>
        </a:p>
        <a:p>
          <a:r>
            <a:rPr lang="en-US" sz="1100" b="1" baseline="0">
              <a:solidFill>
                <a:schemeClr val="bg1"/>
              </a:solidFill>
            </a:rPr>
            <a:t>Depok - Jawa Barat</a:t>
          </a:r>
        </a:p>
        <a:p>
          <a:r>
            <a:rPr lang="en-US" sz="1100" b="1" baseline="0">
              <a:solidFill>
                <a:schemeClr val="bg1"/>
              </a:solidFill>
            </a:rPr>
            <a:t>08121013693</a:t>
          </a:r>
          <a:endParaRPr lang="en-US" sz="1100" b="1">
            <a:solidFill>
              <a:schemeClr val="bg1"/>
            </a:solidFill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85724</xdr:colOff>
          <xdr:row>0</xdr:row>
          <xdr:rowOff>287334</xdr:rowOff>
        </xdr:from>
        <xdr:to>
          <xdr:col>11</xdr:col>
          <xdr:colOff>333374</xdr:colOff>
          <xdr:row>3</xdr:row>
          <xdr:rowOff>168271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4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SAVE TO PDF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117475</xdr:colOff>
          <xdr:row>5</xdr:row>
          <xdr:rowOff>139694</xdr:rowOff>
        </xdr:from>
        <xdr:to>
          <xdr:col>11</xdr:col>
          <xdr:colOff>365125</xdr:colOff>
          <xdr:row>9</xdr:row>
          <xdr:rowOff>114294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NEW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128587</xdr:colOff>
          <xdr:row>11</xdr:row>
          <xdr:rowOff>87315</xdr:rowOff>
        </xdr:from>
        <xdr:to>
          <xdr:col>11</xdr:col>
          <xdr:colOff>376237</xdr:colOff>
          <xdr:row>15</xdr:row>
          <xdr:rowOff>66678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6" name="Table6" displayName="Table6" ref="E16:J28" totalsRowCount="1" headerRowDxfId="6" dataDxfId="10" headerRowBorderDxfId="8" tableBorderDxfId="9" totalsRowBorderDxfId="7">
  <autoFilter ref="E16:J2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O" dataDxfId="16" totalsRowDxfId="5">
      <calculatedColumnFormula>IF(Table6[[#This Row],[Column1]]="","",ROW()-16)</calculatedColumnFormula>
    </tableColumn>
    <tableColumn id="2" name="Column1" dataDxfId="15" totalsRowDxfId="4"/>
    <tableColumn id="3" name="Column2" dataDxfId="14" totalsRowDxfId="3"/>
    <tableColumn id="4" name="SATUAN" dataDxfId="13" totalsRowDxfId="2">
      <calculatedColumnFormula>IF(Table6[[#This Row],[Column1]]="","",VLOOKUP(Table6[[#This Row],[Column1]],Item[[ITEM]:[SATUAN]],2,0))</calculatedColumnFormula>
    </tableColumn>
    <tableColumn id="5" name="HARGA SATUAN" totalsRowLabel="SUBTOTAL" dataDxfId="12" totalsRowDxfId="1">
      <calculatedColumnFormula>IF(Table6[[#This Row],[Column1]]="","",VLOOKUP(Table6[[#This Row],[Column1]],Item[],3,0))</calculatedColumnFormula>
    </tableColumn>
    <tableColumn id="6" name="SUB TOTAL" totalsRowFunction="sum" dataDxfId="11" totalsRowDxfId="0" dataCellStyle="Comma">
      <calculatedColumnFormula>IF(Table6[[#This Row],[Column2]]="","",Table6[[#This Row],[Column2]]*Table6[[#This Row],[HARGA SATUAN]])</calculatedColumnFormula>
    </tableColumn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customer" displayName="customer" ref="A1:F7" totalsRowShown="0" headerRowDxfId="19">
  <autoFilter ref="A1:F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NAMA PERUSAHAAN"/>
    <tableColumn id="2" name="NAMA"/>
    <tableColumn id="3" name="ALAMAT"/>
    <tableColumn id="4" name="KOTA"/>
    <tableColumn id="5" name="PROVINSI"/>
    <tableColumn id="6" name="NO TELEPON"/>
  </tableColumns>
  <tableStyleInfo name="TableStyleLight14" showFirstColumn="0" showLastColumn="0" showRowStripes="0" showColumnStripes="0"/>
</table>
</file>

<file path=xl/tables/table3.xml><?xml version="1.0" encoding="utf-8"?>
<table xmlns="http://schemas.openxmlformats.org/spreadsheetml/2006/main" id="4" name="Item" displayName="Item" ref="A1:C6" totalsRowShown="0" headerRowDxfId="18">
  <autoFilter ref="A1:C6">
    <filterColumn colId="0" hiddenButton="1"/>
    <filterColumn colId="1" hiddenButton="1"/>
    <filterColumn colId="2" hiddenButton="1"/>
  </autoFilter>
  <tableColumns count="3">
    <tableColumn id="1" name="ITEM"/>
    <tableColumn id="2" name="SATUAN"/>
    <tableColumn id="3" name="HARGA" dataDxfId="17" dataCellStyle="Comma"/>
  </tableColumns>
  <tableStyleInfo name="TableStyleLight14" showFirstColumn="0" showLastColumn="0" showRowStripes="0" showColumnStripes="0"/>
</table>
</file>

<file path=xl/tables/table4.xml><?xml version="1.0" encoding="utf-8"?>
<table xmlns="http://schemas.openxmlformats.org/spreadsheetml/2006/main" id="5" name="rekap_invoice" displayName="rekap_invoice" ref="A1:T4" totalsRowShown="0">
  <autoFilter ref="A1:T4"/>
  <tableColumns count="20">
    <tableColumn id="1" name="No  Invoice"/>
    <tableColumn id="2" name="Tanggal Invoice"/>
    <tableColumn id="3" name="Termin"/>
    <tableColumn id="4" name="Jatuh Tempo"/>
    <tableColumn id="5" name="Nama Perusahaan"/>
    <tableColumn id="6" name="Nama Kontak"/>
    <tableColumn id="7" name="Alamat"/>
    <tableColumn id="8" name="Kota"/>
    <tableColumn id="9" name="Provinsi"/>
    <tableColumn id="10" name="No Telepon"/>
    <tableColumn id="11" name="Sub Total"/>
    <tableColumn id="12" name="Diskon"/>
    <tableColumn id="13" name="Pajak"/>
    <tableColumn id="14" name="Total"/>
    <tableColumn id="15" name="Item No"/>
    <tableColumn id="16" name="Item Deskripsi"/>
    <tableColumn id="17" name="Item Jumlah"/>
    <tableColumn id="18" name="Item Unit"/>
    <tableColumn id="19" name="Item Harga"/>
    <tableColumn id="20" name="Item Sub Tot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N46"/>
  <sheetViews>
    <sheetView showGridLines="0" tabSelected="1" zoomScale="80" zoomScaleNormal="80" workbookViewId="0">
      <selection activeCell="G19" sqref="G19"/>
    </sheetView>
  </sheetViews>
  <sheetFormatPr defaultRowHeight="14.5" x14ac:dyDescent="0.35"/>
  <cols>
    <col min="6" max="6" width="28.453125" customWidth="1"/>
    <col min="7" max="7" width="10.08984375" customWidth="1"/>
    <col min="8" max="8" width="11.453125" customWidth="1"/>
    <col min="9" max="9" width="24.1796875" bestFit="1" customWidth="1"/>
    <col min="10" max="10" width="27.90625" customWidth="1"/>
  </cols>
  <sheetData>
    <row r="1" spans="1:14" ht="36" x14ac:dyDescent="0.8">
      <c r="A1" s="22"/>
      <c r="B1" s="22"/>
      <c r="C1" s="22"/>
      <c r="D1" s="22"/>
      <c r="J1" s="9" t="s">
        <v>0</v>
      </c>
      <c r="K1" s="22"/>
      <c r="L1" s="22"/>
      <c r="M1" s="22"/>
      <c r="N1" s="22"/>
    </row>
    <row r="2" spans="1:14" x14ac:dyDescent="0.35">
      <c r="A2" s="22"/>
      <c r="B2" s="22"/>
      <c r="C2" s="22"/>
      <c r="D2" s="22"/>
      <c r="K2" s="22"/>
      <c r="L2" s="22"/>
      <c r="M2" s="22"/>
      <c r="N2" s="22"/>
    </row>
    <row r="3" spans="1:14" x14ac:dyDescent="0.35">
      <c r="A3" s="22"/>
      <c r="B3" s="22"/>
      <c r="C3" s="22"/>
      <c r="D3" s="22"/>
      <c r="K3" s="22"/>
      <c r="L3" s="22"/>
      <c r="M3" s="22"/>
      <c r="N3" s="22"/>
    </row>
    <row r="4" spans="1:14" x14ac:dyDescent="0.35">
      <c r="A4" s="22"/>
      <c r="B4" s="22"/>
      <c r="C4" s="22"/>
      <c r="D4" s="22"/>
      <c r="I4" s="6" t="s">
        <v>2</v>
      </c>
      <c r="J4" s="7">
        <f ca="1">TODAY()</f>
        <v>45580</v>
      </c>
      <c r="K4" s="22"/>
      <c r="L4" s="22"/>
      <c r="M4" s="22"/>
      <c r="N4" s="22"/>
    </row>
    <row r="5" spans="1:14" x14ac:dyDescent="0.35">
      <c r="A5" s="22"/>
      <c r="B5" s="22"/>
      <c r="C5" s="22"/>
      <c r="D5" s="22"/>
      <c r="I5" s="6" t="s">
        <v>3</v>
      </c>
      <c r="K5" s="22"/>
      <c r="L5" s="22"/>
      <c r="M5" s="22"/>
      <c r="N5" s="22"/>
    </row>
    <row r="6" spans="1:14" x14ac:dyDescent="0.35">
      <c r="A6" s="22"/>
      <c r="B6" s="22"/>
      <c r="C6" s="22"/>
      <c r="D6" s="22"/>
      <c r="I6" s="6" t="s">
        <v>4</v>
      </c>
      <c r="J6" s="8">
        <v>7</v>
      </c>
      <c r="K6" s="22"/>
      <c r="L6" s="22"/>
      <c r="M6" s="22"/>
      <c r="N6" s="22"/>
    </row>
    <row r="7" spans="1:14" x14ac:dyDescent="0.35">
      <c r="A7" s="22"/>
      <c r="B7" s="22"/>
      <c r="C7" s="22"/>
      <c r="D7" s="22"/>
      <c r="I7" s="6" t="s">
        <v>5</v>
      </c>
      <c r="J7" s="7">
        <f ca="1">IF(J6="","",J4+J6)</f>
        <v>45587</v>
      </c>
      <c r="K7" s="22"/>
      <c r="L7" s="22"/>
      <c r="M7" s="22"/>
      <c r="N7" s="22"/>
    </row>
    <row r="8" spans="1:14" x14ac:dyDescent="0.35">
      <c r="A8" s="22"/>
      <c r="B8" s="22"/>
      <c r="C8" s="22"/>
      <c r="D8" s="22"/>
      <c r="E8" s="1" t="s">
        <v>81</v>
      </c>
      <c r="K8" s="22"/>
      <c r="L8" s="22"/>
      <c r="M8" s="22"/>
      <c r="N8" s="22"/>
    </row>
    <row r="9" spans="1:14" x14ac:dyDescent="0.35">
      <c r="A9" s="22"/>
      <c r="B9" s="22"/>
      <c r="C9" s="22"/>
      <c r="D9" s="22"/>
      <c r="E9" s="1"/>
      <c r="K9" s="22"/>
      <c r="L9" s="22"/>
      <c r="M9" s="22"/>
      <c r="N9" s="22"/>
    </row>
    <row r="10" spans="1:14" x14ac:dyDescent="0.35">
      <c r="A10" s="22"/>
      <c r="B10" s="22"/>
      <c r="C10" s="22"/>
      <c r="D10" s="22"/>
      <c r="E10" t="str">
        <f>IFERROR(VLOOKUP(E$9,customer[],2,0),"")</f>
        <v/>
      </c>
      <c r="K10" s="22"/>
      <c r="L10" s="22"/>
      <c r="M10" s="22"/>
      <c r="N10" s="22"/>
    </row>
    <row r="11" spans="1:14" x14ac:dyDescent="0.35">
      <c r="A11" s="22"/>
      <c r="B11" s="22"/>
      <c r="C11" s="22"/>
      <c r="D11" s="22"/>
      <c r="E11" t="str">
        <f>IFERROR(VLOOKUP(E$9,customer[],3,0),"")</f>
        <v/>
      </c>
      <c r="K11" s="22"/>
      <c r="L11" s="22"/>
      <c r="M11" s="22"/>
      <c r="N11" s="22"/>
    </row>
    <row r="12" spans="1:14" x14ac:dyDescent="0.35">
      <c r="A12" s="22"/>
      <c r="B12" s="22"/>
      <c r="C12" s="22"/>
      <c r="D12" s="22"/>
      <c r="E12" t="str">
        <f>IFERROR(VLOOKUP(E$9,customer[],4,0),"")</f>
        <v/>
      </c>
      <c r="K12" s="22"/>
      <c r="L12" s="22"/>
      <c r="M12" s="22"/>
      <c r="N12" s="22"/>
    </row>
    <row r="13" spans="1:14" x14ac:dyDescent="0.35">
      <c r="A13" s="22"/>
      <c r="B13" s="22"/>
      <c r="C13" s="22"/>
      <c r="D13" s="22"/>
      <c r="E13" t="str">
        <f>IFERROR(VLOOKUP(E$9,customer[],5,0),"")</f>
        <v/>
      </c>
      <c r="K13" s="22"/>
      <c r="L13" s="22"/>
      <c r="M13" s="22"/>
      <c r="N13" s="22"/>
    </row>
    <row r="14" spans="1:14" x14ac:dyDescent="0.35">
      <c r="A14" s="22"/>
      <c r="B14" s="22"/>
      <c r="C14" s="22"/>
      <c r="D14" s="22"/>
      <c r="E14" t="str">
        <f>IFERROR(VLOOKUP(E$9,customer[],6,0),"")</f>
        <v/>
      </c>
      <c r="K14" s="22"/>
      <c r="L14" s="22"/>
      <c r="M14" s="22"/>
      <c r="N14" s="22"/>
    </row>
    <row r="15" spans="1:14" x14ac:dyDescent="0.35">
      <c r="A15" s="22"/>
      <c r="B15" s="22"/>
      <c r="C15" s="22"/>
      <c r="D15" s="22"/>
      <c r="K15" s="22"/>
      <c r="L15" s="22"/>
      <c r="M15" s="22"/>
      <c r="N15" s="22"/>
    </row>
    <row r="16" spans="1:14" s="2" customFormat="1" ht="23" customHeight="1" x14ac:dyDescent="0.35">
      <c r="A16" s="23"/>
      <c r="B16" s="23"/>
      <c r="C16" s="23"/>
      <c r="D16" s="23"/>
      <c r="E16" s="13" t="s">
        <v>7</v>
      </c>
      <c r="F16" s="14" t="s">
        <v>84</v>
      </c>
      <c r="G16" s="14" t="s">
        <v>85</v>
      </c>
      <c r="H16" s="14" t="s">
        <v>6</v>
      </c>
      <c r="I16" s="14" t="s">
        <v>8</v>
      </c>
      <c r="J16" s="15" t="s">
        <v>9</v>
      </c>
      <c r="K16" s="23"/>
      <c r="L16" s="23"/>
      <c r="M16" s="23"/>
      <c r="N16" s="23"/>
    </row>
    <row r="17" spans="1:14" x14ac:dyDescent="0.35">
      <c r="A17" s="22"/>
      <c r="B17" s="22"/>
      <c r="C17" s="22"/>
      <c r="D17" s="22"/>
      <c r="E17" s="24" t="str">
        <f>IF(Table6[[#This Row],[Column1]]="","",ROW()-16)</f>
        <v/>
      </c>
      <c r="F17" s="25"/>
      <c r="G17" s="25"/>
      <c r="H17" s="25" t="str">
        <f>IF(Table6[[#This Row],[Column1]]="","",VLOOKUP(Table6[[#This Row],[Column1]],Item[[ITEM]:[SATUAN]],2,0))</f>
        <v/>
      </c>
      <c r="I17" s="25" t="str">
        <f>IF(Table6[[#This Row],[Column1]]="","",VLOOKUP(Table6[[#This Row],[Column1]],Item[],3,0))</f>
        <v/>
      </c>
      <c r="J17" s="26" t="str">
        <f>IF(Table6[[#This Row],[Column2]]="","",Table6[[#This Row],[Column2]]*Table6[[#This Row],[HARGA SATUAN]])</f>
        <v/>
      </c>
      <c r="K17" s="22"/>
      <c r="L17" s="22"/>
      <c r="M17" s="22"/>
      <c r="N17" s="22"/>
    </row>
    <row r="18" spans="1:14" x14ac:dyDescent="0.35">
      <c r="A18" s="22"/>
      <c r="B18" s="22"/>
      <c r="C18" s="22"/>
      <c r="D18" s="22"/>
      <c r="E18" s="24" t="str">
        <f>IF(Table6[[#This Row],[Column1]]="","",E17+1)</f>
        <v/>
      </c>
      <c r="F18" s="25"/>
      <c r="G18" s="25"/>
      <c r="H18" s="25" t="str">
        <f>IF(Table6[[#This Row],[Column1]]="","",VLOOKUP(Table6[[#This Row],[Column1]],Item[[ITEM]:[SATUAN]],2,0))</f>
        <v/>
      </c>
      <c r="I18" s="25" t="str">
        <f>IF(Table6[[#This Row],[Column1]]="","",VLOOKUP(Table6[[#This Row],[Column1]],Item[],3,0))</f>
        <v/>
      </c>
      <c r="J18" s="26" t="str">
        <f>IF(Table6[[#This Row],[Column2]]="","",Table6[[#This Row],[Column2]]*Table6[[#This Row],[HARGA SATUAN]])</f>
        <v/>
      </c>
      <c r="K18" s="22"/>
      <c r="L18" s="22"/>
      <c r="M18" s="22"/>
      <c r="N18" s="22"/>
    </row>
    <row r="19" spans="1:14" x14ac:dyDescent="0.35">
      <c r="A19" s="22"/>
      <c r="B19" s="22"/>
      <c r="C19" s="22"/>
      <c r="D19" s="22"/>
      <c r="E19" s="24" t="str">
        <f>IF(Table6[[#This Row],[Column1]]="","",E18+1)</f>
        <v/>
      </c>
      <c r="F19" s="25"/>
      <c r="G19" s="25"/>
      <c r="H19" s="25" t="str">
        <f>IF(Table6[[#This Row],[Column1]]="","",VLOOKUP(Table6[[#This Row],[Column1]],Item[[ITEM]:[SATUAN]],2,0))</f>
        <v/>
      </c>
      <c r="I19" s="25" t="str">
        <f>IF(Table6[[#This Row],[Column1]]="","",VLOOKUP(Table6[[#This Row],[Column1]],Item[],3,0))</f>
        <v/>
      </c>
      <c r="J19" s="26" t="str">
        <f>IF(Table6[[#This Row],[Column2]]="","",Table6[[#This Row],[Column2]]*Table6[[#This Row],[HARGA SATUAN]])</f>
        <v/>
      </c>
      <c r="K19" s="22"/>
      <c r="L19" s="22"/>
      <c r="M19" s="22"/>
      <c r="N19" s="22"/>
    </row>
    <row r="20" spans="1:14" x14ac:dyDescent="0.35">
      <c r="A20" s="22"/>
      <c r="B20" s="22"/>
      <c r="C20" s="22"/>
      <c r="D20" s="22"/>
      <c r="E20" s="24" t="str">
        <f>IF(Table6[[#This Row],[Column1]]="","",E19+1)</f>
        <v/>
      </c>
      <c r="F20" s="25"/>
      <c r="G20" s="25"/>
      <c r="H20" s="25" t="str">
        <f>IF(Table6[[#This Row],[Column1]]="","",VLOOKUP(Table6[[#This Row],[Column1]],Item[[ITEM]:[SATUAN]],2,0))</f>
        <v/>
      </c>
      <c r="I20" s="25" t="str">
        <f>IF(Table6[[#This Row],[Column1]]="","",VLOOKUP(Table6[[#This Row],[Column1]],Item[],3,0))</f>
        <v/>
      </c>
      <c r="J20" s="26" t="str">
        <f>IF(Table6[[#This Row],[Column2]]="","",Table6[[#This Row],[Column2]]*Table6[[#This Row],[HARGA SATUAN]])</f>
        <v/>
      </c>
      <c r="K20" s="22"/>
      <c r="L20" s="22"/>
      <c r="M20" s="22"/>
      <c r="N20" s="22"/>
    </row>
    <row r="21" spans="1:14" x14ac:dyDescent="0.35">
      <c r="A21" s="22"/>
      <c r="B21" s="22"/>
      <c r="C21" s="22"/>
      <c r="D21" s="22"/>
      <c r="E21" s="24" t="str">
        <f>IF(Table6[[#This Row],[Column1]]="","",E20+1)</f>
        <v/>
      </c>
      <c r="F21" s="25"/>
      <c r="G21" s="25"/>
      <c r="H21" s="25" t="str">
        <f>IF(Table6[[#This Row],[Column1]]="","",VLOOKUP(Table6[[#This Row],[Column1]],Item[[ITEM]:[SATUAN]],2,0))</f>
        <v/>
      </c>
      <c r="I21" s="25" t="str">
        <f>IF(Table6[[#This Row],[Column1]]="","",VLOOKUP(Table6[[#This Row],[Column1]],Item[],3,0))</f>
        <v/>
      </c>
      <c r="J21" s="26" t="str">
        <f>IF(Table6[[#This Row],[Column2]]="","",Table6[[#This Row],[Column2]]*Table6[[#This Row],[HARGA SATUAN]])</f>
        <v/>
      </c>
      <c r="K21" s="22"/>
      <c r="L21" s="22"/>
      <c r="M21" s="22"/>
      <c r="N21" s="22"/>
    </row>
    <row r="22" spans="1:14" x14ac:dyDescent="0.35">
      <c r="A22" s="22"/>
      <c r="B22" s="22"/>
      <c r="C22" s="22"/>
      <c r="D22" s="22"/>
      <c r="E22" s="24" t="str">
        <f>IF(Table6[[#This Row],[Column1]]="","",E21+1)</f>
        <v/>
      </c>
      <c r="F22" s="25"/>
      <c r="G22" s="25"/>
      <c r="H22" s="25" t="str">
        <f>IF(Table6[[#This Row],[Column1]]="","",VLOOKUP(Table6[[#This Row],[Column1]],Item[[ITEM]:[SATUAN]],2,0))</f>
        <v/>
      </c>
      <c r="I22" s="25" t="str">
        <f>IF(Table6[[#This Row],[Column1]]="","",VLOOKUP(Table6[[#This Row],[Column1]],Item[],3,0))</f>
        <v/>
      </c>
      <c r="J22" s="26" t="str">
        <f>IF(Table6[[#This Row],[Column2]]="","",Table6[[#This Row],[Column2]]*Table6[[#This Row],[HARGA SATUAN]])</f>
        <v/>
      </c>
      <c r="K22" s="22"/>
      <c r="L22" s="22"/>
      <c r="M22" s="22"/>
      <c r="N22" s="22"/>
    </row>
    <row r="23" spans="1:14" x14ac:dyDescent="0.35">
      <c r="A23" s="22"/>
      <c r="B23" s="22"/>
      <c r="C23" s="22"/>
      <c r="D23" s="22"/>
      <c r="E23" s="24" t="str">
        <f>IF(Table6[[#This Row],[Column1]]="","",E22+1)</f>
        <v/>
      </c>
      <c r="F23" s="25"/>
      <c r="G23" s="25"/>
      <c r="H23" s="25" t="str">
        <f>IF(Table6[[#This Row],[Column1]]="","",VLOOKUP(Table6[[#This Row],[Column1]],Item[[ITEM]:[SATUAN]],2,0))</f>
        <v/>
      </c>
      <c r="I23" s="25" t="str">
        <f>IF(Table6[[#This Row],[Column1]]="","",VLOOKUP(Table6[[#This Row],[Column1]],Item[],3,0))</f>
        <v/>
      </c>
      <c r="J23" s="26" t="str">
        <f>IF(Table6[[#This Row],[Column2]]="","",Table6[[#This Row],[Column2]]*Table6[[#This Row],[HARGA SATUAN]])</f>
        <v/>
      </c>
      <c r="K23" s="22"/>
      <c r="L23" s="22"/>
      <c r="M23" s="22"/>
      <c r="N23" s="22"/>
    </row>
    <row r="24" spans="1:14" x14ac:dyDescent="0.35">
      <c r="A24" s="22"/>
      <c r="B24" s="22"/>
      <c r="C24" s="22"/>
      <c r="D24" s="22"/>
      <c r="E24" s="24" t="str">
        <f>IF(Table6[[#This Row],[Column1]]="","",E23+1)</f>
        <v/>
      </c>
      <c r="F24" s="25"/>
      <c r="G24" s="25"/>
      <c r="H24" s="25" t="str">
        <f>IF(Table6[[#This Row],[Column1]]="","",VLOOKUP(Table6[[#This Row],[Column1]],Item[[ITEM]:[SATUAN]],2,0))</f>
        <v/>
      </c>
      <c r="I24" s="25" t="str">
        <f>IF(Table6[[#This Row],[Column1]]="","",VLOOKUP(Table6[[#This Row],[Column1]],Item[],3,0))</f>
        <v/>
      </c>
      <c r="J24" s="26" t="str">
        <f>IF(Table6[[#This Row],[Column2]]="","",Table6[[#This Row],[Column2]]*Table6[[#This Row],[HARGA SATUAN]])</f>
        <v/>
      </c>
      <c r="K24" s="22"/>
      <c r="L24" s="22"/>
      <c r="M24" s="22"/>
      <c r="N24" s="22"/>
    </row>
    <row r="25" spans="1:14" x14ac:dyDescent="0.35">
      <c r="A25" s="22"/>
      <c r="B25" s="22"/>
      <c r="C25" s="22"/>
      <c r="D25" s="22"/>
      <c r="E25" s="24" t="str">
        <f>IF(Table6[[#This Row],[Column1]]="","",E24+1)</f>
        <v/>
      </c>
      <c r="F25" s="25"/>
      <c r="G25" s="25"/>
      <c r="H25" s="25" t="str">
        <f>IF(Table6[[#This Row],[Column1]]="","",VLOOKUP(Table6[[#This Row],[Column1]],Item[[ITEM]:[SATUAN]],2,0))</f>
        <v/>
      </c>
      <c r="I25" s="25" t="str">
        <f>IF(Table6[[#This Row],[Column1]]="","",VLOOKUP(Table6[[#This Row],[Column1]],Item[],3,0))</f>
        <v/>
      </c>
      <c r="J25" s="26" t="str">
        <f>IF(Table6[[#This Row],[Column2]]="","",Table6[[#This Row],[Column2]]*Table6[[#This Row],[HARGA SATUAN]])</f>
        <v/>
      </c>
      <c r="K25" s="22"/>
      <c r="L25" s="22"/>
      <c r="M25" s="22"/>
      <c r="N25" s="22"/>
    </row>
    <row r="26" spans="1:14" x14ac:dyDescent="0.35">
      <c r="A26" s="22"/>
      <c r="B26" s="22"/>
      <c r="C26" s="22"/>
      <c r="D26" s="22"/>
      <c r="E26" s="24" t="str">
        <f>IF(Table6[[#This Row],[Column1]]="","",E25+1)</f>
        <v/>
      </c>
      <c r="F26" s="25"/>
      <c r="G26" s="25"/>
      <c r="H26" s="25" t="str">
        <f>IF(Table6[[#This Row],[Column1]]="","",VLOOKUP(Table6[[#This Row],[Column1]],Item[[ITEM]:[SATUAN]],2,0))</f>
        <v/>
      </c>
      <c r="I26" s="25" t="str">
        <f>IF(Table6[[#This Row],[Column1]]="","",VLOOKUP(Table6[[#This Row],[Column1]],Item[],3,0))</f>
        <v/>
      </c>
      <c r="J26" s="26" t="str">
        <f>IF(Table6[[#This Row],[Column2]]="","",Table6[[#This Row],[Column2]]*Table6[[#This Row],[HARGA SATUAN]])</f>
        <v/>
      </c>
      <c r="K26" s="22"/>
      <c r="L26" s="22"/>
      <c r="M26" s="22"/>
      <c r="N26" s="22"/>
    </row>
    <row r="27" spans="1:14" x14ac:dyDescent="0.35">
      <c r="A27" s="22"/>
      <c r="B27" s="22"/>
      <c r="C27" s="22"/>
      <c r="D27" s="22"/>
      <c r="E27" s="24" t="str">
        <f>IF(Table6[[#This Row],[Column1]]="","",E26+1)</f>
        <v/>
      </c>
      <c r="F27" s="25"/>
      <c r="G27" s="25"/>
      <c r="H27" s="25" t="str">
        <f>IF(Table6[[#This Row],[Column1]]="","",VLOOKUP(Table6[[#This Row],[Column1]],Item[[ITEM]:[SATUAN]],2,0))</f>
        <v/>
      </c>
      <c r="I27" s="25" t="str">
        <f>IF(Table6[[#This Row],[Column1]]="","",VLOOKUP(Table6[[#This Row],[Column1]],Item[],3,0))</f>
        <v/>
      </c>
      <c r="J27" s="26" t="str">
        <f>IF(Table6[[#This Row],[Column2]]="","",Table6[[#This Row],[Column2]]*Table6[[#This Row],[HARGA SATUAN]])</f>
        <v/>
      </c>
      <c r="K27" s="22"/>
      <c r="L27" s="22"/>
      <c r="M27" s="22"/>
      <c r="N27" s="22"/>
    </row>
    <row r="28" spans="1:14" x14ac:dyDescent="0.35">
      <c r="A28" s="22"/>
      <c r="B28" s="22"/>
      <c r="C28" s="22"/>
      <c r="D28" s="22"/>
      <c r="E28" s="10"/>
      <c r="F28" s="11"/>
      <c r="G28" s="11"/>
      <c r="H28" s="11"/>
      <c r="I28" s="12" t="s">
        <v>10</v>
      </c>
      <c r="J28" s="17">
        <f>SUBTOTAL(109,Table6[SUB TOTAL])</f>
        <v>0</v>
      </c>
      <c r="K28" s="22"/>
      <c r="L28" s="22"/>
      <c r="M28" s="22"/>
      <c r="N28" s="22"/>
    </row>
    <row r="29" spans="1:14" x14ac:dyDescent="0.35">
      <c r="A29" s="22"/>
      <c r="B29" s="22"/>
      <c r="C29" s="22"/>
      <c r="D29" s="22"/>
      <c r="I29" t="s">
        <v>11</v>
      </c>
      <c r="J29" s="5"/>
      <c r="K29" s="22"/>
      <c r="L29" s="22"/>
      <c r="M29" s="22"/>
      <c r="N29" s="22"/>
    </row>
    <row r="30" spans="1:14" x14ac:dyDescent="0.35">
      <c r="A30" s="22"/>
      <c r="B30" s="22"/>
      <c r="C30" s="22"/>
      <c r="D30" s="22"/>
      <c r="I30" t="s">
        <v>12</v>
      </c>
      <c r="J30" s="5">
        <f>Table6[[#Totals],[SUB TOTAL]]+J29</f>
        <v>0</v>
      </c>
      <c r="K30" s="22"/>
      <c r="L30" s="22"/>
      <c r="M30" s="22"/>
      <c r="N30" s="22"/>
    </row>
    <row r="31" spans="1:14" x14ac:dyDescent="0.35">
      <c r="A31" s="22"/>
      <c r="B31" s="22"/>
      <c r="C31" s="22"/>
      <c r="D31" s="22"/>
      <c r="I31" t="s">
        <v>13</v>
      </c>
      <c r="J31" s="19">
        <v>0.11</v>
      </c>
      <c r="K31" s="22"/>
      <c r="L31" s="22"/>
      <c r="M31" s="22"/>
      <c r="N31" s="22"/>
    </row>
    <row r="32" spans="1:14" x14ac:dyDescent="0.35">
      <c r="A32" s="22"/>
      <c r="B32" s="22"/>
      <c r="C32" s="22"/>
      <c r="D32" s="22"/>
      <c r="I32" t="s">
        <v>14</v>
      </c>
      <c r="J32" s="20">
        <f>J30*J31</f>
        <v>0</v>
      </c>
      <c r="K32" s="22"/>
      <c r="L32" s="22"/>
      <c r="M32" s="22"/>
      <c r="N32" s="22"/>
    </row>
    <row r="33" spans="1:14" x14ac:dyDescent="0.35">
      <c r="A33" s="22"/>
      <c r="B33" s="22"/>
      <c r="C33" s="22"/>
      <c r="D33" s="22"/>
      <c r="I33" s="1" t="s">
        <v>15</v>
      </c>
      <c r="J33" s="21">
        <f>J30+J32</f>
        <v>0</v>
      </c>
      <c r="K33" s="22"/>
      <c r="L33" s="22"/>
      <c r="M33" s="22"/>
      <c r="N33" s="22"/>
    </row>
    <row r="34" spans="1:14" x14ac:dyDescent="0.35">
      <c r="A34" s="22"/>
      <c r="B34" s="22"/>
      <c r="C34" s="22"/>
      <c r="D34" s="22"/>
      <c r="K34" s="22"/>
      <c r="L34" s="22"/>
      <c r="M34" s="22"/>
      <c r="N34" s="22"/>
    </row>
    <row r="35" spans="1:14" x14ac:dyDescent="0.35">
      <c r="A35" s="22"/>
      <c r="B35" s="22"/>
      <c r="C35" s="22"/>
      <c r="D35" s="22"/>
      <c r="E35" s="18" t="s">
        <v>16</v>
      </c>
      <c r="F35" s="18"/>
      <c r="G35" s="18"/>
      <c r="H35" s="18"/>
      <c r="I35" s="18"/>
      <c r="J35" s="18"/>
      <c r="K35" s="22"/>
      <c r="L35" s="22"/>
      <c r="M35" s="22"/>
      <c r="N35" s="22"/>
    </row>
    <row r="36" spans="1:14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</row>
    <row r="37" spans="1:14" x14ac:dyDescent="0.35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</row>
    <row r="38" spans="1:14" x14ac:dyDescent="0.35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</row>
    <row r="39" spans="1:14" x14ac:dyDescent="0.35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</row>
    <row r="40" spans="1:14" x14ac:dyDescent="0.35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</row>
    <row r="41" spans="1:14" x14ac:dyDescent="0.35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1:14" x14ac:dyDescent="0.35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</row>
    <row r="43" spans="1:14" x14ac:dyDescent="0.35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</row>
    <row r="44" spans="1:14" x14ac:dyDescent="0.35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</row>
    <row r="45" spans="1:14" x14ac:dyDescent="0.3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</row>
    <row r="46" spans="1:14" x14ac:dyDescent="0.35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</row>
  </sheetData>
  <mergeCells count="1">
    <mergeCell ref="E35:J35"/>
  </mergeCells>
  <dataValidations count="2">
    <dataValidation type="list" allowBlank="1" showInputMessage="1" showErrorMessage="1" sqref="E9">
      <formula1>listcustomer</formula1>
    </dataValidation>
    <dataValidation type="list" allowBlank="1" showInputMessage="1" showErrorMessage="1" sqref="F17:F27">
      <formula1>listitem</formula1>
    </dataValidation>
  </dataValidations>
  <pageMargins left="0.70866141732283472" right="0.70866141732283472" top="0.74803149606299213" bottom="0.74803149606299213" header="0.31496062992125984" footer="0.31496062992125984"/>
  <pageSetup paperSize="9" scale="80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5" r:id="rId4" name="Button 11">
              <controlPr defaultSize="0" print="0" autoFill="0" autoPict="0" macro="[0]!SaveAsPDF">
                <anchor moveWithCells="1" sizeWithCells="1">
                  <from>
                    <xdr:col>10</xdr:col>
                    <xdr:colOff>82550</xdr:colOff>
                    <xdr:row>0</xdr:row>
                    <xdr:rowOff>285750</xdr:rowOff>
                  </from>
                  <to>
                    <xdr:col>11</xdr:col>
                    <xdr:colOff>330200</xdr:colOff>
                    <xdr:row>3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5" name="Button 17">
              <controlPr defaultSize="0" print="0" autoFill="0" autoPict="0" macro="[0]!ClearWorksheetForm">
                <anchor moveWithCells="1" sizeWithCells="1">
                  <from>
                    <xdr:col>10</xdr:col>
                    <xdr:colOff>120650</xdr:colOff>
                    <xdr:row>5</xdr:row>
                    <xdr:rowOff>139700</xdr:rowOff>
                  </from>
                  <to>
                    <xdr:col>11</xdr:col>
                    <xdr:colOff>368300</xdr:colOff>
                    <xdr:row>9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6" name="Button 24">
              <controlPr defaultSize="0" print="0" autoFill="0" autoPict="0" macro="[0]!PrintActiveSheet">
                <anchor moveWithCells="1" sizeWithCells="1">
                  <from>
                    <xdr:col>10</xdr:col>
                    <xdr:colOff>127000</xdr:colOff>
                    <xdr:row>11</xdr:row>
                    <xdr:rowOff>88900</xdr:rowOff>
                  </from>
                  <to>
                    <xdr:col>11</xdr:col>
                    <xdr:colOff>374650</xdr:colOff>
                    <xdr:row>15</xdr:row>
                    <xdr:rowOff>69850</xdr:rowOff>
                  </to>
                </anchor>
              </controlPr>
            </control>
          </mc:Choice>
        </mc:AlternateContent>
      </controls>
    </mc:Choice>
  </mc:AlternateContent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7"/>
  <sheetViews>
    <sheetView workbookViewId="0">
      <selection activeCell="B12" sqref="B12"/>
    </sheetView>
  </sheetViews>
  <sheetFormatPr defaultRowHeight="14.5" x14ac:dyDescent="0.35"/>
  <cols>
    <col min="1" max="1" width="21.08984375" customWidth="1"/>
    <col min="2" max="2" width="22" customWidth="1"/>
    <col min="3" max="3" width="24.54296875" customWidth="1"/>
    <col min="4" max="4" width="17.54296875" customWidth="1"/>
    <col min="5" max="5" width="21.90625" customWidth="1"/>
    <col min="6" max="6" width="28.36328125" customWidth="1"/>
  </cols>
  <sheetData>
    <row r="1" spans="1:6" s="3" customFormat="1" ht="22" customHeight="1" x14ac:dyDescent="0.35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</row>
    <row r="2" spans="1:6" x14ac:dyDescent="0.35">
      <c r="A2" t="s">
        <v>23</v>
      </c>
      <c r="B2" t="s">
        <v>29</v>
      </c>
      <c r="C2" t="s">
        <v>35</v>
      </c>
      <c r="D2" t="s">
        <v>41</v>
      </c>
      <c r="E2" t="s">
        <v>46</v>
      </c>
      <c r="F2" s="4" t="s">
        <v>49</v>
      </c>
    </row>
    <row r="3" spans="1:6" x14ac:dyDescent="0.35">
      <c r="A3" t="s">
        <v>24</v>
      </c>
      <c r="B3" t="s">
        <v>30</v>
      </c>
      <c r="C3" t="s">
        <v>36</v>
      </c>
      <c r="D3" t="s">
        <v>42</v>
      </c>
      <c r="E3" t="s">
        <v>47</v>
      </c>
      <c r="F3" s="4" t="s">
        <v>50</v>
      </c>
    </row>
    <row r="4" spans="1:6" x14ac:dyDescent="0.35">
      <c r="A4" t="s">
        <v>25</v>
      </c>
      <c r="B4" t="s">
        <v>31</v>
      </c>
      <c r="C4" t="s">
        <v>37</v>
      </c>
      <c r="D4" t="s">
        <v>45</v>
      </c>
      <c r="E4" t="s">
        <v>46</v>
      </c>
      <c r="F4" s="4" t="s">
        <v>51</v>
      </c>
    </row>
    <row r="5" spans="1:6" x14ac:dyDescent="0.35">
      <c r="A5" t="s">
        <v>26</v>
      </c>
      <c r="B5" t="s">
        <v>32</v>
      </c>
      <c r="C5" t="s">
        <v>38</v>
      </c>
      <c r="D5" t="s">
        <v>44</v>
      </c>
      <c r="E5" t="s">
        <v>48</v>
      </c>
      <c r="F5" s="4" t="s">
        <v>52</v>
      </c>
    </row>
    <row r="6" spans="1:6" x14ac:dyDescent="0.35">
      <c r="A6" t="s">
        <v>27</v>
      </c>
      <c r="B6" t="s">
        <v>33</v>
      </c>
      <c r="C6" t="s">
        <v>39</v>
      </c>
      <c r="D6" t="s">
        <v>43</v>
      </c>
      <c r="E6" t="s">
        <v>47</v>
      </c>
      <c r="F6" s="4" t="s">
        <v>53</v>
      </c>
    </row>
    <row r="7" spans="1:6" x14ac:dyDescent="0.35">
      <c r="A7" t="s">
        <v>28</v>
      </c>
      <c r="B7" t="s">
        <v>34</v>
      </c>
      <c r="C7" t="s">
        <v>40</v>
      </c>
      <c r="D7" t="s">
        <v>42</v>
      </c>
      <c r="E7" t="s">
        <v>47</v>
      </c>
      <c r="F7" s="4" t="s">
        <v>54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6"/>
  <sheetViews>
    <sheetView showFormulas="1" workbookViewId="0">
      <selection activeCell="C12" sqref="C12"/>
    </sheetView>
  </sheetViews>
  <sheetFormatPr defaultRowHeight="14.5" x14ac:dyDescent="0.35"/>
  <cols>
    <col min="1" max="1" width="25.81640625" bestFit="1" customWidth="1"/>
    <col min="2" max="2" width="18.54296875" customWidth="1"/>
    <col min="3" max="3" width="15.26953125" customWidth="1"/>
  </cols>
  <sheetData>
    <row r="1" spans="1:3" s="3" customFormat="1" ht="21.5" customHeight="1" x14ac:dyDescent="0.35">
      <c r="A1" s="3" t="s">
        <v>55</v>
      </c>
      <c r="B1" s="3" t="s">
        <v>6</v>
      </c>
      <c r="C1" s="3" t="s">
        <v>56</v>
      </c>
    </row>
    <row r="2" spans="1:3" x14ac:dyDescent="0.35">
      <c r="A2" t="s">
        <v>57</v>
      </c>
      <c r="B2" t="s">
        <v>83</v>
      </c>
      <c r="C2" s="16">
        <v>10000</v>
      </c>
    </row>
    <row r="3" spans="1:3" x14ac:dyDescent="0.35">
      <c r="A3" t="s">
        <v>58</v>
      </c>
      <c r="B3" t="s">
        <v>82</v>
      </c>
      <c r="C3" s="16">
        <v>20000</v>
      </c>
    </row>
    <row r="4" spans="1:3" x14ac:dyDescent="0.35">
      <c r="A4" t="s">
        <v>59</v>
      </c>
      <c r="B4" t="s">
        <v>83</v>
      </c>
      <c r="C4" s="16">
        <v>14000</v>
      </c>
    </row>
    <row r="5" spans="1:3" x14ac:dyDescent="0.35">
      <c r="A5" t="s">
        <v>60</v>
      </c>
      <c r="B5" t="s">
        <v>82</v>
      </c>
      <c r="C5" s="16">
        <v>22000</v>
      </c>
    </row>
    <row r="6" spans="1:3" x14ac:dyDescent="0.35">
      <c r="A6" t="s">
        <v>61</v>
      </c>
      <c r="B6" t="s">
        <v>82</v>
      </c>
      <c r="C6" s="16">
        <v>30000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T1"/>
  <sheetViews>
    <sheetView workbookViewId="0">
      <selection activeCell="C19" sqref="C19"/>
    </sheetView>
  </sheetViews>
  <sheetFormatPr defaultRowHeight="14.5" x14ac:dyDescent="0.35"/>
  <cols>
    <col min="1" max="1" width="12" customWidth="1"/>
    <col min="2" max="2" width="15.54296875" customWidth="1"/>
    <col min="3" max="3" width="8.7265625" customWidth="1"/>
    <col min="4" max="4" width="13.6328125" customWidth="1"/>
    <col min="5" max="5" width="18.08984375" customWidth="1"/>
    <col min="6" max="6" width="14.1796875" customWidth="1"/>
    <col min="7" max="7" width="8.81640625" customWidth="1"/>
    <col min="8" max="8" width="6.7265625" customWidth="1"/>
    <col min="9" max="9" width="9.453125" customWidth="1"/>
    <col min="10" max="10" width="12.36328125" customWidth="1"/>
    <col min="11" max="11" width="10.6328125" customWidth="1"/>
    <col min="12" max="12" width="8.54296875" customWidth="1"/>
    <col min="13" max="13" width="7.453125" customWidth="1"/>
    <col min="14" max="14" width="7.08984375" customWidth="1"/>
    <col min="15" max="15" width="9.54296875" customWidth="1"/>
    <col min="16" max="16" width="14.81640625" customWidth="1"/>
    <col min="17" max="17" width="13.08984375" customWidth="1"/>
    <col min="18" max="18" width="10.7265625" customWidth="1"/>
    <col min="19" max="19" width="12.08984375" customWidth="1"/>
    <col min="20" max="20" width="15" customWidth="1"/>
  </cols>
  <sheetData>
    <row r="1" spans="1:20" x14ac:dyDescent="0.35">
      <c r="A1" t="s">
        <v>62</v>
      </c>
      <c r="B1" t="s">
        <v>63</v>
      </c>
      <c r="C1" t="s">
        <v>1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  <c r="S1" t="s">
        <v>79</v>
      </c>
      <c r="T1" t="s">
        <v>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14</vt:i4>
      </vt:variant>
    </vt:vector>
  </HeadingPairs>
  <TitlesOfParts>
    <vt:vector size="18" baseType="lpstr">
      <vt:lpstr>invoice</vt:lpstr>
      <vt:lpstr>customer</vt:lpstr>
      <vt:lpstr>item</vt:lpstr>
      <vt:lpstr>rekapincoice</vt:lpstr>
      <vt:lpstr>listcustomer</vt:lpstr>
      <vt:lpstr>listitem</vt:lpstr>
      <vt:lpstr>invoice!Print_Area</vt:lpstr>
      <vt:lpstr>seldeskripsi</vt:lpstr>
      <vt:lpstr>seldiskon</vt:lpstr>
      <vt:lpstr>selduedate</vt:lpstr>
      <vt:lpstr>seljalan</vt:lpstr>
      <vt:lpstr>seljumlah</vt:lpstr>
      <vt:lpstr>selkontak</vt:lpstr>
      <vt:lpstr>selkota</vt:lpstr>
      <vt:lpstr>selnoinv</vt:lpstr>
      <vt:lpstr>selnotelp</vt:lpstr>
      <vt:lpstr>seltanggalinv</vt:lpstr>
      <vt:lpstr>seltermin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2024-10-15T11:47:09Z</cp:lastPrinted>
  <dcterms:created xsi:type="dcterms:W3CDTF">2024-10-14T09:46:27Z</dcterms:created>
  <dcterms:modified xsi:type="dcterms:W3CDTF">2024-10-15T11:48:36Z</dcterms:modified>
</cp:coreProperties>
</file>