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Q:\999 TMP\Andrés\EFICIENCIA\"/>
    </mc:Choice>
  </mc:AlternateContent>
  <xr:revisionPtr revIDLastSave="0" documentId="8_{8C7A0B54-4568-44C4-B434-1E45B6B0CCBA}" xr6:coauthVersionLast="47" xr6:coauthVersionMax="47" xr10:uidLastSave="{00000000-0000-0000-0000-000000000000}"/>
  <workbookProtection workbookAlgorithmName="SHA-512" workbookHashValue="u2uR/UL2Uan7tn2n9PTi7R49hHSnRLSp3dAi1Z7Q5y8nwfzmNYKPpX1UHewkw93qt+asnUPeaDTwTiG1xQff7w==" workbookSaltValue="6A1aYXlQ4RWD4VnH2hnvUA==" workbookSpinCount="100000" lockStructure="1"/>
  <bookViews>
    <workbookView xWindow="-120" yWindow="-120" windowWidth="29040" windowHeight="15840" tabRatio="829" firstSheet="1" activeTab="1" xr2:uid="{00000000-000D-0000-FFFF-FFFF00000000}"/>
  </bookViews>
  <sheets>
    <sheet name="Gráfico" sheetId="52" state="hidden" r:id="rId1"/>
    <sheet name="PORRA - Resultados" sheetId="53" r:id="rId2"/>
    <sheet name="PointsByMatch" sheetId="41" state="hidden" r:id="rId3"/>
    <sheet name="MatchResults" sheetId="43" state="hidden" r:id="rId4"/>
    <sheet name="GD tablas" sheetId="54" state="hidden" r:id="rId5"/>
    <sheet name="APUESTAS - Partidos" sheetId="55" r:id="rId6"/>
    <sheet name="APUESTAS - Clasificaciones" sheetId="56" r:id="rId7"/>
    <sheet name="APUESTAS - Grupos-Partidos" sheetId="50" state="hidden" r:id="rId8"/>
    <sheet name="Índice" sheetId="38" state="hidden" r:id="rId9"/>
    <sheet name="APUESTAS - Grupos-Posiciones" sheetId="51" state="hidden" r:id="rId10"/>
    <sheet name="APUESTAS - Pichichi" sheetId="57" r:id="rId11"/>
    <sheet name="DEFINICIÓN" sheetId="34" r:id="rId12"/>
    <sheet name="SEMIFINALES" sheetId="19" r:id="rId13"/>
    <sheet name="CUARTOS" sheetId="18" r:id="rId14"/>
    <sheet name="OCTAVOS" sheetId="17" r:id="rId15"/>
    <sheet name="A" sheetId="22" r:id="rId16"/>
    <sheet name="B" sheetId="24" r:id="rId17"/>
    <sheet name="C" sheetId="25" r:id="rId18"/>
    <sheet name="D" sheetId="26" r:id="rId19"/>
    <sheet name="E" sheetId="27" r:id="rId20"/>
    <sheet name="F" sheetId="28" r:id="rId21"/>
    <sheet name="G" sheetId="29" r:id="rId22"/>
    <sheet name="H" sheetId="30" r:id="rId23"/>
    <sheet name="Extra" sheetId="37" state="hidden" r:id="rId24"/>
    <sheet name="UTC" sheetId="39" state="hidden" r:id="rId25"/>
    <sheet name="Copyright" sheetId="33" state="hidden" r:id="rId26"/>
    <sheet name="Recursos" sheetId="35" state="veryHidden" r:id="rId27"/>
  </sheets>
  <definedNames>
    <definedName name="_xlnm._FilterDatabase" localSheetId="6" hidden="1">'APUESTAS - Clasificaciones'!$A$1:$C$1</definedName>
    <definedName name="_xlnm._FilterDatabase" localSheetId="7" hidden="1">'APUESTAS - Grupos-Partidos'!$A$1:$F$1</definedName>
    <definedName name="_xlnm._FilterDatabase" localSheetId="9" hidden="1">'APUESTAS - Grupos-Posiciones'!$A$1:$D$1</definedName>
    <definedName name="_xlnm._FilterDatabase" localSheetId="5" hidden="1">'APUESTAS - Partidos'!$A$1:$F$1</definedName>
    <definedName name="ALEMANIA">Recursos!$B$1</definedName>
    <definedName name="ARABIA_SAUDITA">Recursos!$B$2</definedName>
    <definedName name="ARGENTINA">Recursos!$B$3</definedName>
    <definedName name="AUSTRALIA">Recursos!$B$4</definedName>
    <definedName name="BÉLGICA">Recursos!$B$5</definedName>
    <definedName name="BRASIL">Recursos!$B$6</definedName>
    <definedName name="CAMERÚN">Recursos!$B$7</definedName>
    <definedName name="CANADÁ">Recursos!$B$8</definedName>
    <definedName name="CATAR">Recursos!$B$9</definedName>
    <definedName name="COREA_DEL_SUR">Recursos!$B$10</definedName>
    <definedName name="COSTA_RICA">Recursos!$B$11</definedName>
    <definedName name="CROACIA">Recursos!$B$12</definedName>
    <definedName name="DatosExternos_1" localSheetId="3" hidden="1">MatchResults!$A$1:$O$65</definedName>
    <definedName name="DatosExternos_1" localSheetId="2" hidden="1">PointsByMatch!$A$1:$G$565</definedName>
    <definedName name="DINAMARCA">Recursos!$B$13</definedName>
    <definedName name="ECUADOR">Recursos!$B$14</definedName>
    <definedName name="ESPAÑA">Recursos!$B$15</definedName>
    <definedName name="ESTADOS_UNIDOS">Recursos!$B$16</definedName>
    <definedName name="FechaHora">Recursos!$P$1:$Q$64</definedName>
    <definedName name="flag01">INDIRECT(OCTAVOS!$E$8)</definedName>
    <definedName name="flag02">INDIRECT(OCTAVOS!$E$12)</definedName>
    <definedName name="flag03">INDIRECT(OCTAVOS!$E$16)</definedName>
    <definedName name="flag04">INDIRECT(OCTAVOS!$E$20)</definedName>
    <definedName name="flag05">INDIRECT(OCTAVOS!$E$24)</definedName>
    <definedName name="flag06">INDIRECT(OCTAVOS!$E$28)</definedName>
    <definedName name="flag07">INDIRECT(OCTAVOS!$E$32)</definedName>
    <definedName name="flag08">INDIRECT(OCTAVOS!$E$36)</definedName>
    <definedName name="flag09">INDIRECT(OCTAVOS!$O$8)</definedName>
    <definedName name="flag10">INDIRECT(OCTAVOS!$O$12)</definedName>
    <definedName name="flag11">INDIRECT(OCTAVOS!$O$16)</definedName>
    <definedName name="flag12">INDIRECT(OCTAVOS!$O$20)</definedName>
    <definedName name="flag13">INDIRECT(OCTAVOS!$O$24)</definedName>
    <definedName name="flag14">INDIRECT(OCTAVOS!$O$28)</definedName>
    <definedName name="flag15">INDIRECT(OCTAVOS!$O$32)</definedName>
    <definedName name="flag16">INDIRECT(OCTAVOS!$O$36)</definedName>
    <definedName name="flag17">INDIRECT(CUARTOS!$E$8)</definedName>
    <definedName name="flag18">INDIRECT(CUARTOS!$E$12)</definedName>
    <definedName name="flag19">INDIRECT(CUARTOS!$E$16)</definedName>
    <definedName name="flag20">INDIRECT(CUARTOS!$E$20)</definedName>
    <definedName name="flag21">INDIRECT(CUARTOS!$O$8)</definedName>
    <definedName name="flag22">INDIRECT(CUARTOS!$O$12)</definedName>
    <definedName name="flag23">INDIRECT(CUARTOS!$O$16)</definedName>
    <definedName name="flag24">INDIRECT(CUARTOS!$O$20)</definedName>
    <definedName name="flag25">INDIRECT(SEMIFINALES!$E$8)</definedName>
    <definedName name="flag26">INDIRECT(SEMIFINALES!$E$12)</definedName>
    <definedName name="flag27">INDIRECT(SEMIFINALES!$O$8)</definedName>
    <definedName name="flag28">INDIRECT(SEMIFINALES!$O$12)</definedName>
    <definedName name="flag29">INDIRECT(DEFINICIÓN!$E$8)</definedName>
    <definedName name="flag30">INDIRECT(DEFINICIÓN!$E$15)</definedName>
    <definedName name="flag31">INDIRECT(DEFINICIÓN!$O$8)</definedName>
    <definedName name="flag32">INDIRECT(DEFINICIÓN!$O$15)</definedName>
    <definedName name="FRANCIA">Recursos!$B$17</definedName>
    <definedName name="GALES">Recursos!$B$18</definedName>
    <definedName name="Ganador1">OCTAVOS!$R$8</definedName>
    <definedName name="Ganador2">OCTAVOS!$R$16</definedName>
    <definedName name="Ganador3">OCTAVOS!$R$12</definedName>
    <definedName name="Ganador4">OCTAVOS!$R$20</definedName>
    <definedName name="Ganador5">OCTAVOS!$R$24</definedName>
    <definedName name="Ganador6">OCTAVOS!$R$32</definedName>
    <definedName name="Ganador7">OCTAVOS!$R$28</definedName>
    <definedName name="Ganador8">OCTAVOS!$R$36</definedName>
    <definedName name="GanadorA">CUARTOS!$R$8</definedName>
    <definedName name="GanadorB">CUARTOS!$R$12</definedName>
    <definedName name="GanadorC">CUARTOS!$R$16</definedName>
    <definedName name="GanadorD">CUARTOS!$R$20</definedName>
    <definedName name="GHANA">Recursos!$B$19</definedName>
    <definedName name="INGLATERRA">Recursos!$B$20</definedName>
    <definedName name="IRÁN">Recursos!$B$21</definedName>
    <definedName name="JAPÓN">Recursos!$B$22</definedName>
    <definedName name="ListaUTC">Recursos!$H$1:$H$36</definedName>
    <definedName name="MARRUECOS">Recursos!$B$23</definedName>
    <definedName name="MÉXICO">Recursos!$B$24</definedName>
    <definedName name="PAÍSES_BAJOS">Recursos!$B$25</definedName>
    <definedName name="POLONIA">Recursos!$B$26</definedName>
    <definedName name="PORTUGAL">Recursos!$B$27</definedName>
    <definedName name="PrimeroA">A!$AO$10</definedName>
    <definedName name="PrimeroB">B!$AO$10</definedName>
    <definedName name="PrimeroC">'C'!$AO$10</definedName>
    <definedName name="PrimeroD">D!$AO$10</definedName>
    <definedName name="PrimeroE">E!$AO$10</definedName>
    <definedName name="PrimeroF">F!$AO$10</definedName>
    <definedName name="PrimeroG">G!$AO$10</definedName>
    <definedName name="PrimeroH">H!$AO$10</definedName>
    <definedName name="SegundoA">A!$AO$15</definedName>
    <definedName name="SegundoB">B!$AO$15</definedName>
    <definedName name="SegundoC">'C'!$AO$15</definedName>
    <definedName name="SegundoD">D!$AO$15</definedName>
    <definedName name="SegundoE">E!$AO$15</definedName>
    <definedName name="SegundoF">F!$AO$15</definedName>
    <definedName name="SegundoG">G!$AO$15</definedName>
    <definedName name="SegundoH">H!$AO$15</definedName>
    <definedName name="SemifinalG1">SEMIFINALES!$R$8</definedName>
    <definedName name="SemifinalG2">SEMIFINALES!$R$12</definedName>
    <definedName name="SemifinalP1">SEMIFINALES!$T$8</definedName>
    <definedName name="SemifinalP2">SEMIFINALES!$T$12</definedName>
    <definedName name="SENEGAL">Recursos!$B$28</definedName>
    <definedName name="SERBIA">Recursos!$B$29</definedName>
    <definedName name="SUIZA">Recursos!$B$30</definedName>
    <definedName name="TablaUTC">Recursos!$H$1:$J$36</definedName>
    <definedName name="tcp">Copyright!$XFD$1</definedName>
    <definedName name="TÚNEZ">Recursos!$B$31</definedName>
    <definedName name="URUGUAY">Recursos!$B$32</definedName>
    <definedName name="UTCElegido">UTC!$C$3</definedName>
    <definedName name="vacía">Recursos!$B$33</definedName>
    <definedName name="vcp">Índice!$XFD$1</definedName>
  </definedNames>
  <calcPr calcId="191028"/>
  <pivotCaches>
    <pivotCache cacheId="242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8" l="1"/>
  <c r="AI15" i="24"/>
  <c r="XFD1" i="38"/>
  <c r="AD10" i="22"/>
  <c r="AL6" i="30"/>
  <c r="AJ25" i="30"/>
  <c r="AJ20" i="30"/>
  <c r="AJ15" i="30"/>
  <c r="AJ10" i="30"/>
  <c r="AI25" i="30"/>
  <c r="AI20" i="30"/>
  <c r="AI15" i="30"/>
  <c r="AI10" i="30"/>
  <c r="AJ25" i="29"/>
  <c r="AJ20" i="29"/>
  <c r="AJ15" i="29"/>
  <c r="AJ10" i="29"/>
  <c r="AI25" i="29"/>
  <c r="AI20" i="29"/>
  <c r="AI15" i="29"/>
  <c r="AI10" i="29"/>
  <c r="AJ25" i="28"/>
  <c r="AJ20" i="28"/>
  <c r="AJ15" i="28"/>
  <c r="AJ10" i="28"/>
  <c r="AI25" i="28"/>
  <c r="AI20" i="28"/>
  <c r="AI15" i="28"/>
  <c r="AI10" i="28"/>
  <c r="AJ25" i="27"/>
  <c r="AJ20" i="27"/>
  <c r="AJ15" i="27"/>
  <c r="AJ10" i="27"/>
  <c r="AI25" i="27"/>
  <c r="AI20" i="27"/>
  <c r="AI15" i="27"/>
  <c r="AI10" i="27"/>
  <c r="AJ10" i="26"/>
  <c r="AI25" i="26"/>
  <c r="AI20" i="26"/>
  <c r="AI15" i="26"/>
  <c r="AI10" i="26"/>
  <c r="AI25" i="25"/>
  <c r="AI20" i="25"/>
  <c r="AI15" i="25"/>
  <c r="AI10" i="25"/>
  <c r="AJ25" i="24"/>
  <c r="AJ25" i="25"/>
  <c r="AJ20" i="25"/>
  <c r="AJ15" i="25"/>
  <c r="AJ10" i="25"/>
  <c r="AJ25" i="26"/>
  <c r="AJ20" i="26"/>
  <c r="AJ15" i="26"/>
  <c r="D15" i="34"/>
  <c r="C15" i="34"/>
  <c r="D8" i="34"/>
  <c r="C8" i="34"/>
  <c r="D12" i="19"/>
  <c r="C12" i="19"/>
  <c r="D8" i="19"/>
  <c r="C8" i="19"/>
  <c r="D20" i="18"/>
  <c r="C20" i="18"/>
  <c r="D16" i="18"/>
  <c r="C16" i="18"/>
  <c r="D12" i="18"/>
  <c r="C12" i="18"/>
  <c r="D8" i="18"/>
  <c r="C8" i="18"/>
  <c r="C8" i="17"/>
  <c r="D36" i="17"/>
  <c r="C36" i="17"/>
  <c r="D32" i="17"/>
  <c r="C32" i="17"/>
  <c r="D28" i="17"/>
  <c r="C28" i="17"/>
  <c r="D24" i="17"/>
  <c r="C24" i="17"/>
  <c r="D20" i="17"/>
  <c r="C20" i="17"/>
  <c r="D16" i="17"/>
  <c r="C16" i="17"/>
  <c r="D12" i="17"/>
  <c r="C12" i="17"/>
  <c r="D8" i="17"/>
  <c r="D28" i="30"/>
  <c r="C28" i="30"/>
  <c r="D24" i="30"/>
  <c r="C24" i="30"/>
  <c r="D20" i="30"/>
  <c r="C20" i="30"/>
  <c r="D16" i="30"/>
  <c r="C16" i="30"/>
  <c r="D12" i="30"/>
  <c r="C12" i="30"/>
  <c r="D8" i="30"/>
  <c r="C8" i="30"/>
  <c r="D28" i="29"/>
  <c r="C28" i="29"/>
  <c r="D24" i="29"/>
  <c r="C24" i="29"/>
  <c r="D20" i="29"/>
  <c r="C20" i="29"/>
  <c r="D16" i="29"/>
  <c r="C16" i="29"/>
  <c r="D12" i="29"/>
  <c r="C12" i="29"/>
  <c r="D8" i="29"/>
  <c r="C8" i="29"/>
  <c r="D28" i="28"/>
  <c r="C28" i="28"/>
  <c r="D24" i="28"/>
  <c r="C24" i="28"/>
  <c r="D20" i="28"/>
  <c r="C20" i="28"/>
  <c r="D16" i="28"/>
  <c r="C16" i="28"/>
  <c r="D12" i="28"/>
  <c r="C12" i="28"/>
  <c r="D8" i="28"/>
  <c r="C8" i="28"/>
  <c r="D28" i="27"/>
  <c r="C28" i="27"/>
  <c r="D24" i="27"/>
  <c r="C24" i="27"/>
  <c r="D20" i="27"/>
  <c r="C20" i="27"/>
  <c r="D16" i="27"/>
  <c r="C16" i="27"/>
  <c r="D12" i="27"/>
  <c r="C12" i="27"/>
  <c r="D8" i="27"/>
  <c r="C8" i="27"/>
  <c r="D28" i="26"/>
  <c r="C28" i="26"/>
  <c r="D24" i="26"/>
  <c r="C24" i="26"/>
  <c r="D20" i="26"/>
  <c r="C20" i="26"/>
  <c r="D16" i="26"/>
  <c r="C16" i="26"/>
  <c r="D12" i="26"/>
  <c r="C12" i="26"/>
  <c r="D8" i="26"/>
  <c r="C8" i="26"/>
  <c r="D28" i="25"/>
  <c r="C28" i="25"/>
  <c r="D24" i="25"/>
  <c r="C24" i="25"/>
  <c r="D20" i="25"/>
  <c r="C20" i="25"/>
  <c r="D16" i="25"/>
  <c r="C16" i="25"/>
  <c r="D12" i="25"/>
  <c r="C12" i="25"/>
  <c r="D8" i="25"/>
  <c r="C8" i="25"/>
  <c r="D28" i="24"/>
  <c r="C28" i="24"/>
  <c r="D24" i="24"/>
  <c r="C24" i="24"/>
  <c r="D20" i="24"/>
  <c r="C20" i="24"/>
  <c r="D16" i="24"/>
  <c r="C16" i="24"/>
  <c r="D12" i="24"/>
  <c r="C12" i="24"/>
  <c r="D8" i="24"/>
  <c r="C8" i="24"/>
  <c r="D28" i="22"/>
  <c r="C28" i="22"/>
  <c r="D24" i="22"/>
  <c r="C24" i="22"/>
  <c r="D20" i="22"/>
  <c r="C20" i="22"/>
  <c r="D16" i="22"/>
  <c r="C16" i="22"/>
  <c r="D12" i="22"/>
  <c r="C12" i="22"/>
  <c r="D8" i="22"/>
  <c r="C8" i="22"/>
  <c r="AI20" i="24" l="1"/>
  <c r="AJ10" i="24"/>
  <c r="AJ20" i="24"/>
  <c r="AI25" i="24"/>
  <c r="AI10" i="24"/>
  <c r="AJ15" i="24"/>
  <c r="AK15" i="24" s="1"/>
  <c r="AJ25" i="22"/>
  <c r="AI25" i="22"/>
  <c r="AI15" i="22"/>
  <c r="AJ20" i="22"/>
  <c r="AI10" i="22"/>
  <c r="AI20" i="22"/>
  <c r="AJ10" i="22"/>
  <c r="AJ15" i="22"/>
  <c r="AD25" i="30"/>
  <c r="AD20" i="30"/>
  <c r="AD15" i="30"/>
  <c r="AD10" i="30"/>
  <c r="F35" i="30"/>
  <c r="F34" i="30"/>
  <c r="F33" i="30"/>
  <c r="F32" i="30"/>
  <c r="AD25" i="29"/>
  <c r="AD20" i="29"/>
  <c r="AD15" i="29"/>
  <c r="AD10" i="29"/>
  <c r="F35" i="29"/>
  <c r="F34" i="29"/>
  <c r="F33" i="29"/>
  <c r="F32" i="29"/>
  <c r="AD25" i="28"/>
  <c r="AD20" i="28"/>
  <c r="AD15" i="28"/>
  <c r="AD10" i="28"/>
  <c r="F35" i="28"/>
  <c r="F34" i="28"/>
  <c r="F33" i="28"/>
  <c r="AD25" i="27"/>
  <c r="F35" i="27"/>
  <c r="F32" i="28"/>
  <c r="AD20" i="27"/>
  <c r="AD15" i="27"/>
  <c r="AD10" i="27"/>
  <c r="F34" i="27"/>
  <c r="F33" i="27"/>
  <c r="F32" i="27"/>
  <c r="AD25" i="26"/>
  <c r="AD20" i="26"/>
  <c r="AD15" i="26"/>
  <c r="AD10" i="26"/>
  <c r="F35" i="26"/>
  <c r="F34" i="26"/>
  <c r="F33" i="26"/>
  <c r="F32" i="26"/>
  <c r="AD25" i="25"/>
  <c r="AD20" i="25"/>
  <c r="AD15" i="25"/>
  <c r="AD10" i="25"/>
  <c r="F35" i="25"/>
  <c r="F34" i="25"/>
  <c r="F33" i="25"/>
  <c r="F32" i="25"/>
  <c r="AD25" i="24"/>
  <c r="AD20" i="24"/>
  <c r="AD15" i="24"/>
  <c r="AD10" i="24"/>
  <c r="F35" i="24"/>
  <c r="F34" i="24"/>
  <c r="F33" i="24"/>
  <c r="F32" i="24"/>
  <c r="AD25" i="22"/>
  <c r="AD20" i="22"/>
  <c r="AD15" i="22"/>
  <c r="F35" i="22"/>
  <c r="F34" i="22"/>
  <c r="F33" i="22"/>
  <c r="F32" i="22"/>
  <c r="AK10" i="24" l="1"/>
  <c r="AK25" i="22"/>
  <c r="AK15" i="22"/>
  <c r="AK20" i="22"/>
  <c r="AK10" i="22"/>
  <c r="L15" i="34"/>
  <c r="G15" i="34"/>
  <c r="L8" i="34"/>
  <c r="G8" i="34"/>
  <c r="L28" i="30" l="1"/>
  <c r="K34" i="30" s="1"/>
  <c r="G28" i="30"/>
  <c r="K33" i="30" s="1"/>
  <c r="L24" i="30"/>
  <c r="K32" i="30" s="1"/>
  <c r="G24" i="30"/>
  <c r="K35" i="30" s="1"/>
  <c r="L20" i="30"/>
  <c r="J32" i="30" s="1"/>
  <c r="G20" i="30"/>
  <c r="J34" i="30" s="1"/>
  <c r="L16" i="30"/>
  <c r="J35" i="30" s="1"/>
  <c r="G16" i="30"/>
  <c r="J33" i="30" s="1"/>
  <c r="L12" i="30"/>
  <c r="I35" i="30" s="1"/>
  <c r="G12" i="30"/>
  <c r="I34" i="30" s="1"/>
  <c r="L8" i="30"/>
  <c r="I33" i="30" s="1"/>
  <c r="G8" i="30"/>
  <c r="I32" i="30" s="1"/>
  <c r="L28" i="29"/>
  <c r="K34" i="29" s="1"/>
  <c r="G28" i="29"/>
  <c r="K33" i="29" s="1"/>
  <c r="L24" i="29"/>
  <c r="K32" i="29" s="1"/>
  <c r="G24" i="29"/>
  <c r="K35" i="29" s="1"/>
  <c r="L20" i="29"/>
  <c r="J32" i="29" s="1"/>
  <c r="G20" i="29"/>
  <c r="J34" i="29" s="1"/>
  <c r="L16" i="29"/>
  <c r="J35" i="29" s="1"/>
  <c r="G16" i="29"/>
  <c r="J33" i="29" s="1"/>
  <c r="L12" i="29"/>
  <c r="I35" i="29" s="1"/>
  <c r="G12" i="29"/>
  <c r="I34" i="29" s="1"/>
  <c r="L8" i="29"/>
  <c r="I33" i="29" s="1"/>
  <c r="G8" i="29"/>
  <c r="I32" i="29" s="1"/>
  <c r="AL6" i="29"/>
  <c r="L28" i="28"/>
  <c r="K34" i="28" s="1"/>
  <c r="G28" i="28"/>
  <c r="K33" i="28" s="1"/>
  <c r="L24" i="28"/>
  <c r="K32" i="28" s="1"/>
  <c r="G24" i="28"/>
  <c r="K35" i="28" s="1"/>
  <c r="L20" i="28"/>
  <c r="J33" i="28" s="1"/>
  <c r="G20" i="28"/>
  <c r="J35" i="28" s="1"/>
  <c r="L16" i="28"/>
  <c r="J34" i="28" s="1"/>
  <c r="G16" i="28"/>
  <c r="J32" i="28" s="1"/>
  <c r="L12" i="28"/>
  <c r="I35" i="28" s="1"/>
  <c r="G12" i="28"/>
  <c r="I34" i="28" s="1"/>
  <c r="L8" i="28"/>
  <c r="I33" i="28" s="1"/>
  <c r="G8" i="28"/>
  <c r="I32" i="28" s="1"/>
  <c r="AL6" i="28"/>
  <c r="L28" i="27"/>
  <c r="K34" i="27" s="1"/>
  <c r="G28" i="27"/>
  <c r="K33" i="27" s="1"/>
  <c r="L24" i="27"/>
  <c r="K32" i="27" s="1"/>
  <c r="G24" i="27"/>
  <c r="K35" i="27" s="1"/>
  <c r="L20" i="27"/>
  <c r="J34" i="27" s="1"/>
  <c r="G20" i="27"/>
  <c r="J32" i="27" s="1"/>
  <c r="L16" i="27"/>
  <c r="J33" i="27" s="1"/>
  <c r="G16" i="27"/>
  <c r="J35" i="27" s="1"/>
  <c r="L12" i="27"/>
  <c r="I35" i="27" s="1"/>
  <c r="G12" i="27"/>
  <c r="I34" i="27" s="1"/>
  <c r="L8" i="27"/>
  <c r="I33" i="27" s="1"/>
  <c r="G8" i="27"/>
  <c r="I32" i="27" s="1"/>
  <c r="AL6" i="27"/>
  <c r="L28" i="26"/>
  <c r="K32" i="26" s="1"/>
  <c r="G28" i="26"/>
  <c r="K35" i="26" s="1"/>
  <c r="L24" i="26"/>
  <c r="K34" i="26" s="1"/>
  <c r="G24" i="26"/>
  <c r="K33" i="26" s="1"/>
  <c r="L20" i="26"/>
  <c r="J34" i="26" s="1"/>
  <c r="G20" i="26"/>
  <c r="J32" i="26" s="1"/>
  <c r="L16" i="26"/>
  <c r="J33" i="26" s="1"/>
  <c r="G16" i="26"/>
  <c r="J35" i="26" s="1"/>
  <c r="L12" i="26"/>
  <c r="I35" i="26" s="1"/>
  <c r="G12" i="26"/>
  <c r="I34" i="26" s="1"/>
  <c r="L8" i="26"/>
  <c r="I33" i="26" s="1"/>
  <c r="G8" i="26"/>
  <c r="I32" i="26" s="1"/>
  <c r="AL6" i="26"/>
  <c r="L28" i="25"/>
  <c r="K32" i="25" s="1"/>
  <c r="G28" i="25"/>
  <c r="K35" i="25" s="1"/>
  <c r="L24" i="25"/>
  <c r="K34" i="25" s="1"/>
  <c r="G24" i="25"/>
  <c r="K33" i="25" s="1"/>
  <c r="L20" i="25"/>
  <c r="J32" i="25" s="1"/>
  <c r="G20" i="25"/>
  <c r="J34" i="25" s="1"/>
  <c r="L16" i="25"/>
  <c r="J35" i="25" s="1"/>
  <c r="G16" i="25"/>
  <c r="J33" i="25" s="1"/>
  <c r="L12" i="25"/>
  <c r="I35" i="25" s="1"/>
  <c r="G12" i="25"/>
  <c r="I34" i="25" s="1"/>
  <c r="L8" i="25"/>
  <c r="I33" i="25" s="1"/>
  <c r="G8" i="25"/>
  <c r="I32" i="25" s="1"/>
  <c r="AL6" i="25"/>
  <c r="L28" i="24"/>
  <c r="K34" i="24" s="1"/>
  <c r="G28" i="24"/>
  <c r="K33" i="24" s="1"/>
  <c r="L24" i="24"/>
  <c r="K32" i="24" s="1"/>
  <c r="G24" i="24"/>
  <c r="K35" i="24" s="1"/>
  <c r="L20" i="24"/>
  <c r="J34" i="24" s="1"/>
  <c r="G20" i="24"/>
  <c r="J32" i="24" s="1"/>
  <c r="L16" i="24"/>
  <c r="J33" i="24" s="1"/>
  <c r="G16" i="24"/>
  <c r="J35" i="24" s="1"/>
  <c r="L12" i="24"/>
  <c r="I35" i="24" s="1"/>
  <c r="AF25" i="24" s="1"/>
  <c r="G12" i="24"/>
  <c r="I34" i="24" s="1"/>
  <c r="AF20" i="24" s="1"/>
  <c r="L8" i="24"/>
  <c r="I33" i="24" s="1"/>
  <c r="G8" i="24"/>
  <c r="I32" i="24" s="1"/>
  <c r="AL6" i="24"/>
  <c r="AF10" i="25" l="1"/>
  <c r="AF20" i="25"/>
  <c r="AF15" i="25"/>
  <c r="AF25" i="25"/>
  <c r="AH10" i="24"/>
  <c r="AG10" i="24"/>
  <c r="AF10" i="24"/>
  <c r="AG15" i="24"/>
  <c r="AF15" i="24"/>
  <c r="AK25" i="24"/>
  <c r="AK20" i="28"/>
  <c r="AK25" i="28"/>
  <c r="AK10" i="28"/>
  <c r="AK15" i="28"/>
  <c r="AK15" i="26"/>
  <c r="AK20" i="26"/>
  <c r="AK25" i="26"/>
  <c r="AK10" i="26"/>
  <c r="AK20" i="25"/>
  <c r="AK25" i="25"/>
  <c r="AK10" i="25"/>
  <c r="AK15" i="25"/>
  <c r="AK20" i="24"/>
  <c r="AK20" i="29"/>
  <c r="AK25" i="29"/>
  <c r="AK10" i="29"/>
  <c r="AK15" i="29"/>
  <c r="AK15" i="30"/>
  <c r="AK10" i="30"/>
  <c r="AK20" i="30"/>
  <c r="AK25" i="30"/>
  <c r="AK20" i="27"/>
  <c r="AK10" i="27"/>
  <c r="AK25" i="27"/>
  <c r="AK15" i="27"/>
  <c r="AG20" i="30"/>
  <c r="AH20" i="30"/>
  <c r="AF20" i="30"/>
  <c r="AH10" i="30"/>
  <c r="AF10" i="30"/>
  <c r="AG10" i="30"/>
  <c r="AG15" i="30"/>
  <c r="AH15" i="30"/>
  <c r="AF15" i="30"/>
  <c r="AG25" i="30"/>
  <c r="AH25" i="30"/>
  <c r="AF25" i="30"/>
  <c r="AG20" i="29"/>
  <c r="AH20" i="29"/>
  <c r="AF20" i="29"/>
  <c r="AH10" i="29"/>
  <c r="AF10" i="29"/>
  <c r="AG10" i="29"/>
  <c r="AG15" i="29"/>
  <c r="AH15" i="29"/>
  <c r="AF15" i="29"/>
  <c r="AG25" i="29"/>
  <c r="AH25" i="29"/>
  <c r="AF25" i="29"/>
  <c r="AG20" i="28"/>
  <c r="AH20" i="28"/>
  <c r="AF20" i="28"/>
  <c r="AH10" i="28"/>
  <c r="AF10" i="28"/>
  <c r="AG10" i="28"/>
  <c r="AG15" i="28"/>
  <c r="AH15" i="28"/>
  <c r="AF15" i="28"/>
  <c r="AG25" i="28"/>
  <c r="AH25" i="28"/>
  <c r="AF25" i="28"/>
  <c r="AG15" i="27"/>
  <c r="AH15" i="27"/>
  <c r="AF15" i="27"/>
  <c r="AG25" i="27"/>
  <c r="AH25" i="27"/>
  <c r="AF25" i="27"/>
  <c r="AG20" i="27"/>
  <c r="AH20" i="27"/>
  <c r="AF20" i="27"/>
  <c r="AH10" i="27"/>
  <c r="AF10" i="27"/>
  <c r="AG10" i="27"/>
  <c r="AG20" i="26"/>
  <c r="AH20" i="26"/>
  <c r="AF20" i="26"/>
  <c r="AH10" i="26"/>
  <c r="AF10" i="26"/>
  <c r="AG10" i="26"/>
  <c r="AG15" i="26"/>
  <c r="AH15" i="26"/>
  <c r="AF15" i="26"/>
  <c r="AG25" i="26"/>
  <c r="AH25" i="26"/>
  <c r="AF25" i="26"/>
  <c r="AG20" i="25"/>
  <c r="AH20" i="25"/>
  <c r="AH10" i="25"/>
  <c r="AG10" i="25"/>
  <c r="AG15" i="25"/>
  <c r="AH15" i="25"/>
  <c r="AG25" i="25"/>
  <c r="AH25" i="25"/>
  <c r="AG20" i="24"/>
  <c r="AH20" i="24"/>
  <c r="AH15" i="24"/>
  <c r="AG25" i="24"/>
  <c r="AH25" i="24"/>
  <c r="L28" i="22"/>
  <c r="K32" i="22" s="1"/>
  <c r="G28" i="22"/>
  <c r="K35" i="22" s="1"/>
  <c r="L24" i="22"/>
  <c r="K34" i="22" s="1"/>
  <c r="G24" i="22"/>
  <c r="K33" i="22" s="1"/>
  <c r="L20" i="22"/>
  <c r="J33" i="22" s="1"/>
  <c r="G20" i="22"/>
  <c r="J35" i="22" s="1"/>
  <c r="L16" i="22"/>
  <c r="J34" i="22" s="1"/>
  <c r="G16" i="22"/>
  <c r="J32" i="22" s="1"/>
  <c r="L12" i="22"/>
  <c r="I35" i="22" s="1"/>
  <c r="G12" i="22"/>
  <c r="L8" i="22"/>
  <c r="I33" i="22" s="1"/>
  <c r="G8" i="22"/>
  <c r="I32" i="22" s="1"/>
  <c r="AL6" i="22"/>
  <c r="AF20" i="22" l="1"/>
  <c r="I34" i="22"/>
  <c r="AE10" i="24"/>
  <c r="AL10" i="24" s="1"/>
  <c r="AM10" i="24" s="1"/>
  <c r="AH25" i="22"/>
  <c r="AF25" i="22"/>
  <c r="AF10" i="22"/>
  <c r="AH10" i="22"/>
  <c r="AE25" i="27"/>
  <c r="AE15" i="24"/>
  <c r="AE20" i="24"/>
  <c r="AE15" i="26"/>
  <c r="AE15" i="28"/>
  <c r="AE15" i="29"/>
  <c r="AE15" i="30"/>
  <c r="AL15" i="30" s="1"/>
  <c r="AE15" i="25"/>
  <c r="AE20" i="27"/>
  <c r="AE20" i="26"/>
  <c r="AE20" i="28"/>
  <c r="AE20" i="29"/>
  <c r="AE20" i="30"/>
  <c r="AE25" i="24"/>
  <c r="AE25" i="25"/>
  <c r="AE25" i="26"/>
  <c r="AE25" i="28"/>
  <c r="AE25" i="29"/>
  <c r="AE25" i="30"/>
  <c r="AE20" i="25"/>
  <c r="AE10" i="25"/>
  <c r="AL10" i="25" s="1"/>
  <c r="AG15" i="22"/>
  <c r="AE15" i="27"/>
  <c r="AE10" i="30"/>
  <c r="AL10" i="30" s="1"/>
  <c r="AE10" i="29"/>
  <c r="AL10" i="29" s="1"/>
  <c r="AE10" i="28"/>
  <c r="AL10" i="28" s="1"/>
  <c r="AE10" i="27"/>
  <c r="AL10" i="27" s="1"/>
  <c r="AE10" i="26"/>
  <c r="AL10" i="26" s="1"/>
  <c r="AH20" i="22"/>
  <c r="AG20" i="22"/>
  <c r="AG10" i="22"/>
  <c r="AG25" i="22"/>
  <c r="AH15" i="22"/>
  <c r="AF15" i="22"/>
  <c r="AE20" i="22" l="1"/>
  <c r="AL20" i="22" s="1"/>
  <c r="AM20" i="22" s="1"/>
  <c r="AE15" i="22"/>
  <c r="AL15" i="22" s="1"/>
  <c r="AM15" i="22" s="1"/>
  <c r="AL25" i="30"/>
  <c r="AL20" i="30"/>
  <c r="AL25" i="29"/>
  <c r="AM25" i="29" s="1"/>
  <c r="AL20" i="29"/>
  <c r="AL15" i="29"/>
  <c r="AM15" i="29" s="1"/>
  <c r="AL25" i="28"/>
  <c r="AL20" i="28"/>
  <c r="AL15" i="28"/>
  <c r="AM15" i="28" s="1"/>
  <c r="AL20" i="27"/>
  <c r="AL25" i="27"/>
  <c r="AM25" i="27" s="1"/>
  <c r="AL15" i="27"/>
  <c r="AL20" i="26"/>
  <c r="AM20" i="26" s="1"/>
  <c r="AL25" i="26"/>
  <c r="AM25" i="26" s="1"/>
  <c r="AL15" i="26"/>
  <c r="AM15" i="26" s="1"/>
  <c r="AL20" i="25"/>
  <c r="AM20" i="25" s="1"/>
  <c r="AL25" i="25"/>
  <c r="AM25" i="25" s="1"/>
  <c r="AL15" i="25"/>
  <c r="AL20" i="24"/>
  <c r="AL25" i="24"/>
  <c r="AM25" i="24" s="1"/>
  <c r="AL15" i="24"/>
  <c r="AE25" i="22"/>
  <c r="AL25" i="22" s="1"/>
  <c r="AM25" i="22" s="1"/>
  <c r="AE10" i="22"/>
  <c r="AL10" i="22" s="1"/>
  <c r="AM10" i="22" s="1"/>
  <c r="AM10" i="25"/>
  <c r="AM15" i="30"/>
  <c r="AM10" i="30"/>
  <c r="AM10" i="29"/>
  <c r="AM10" i="28"/>
  <c r="AM10" i="27"/>
  <c r="AM10" i="26"/>
  <c r="AC20" i="30" l="1"/>
  <c r="AC25" i="30"/>
  <c r="AC10" i="30"/>
  <c r="AL8" i="30" s="1"/>
  <c r="AM25" i="30"/>
  <c r="AM20" i="30"/>
  <c r="AC15" i="30"/>
  <c r="AC20" i="29"/>
  <c r="AC15" i="29"/>
  <c r="AM20" i="29"/>
  <c r="AC10" i="29"/>
  <c r="AL8" i="29" s="1"/>
  <c r="N36" i="29" s="1"/>
  <c r="AC25" i="29"/>
  <c r="AC20" i="28"/>
  <c r="AC25" i="28"/>
  <c r="AM20" i="28"/>
  <c r="AM25" i="28"/>
  <c r="AC10" i="28"/>
  <c r="AL8" i="28" s="1"/>
  <c r="AC15" i="28"/>
  <c r="AC20" i="27"/>
  <c r="AM20" i="27"/>
  <c r="AC15" i="27"/>
  <c r="AC10" i="27"/>
  <c r="AL8" i="27" s="1"/>
  <c r="N36" i="27" s="1"/>
  <c r="AM15" i="27"/>
  <c r="AC25" i="27"/>
  <c r="AC25" i="26"/>
  <c r="AC10" i="26"/>
  <c r="AL8" i="26" s="1"/>
  <c r="AC20" i="26"/>
  <c r="AC15" i="26"/>
  <c r="AC25" i="25"/>
  <c r="AM15" i="25"/>
  <c r="AC20" i="25"/>
  <c r="AC15" i="25"/>
  <c r="AC10" i="25"/>
  <c r="AL8" i="25" s="1"/>
  <c r="N36" i="25" s="1"/>
  <c r="AC10" i="24"/>
  <c r="AC25" i="24"/>
  <c r="AM20" i="24"/>
  <c r="AM15" i="24"/>
  <c r="AC15" i="24"/>
  <c r="AC20" i="24"/>
  <c r="AC10" i="22"/>
  <c r="AL8" i="24"/>
  <c r="N36" i="24" s="1"/>
  <c r="AC20" i="22"/>
  <c r="AC25" i="22"/>
  <c r="AC15" i="22"/>
  <c r="W25" i="24" l="1"/>
  <c r="P37" i="26"/>
  <c r="N36" i="26"/>
  <c r="P36" i="28"/>
  <c r="N36" i="28"/>
  <c r="AB25" i="27"/>
  <c r="N38" i="30"/>
  <c r="N36" i="30"/>
  <c r="N37" i="30"/>
  <c r="Z10" i="29"/>
  <c r="R25" i="29"/>
  <c r="V10" i="29"/>
  <c r="N38" i="29"/>
  <c r="Z15" i="29"/>
  <c r="V20" i="29"/>
  <c r="R10" i="29"/>
  <c r="V25" i="29"/>
  <c r="X25" i="29"/>
  <c r="Y20" i="29"/>
  <c r="P37" i="29"/>
  <c r="AA20" i="29"/>
  <c r="W25" i="29"/>
  <c r="AB15" i="29"/>
  <c r="X20" i="29"/>
  <c r="R15" i="29"/>
  <c r="W15" i="29"/>
  <c r="Y15" i="29"/>
  <c r="P38" i="29"/>
  <c r="W10" i="29"/>
  <c r="Y10" i="29"/>
  <c r="Y25" i="29"/>
  <c r="Z20" i="29"/>
  <c r="AA10" i="29"/>
  <c r="AA25" i="29"/>
  <c r="AB20" i="29"/>
  <c r="N37" i="29"/>
  <c r="X10" i="29"/>
  <c r="Z25" i="29"/>
  <c r="AA15" i="29"/>
  <c r="AB10" i="29"/>
  <c r="AB25" i="29"/>
  <c r="R20" i="29"/>
  <c r="V15" i="29"/>
  <c r="P36" i="29"/>
  <c r="W20" i="29"/>
  <c r="X15" i="29"/>
  <c r="X25" i="28"/>
  <c r="AA15" i="28"/>
  <c r="P38" i="28"/>
  <c r="R20" i="28"/>
  <c r="W10" i="28"/>
  <c r="AA10" i="28"/>
  <c r="Y15" i="28"/>
  <c r="N38" i="28"/>
  <c r="Z10" i="28"/>
  <c r="AB10" i="28"/>
  <c r="Z25" i="28"/>
  <c r="Y10" i="28"/>
  <c r="P37" i="28"/>
  <c r="V10" i="28"/>
  <c r="X10" i="28"/>
  <c r="N37" i="28"/>
  <c r="R10" i="28"/>
  <c r="AB25" i="28"/>
  <c r="W20" i="28"/>
  <c r="V15" i="28"/>
  <c r="X15" i="28"/>
  <c r="Y20" i="28"/>
  <c r="Z15" i="28"/>
  <c r="AA20" i="28"/>
  <c r="AB15" i="28"/>
  <c r="R25" i="28"/>
  <c r="V20" i="28"/>
  <c r="W25" i="28"/>
  <c r="X20" i="28"/>
  <c r="Y25" i="28"/>
  <c r="Z20" i="28"/>
  <c r="AA25" i="28"/>
  <c r="AB20" i="28"/>
  <c r="R15" i="28"/>
  <c r="V25" i="28"/>
  <c r="W15" i="28"/>
  <c r="R25" i="27"/>
  <c r="Y25" i="27"/>
  <c r="AA25" i="27"/>
  <c r="Z20" i="27"/>
  <c r="X15" i="27"/>
  <c r="V10" i="27"/>
  <c r="X10" i="27"/>
  <c r="R10" i="27"/>
  <c r="V20" i="27"/>
  <c r="Y10" i="27"/>
  <c r="AA10" i="27"/>
  <c r="AB20" i="27"/>
  <c r="R20" i="27"/>
  <c r="V25" i="27"/>
  <c r="W20" i="27"/>
  <c r="X25" i="27"/>
  <c r="Y20" i="27"/>
  <c r="AA20" i="27"/>
  <c r="Z15" i="27"/>
  <c r="AB15" i="27"/>
  <c r="W10" i="27"/>
  <c r="W25" i="27"/>
  <c r="X20" i="27"/>
  <c r="V15" i="27"/>
  <c r="R15" i="27"/>
  <c r="W15" i="27"/>
  <c r="Y15" i="27"/>
  <c r="Z10" i="27"/>
  <c r="Z25" i="27"/>
  <c r="AA15" i="27"/>
  <c r="AB10" i="27"/>
  <c r="V25" i="26"/>
  <c r="AA15" i="26"/>
  <c r="AB15" i="26"/>
  <c r="Y25" i="26"/>
  <c r="N38" i="26"/>
  <c r="AB25" i="26"/>
  <c r="R10" i="26"/>
  <c r="P36" i="26"/>
  <c r="Y15" i="26"/>
  <c r="V10" i="26"/>
  <c r="W10" i="26"/>
  <c r="Z10" i="26"/>
  <c r="AA10" i="26"/>
  <c r="AB10" i="26"/>
  <c r="N37" i="26"/>
  <c r="W15" i="26"/>
  <c r="V15" i="26"/>
  <c r="V20" i="26"/>
  <c r="X20" i="26"/>
  <c r="AA20" i="26"/>
  <c r="R25" i="26"/>
  <c r="X25" i="26"/>
  <c r="X10" i="26"/>
  <c r="Y10" i="26"/>
  <c r="P38" i="26"/>
  <c r="R20" i="26"/>
  <c r="Z20" i="26"/>
  <c r="W25" i="26"/>
  <c r="Z25" i="26"/>
  <c r="W20" i="26"/>
  <c r="X15" i="26"/>
  <c r="Y20" i="26"/>
  <c r="Z15" i="26"/>
  <c r="AA25" i="26"/>
  <c r="AB20" i="26"/>
  <c r="R15" i="26"/>
  <c r="V10" i="25"/>
  <c r="AB20" i="25"/>
  <c r="AA10" i="25"/>
  <c r="V25" i="25"/>
  <c r="X20" i="25"/>
  <c r="W10" i="25"/>
  <c r="AB15" i="25"/>
  <c r="V15" i="25"/>
  <c r="Y15" i="25"/>
  <c r="X15" i="25"/>
  <c r="R20" i="25"/>
  <c r="Z15" i="25"/>
  <c r="AB10" i="25"/>
  <c r="R15" i="25"/>
  <c r="X10" i="25"/>
  <c r="V20" i="25"/>
  <c r="AA25" i="25"/>
  <c r="Z25" i="25"/>
  <c r="W25" i="25"/>
  <c r="Z20" i="25"/>
  <c r="AB25" i="25"/>
  <c r="AA20" i="25"/>
  <c r="Z10" i="25"/>
  <c r="Y20" i="25"/>
  <c r="X25" i="25"/>
  <c r="R10" i="25"/>
  <c r="R25" i="25"/>
  <c r="W20" i="25"/>
  <c r="Y25" i="25"/>
  <c r="Y10" i="25"/>
  <c r="AA15" i="25"/>
  <c r="W15" i="25"/>
  <c r="X25" i="24"/>
  <c r="AB25" i="24"/>
  <c r="R25" i="24"/>
  <c r="V25" i="24"/>
  <c r="AA25" i="24"/>
  <c r="Z25" i="24"/>
  <c r="Y25" i="24"/>
  <c r="R15" i="24"/>
  <c r="V15" i="24"/>
  <c r="W20" i="24"/>
  <c r="AA20" i="24"/>
  <c r="AA15" i="24"/>
  <c r="Y15" i="24"/>
  <c r="AB20" i="24"/>
  <c r="X20" i="24"/>
  <c r="Y10" i="24"/>
  <c r="V20" i="24"/>
  <c r="AB15" i="24"/>
  <c r="R20" i="24"/>
  <c r="Y20" i="24"/>
  <c r="AB10" i="24"/>
  <c r="Z15" i="24"/>
  <c r="R10" i="24"/>
  <c r="W15" i="24"/>
  <c r="X15" i="24"/>
  <c r="Z20" i="24"/>
  <c r="X10" i="24"/>
  <c r="Z10" i="24"/>
  <c r="W10" i="24"/>
  <c r="AA10" i="24"/>
  <c r="V10" i="24"/>
  <c r="N38" i="27"/>
  <c r="N37" i="27"/>
  <c r="N37" i="25"/>
  <c r="N38" i="25"/>
  <c r="N38" i="24"/>
  <c r="N37" i="24"/>
  <c r="P36" i="24"/>
  <c r="P38" i="24"/>
  <c r="P37" i="24"/>
  <c r="R10" i="22"/>
  <c r="P36" i="27"/>
  <c r="P37" i="27"/>
  <c r="P38" i="27"/>
  <c r="P38" i="25"/>
  <c r="P36" i="25"/>
  <c r="P37" i="25"/>
  <c r="AL8" i="22"/>
  <c r="N36" i="22" s="1"/>
  <c r="AA25" i="22"/>
  <c r="Y25" i="22"/>
  <c r="W25" i="22"/>
  <c r="R25" i="22"/>
  <c r="AA20" i="22"/>
  <c r="Y20" i="22"/>
  <c r="W20" i="22"/>
  <c r="R20" i="22"/>
  <c r="AA15" i="22"/>
  <c r="Y15" i="22"/>
  <c r="W15" i="22"/>
  <c r="R15" i="22"/>
  <c r="AA10" i="22"/>
  <c r="Y10" i="22"/>
  <c r="W10" i="22"/>
  <c r="AB25" i="22"/>
  <c r="Z25" i="22"/>
  <c r="X25" i="22"/>
  <c r="V25" i="22"/>
  <c r="AB20" i="22"/>
  <c r="Z20" i="22"/>
  <c r="X20" i="22"/>
  <c r="V20" i="22"/>
  <c r="AB15" i="22"/>
  <c r="Z15" i="22"/>
  <c r="X15" i="22"/>
  <c r="V15" i="22"/>
  <c r="AB10" i="22"/>
  <c r="Z10" i="22"/>
  <c r="X10" i="22"/>
  <c r="V10" i="22"/>
  <c r="AO15" i="29" l="1"/>
  <c r="N36" i="17" s="1"/>
  <c r="O36" i="17" s="1"/>
  <c r="AO10" i="29"/>
  <c r="AO10" i="28"/>
  <c r="AO15" i="28"/>
  <c r="N24" i="17" s="1"/>
  <c r="O24" i="17" s="1"/>
  <c r="AO15" i="27"/>
  <c r="AO10" i="27"/>
  <c r="F24" i="17" s="1"/>
  <c r="E24" i="17" s="1"/>
  <c r="AO10" i="26"/>
  <c r="F20" i="17" s="1"/>
  <c r="E20" i="17" s="1"/>
  <c r="AO15" i="26"/>
  <c r="N12" i="17" s="1"/>
  <c r="AO10" i="25"/>
  <c r="F12" i="17" s="1"/>
  <c r="AO15" i="25"/>
  <c r="N20" i="17" s="1"/>
  <c r="O20" i="17" s="1"/>
  <c r="AO10" i="24"/>
  <c r="AO15" i="24"/>
  <c r="N8" i="17" s="1"/>
  <c r="O8" i="17" s="1"/>
  <c r="AO10" i="22"/>
  <c r="F8" i="17" s="1"/>
  <c r="E8" i="17" s="1"/>
  <c r="N38" i="22"/>
  <c r="N37" i="22"/>
  <c r="P37" i="22"/>
  <c r="P38" i="22"/>
  <c r="P36" i="22"/>
  <c r="AO15" i="22"/>
  <c r="L12" i="19"/>
  <c r="G12" i="19"/>
  <c r="L8" i="19"/>
  <c r="G8" i="19"/>
  <c r="L20" i="18"/>
  <c r="G20" i="18"/>
  <c r="L16" i="18"/>
  <c r="G16" i="18"/>
  <c r="L12" i="18"/>
  <c r="G12" i="18"/>
  <c r="L8" i="18"/>
  <c r="G8" i="18"/>
  <c r="L36" i="17"/>
  <c r="G36" i="17"/>
  <c r="L32" i="17"/>
  <c r="G32" i="17"/>
  <c r="L28" i="17"/>
  <c r="G28" i="17"/>
  <c r="L24" i="17"/>
  <c r="G24" i="17"/>
  <c r="L20" i="17"/>
  <c r="G20" i="17"/>
  <c r="L16" i="17"/>
  <c r="G16" i="17"/>
  <c r="L12" i="17"/>
  <c r="G12" i="17"/>
  <c r="L8" i="17"/>
  <c r="G8" i="17"/>
  <c r="N32" i="17" l="1"/>
  <c r="F32" i="17"/>
  <c r="E32" i="17" s="1"/>
  <c r="F28" i="17"/>
  <c r="E28" i="17" s="1"/>
  <c r="E12" i="17"/>
  <c r="F16" i="17"/>
  <c r="E16" i="17" s="1"/>
  <c r="O12" i="17"/>
  <c r="N16" i="17"/>
  <c r="O16" i="17" s="1"/>
  <c r="R24" i="17"/>
  <c r="F12" i="18" s="1"/>
  <c r="E12" i="18" s="1"/>
  <c r="R28" i="17"/>
  <c r="N12" i="18" s="1"/>
  <c r="O12" i="18" s="1"/>
  <c r="R16" i="17"/>
  <c r="F16" i="18" s="1"/>
  <c r="E16" i="18" s="1"/>
  <c r="R20" i="17"/>
  <c r="N16" i="18" s="1"/>
  <c r="O16" i="18" s="1"/>
  <c r="R12" i="17"/>
  <c r="N8" i="18" s="1"/>
  <c r="O8" i="18" s="1"/>
  <c r="R8" i="17"/>
  <c r="F8" i="18" s="1"/>
  <c r="E8" i="18" s="1"/>
  <c r="N8" i="19" l="1"/>
  <c r="O8" i="19" s="1"/>
  <c r="R16" i="18"/>
  <c r="F12" i="19" s="1"/>
  <c r="E12" i="19" s="1"/>
  <c r="R8" i="18"/>
  <c r="F8" i="19" s="1"/>
  <c r="T8" i="19" s="1"/>
  <c r="F8" i="34" s="1"/>
  <c r="E8" i="34" s="1"/>
  <c r="X20" i="30"/>
  <c r="AB15" i="30"/>
  <c r="X25" i="30"/>
  <c r="AB20" i="30"/>
  <c r="X10" i="30"/>
  <c r="AA25" i="30"/>
  <c r="X15" i="30"/>
  <c r="AB10" i="30"/>
  <c r="W20" i="30"/>
  <c r="AA15" i="30"/>
  <c r="W25" i="30"/>
  <c r="AA20" i="30"/>
  <c r="Z25" i="30"/>
  <c r="W10" i="30"/>
  <c r="W15" i="30"/>
  <c r="AA10" i="30"/>
  <c r="V20" i="30"/>
  <c r="Z15" i="30"/>
  <c r="V25" i="30"/>
  <c r="Z20" i="30"/>
  <c r="V10" i="30"/>
  <c r="Y25" i="30"/>
  <c r="V15" i="30"/>
  <c r="Z10" i="30"/>
  <c r="R20" i="30"/>
  <c r="Y15" i="30"/>
  <c r="R25" i="30"/>
  <c r="Y20" i="30"/>
  <c r="R10" i="30"/>
  <c r="AB25" i="30"/>
  <c r="R15" i="30"/>
  <c r="Y10" i="30"/>
  <c r="R8" i="19" l="1"/>
  <c r="F15" i="34" s="1"/>
  <c r="R15" i="34" s="1"/>
  <c r="T12" i="19"/>
  <c r="N8" i="34" s="1"/>
  <c r="O8" i="34" s="1"/>
  <c r="E8" i="19"/>
  <c r="R8" i="34"/>
  <c r="P36" i="30"/>
  <c r="AO15" i="30"/>
  <c r="N28" i="17" s="1"/>
  <c r="O28" i="17" s="1"/>
  <c r="AO10" i="30"/>
  <c r="F36" i="17" s="1"/>
  <c r="P37" i="30"/>
  <c r="P38" i="30"/>
  <c r="E15" i="34" l="1"/>
  <c r="O32" i="17"/>
  <c r="R32" i="17"/>
  <c r="F20" i="18" s="1"/>
  <c r="E20" i="18" s="1"/>
  <c r="E36" i="17"/>
  <c r="R36" i="17"/>
  <c r="N20" i="18" s="1"/>
  <c r="T8" i="34"/>
  <c r="O20" i="18" l="1"/>
  <c r="R20" i="18"/>
  <c r="N12" i="19" s="1"/>
  <c r="O12" i="19" l="1"/>
  <c r="R12" i="19"/>
  <c r="N15" i="34" s="1"/>
  <c r="O15" i="34" l="1"/>
  <c r="E23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3C3022-6662-4CB9-A31E-292B89763AA8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A8A3FC41-5F3C-4A19-AC12-71CD895242BC}" keepAlive="1" name="Consulta - eficiencia CEDA_dimMatches" description="Conexión a la consulta 'eficiencia CEDA_dimMatches' en el libro." type="5" refreshedVersion="8" background="1" saveData="1">
    <dbPr connection="Provider=Microsoft.Mashup.OleDb.1;Data Source=$Workbook$;Location=&quot;eficiencia CEDA_dimMatches&quot;;Extended Properties=&quot;&quot;" command="SELECT * FROM [eficiencia CEDA_dimMatches]"/>
  </connection>
</connections>
</file>

<file path=xl/sharedStrings.xml><?xml version="1.0" encoding="utf-8"?>
<sst xmlns="http://schemas.openxmlformats.org/spreadsheetml/2006/main" count="11472" uniqueCount="348">
  <si>
    <t>cridaName</t>
  </si>
  <si>
    <t>spainDate</t>
  </si>
  <si>
    <t>allpointsmatches</t>
  </si>
  <si>
    <t>allPointsPositions</t>
  </si>
  <si>
    <t>pointsMaximoGoleador</t>
  </si>
  <si>
    <t>allPoints</t>
  </si>
  <si>
    <t>allPointsCumulativeSum</t>
  </si>
  <si>
    <t>Adrián</t>
  </si>
  <si>
    <t>Alba</t>
  </si>
  <si>
    <t>Alejandro</t>
  </si>
  <si>
    <t>Ana</t>
  </si>
  <si>
    <t>Andrés</t>
  </si>
  <si>
    <t>Christian</t>
  </si>
  <si>
    <t>Daniel Reynés</t>
  </si>
  <si>
    <t>Danlin</t>
  </si>
  <si>
    <t>Diego</t>
  </si>
  <si>
    <t>Fernando Celorrio</t>
  </si>
  <si>
    <t>Flor</t>
  </si>
  <si>
    <t>Gonzalo Rodríguez</t>
  </si>
  <si>
    <t>Gonzalo Torres</t>
  </si>
  <si>
    <t>Hernán</t>
  </si>
  <si>
    <t>Javi</t>
  </si>
  <si>
    <t>José Manuel</t>
  </si>
  <si>
    <t>Juanan</t>
  </si>
  <si>
    <t>Manuel</t>
  </si>
  <si>
    <t>Mayte Cano</t>
  </si>
  <si>
    <t>Nati</t>
  </si>
  <si>
    <t>Pablo Gil</t>
  </si>
  <si>
    <t>Pablo Sánchez</t>
  </si>
  <si>
    <t>Raquel</t>
  </si>
  <si>
    <t>Sara</t>
  </si>
  <si>
    <t>Tino</t>
  </si>
  <si>
    <t>matchId</t>
  </si>
  <si>
    <t>spainHour</t>
  </si>
  <si>
    <t>teamA</t>
  </si>
  <si>
    <t>teamB</t>
  </si>
  <si>
    <t>teamAkey</t>
  </si>
  <si>
    <t>teamBkey</t>
  </si>
  <si>
    <t>phase</t>
  </si>
  <si>
    <t>phaseKey</t>
  </si>
  <si>
    <t>group</t>
  </si>
  <si>
    <t>winAteam</t>
  </si>
  <si>
    <t>winBteam</t>
  </si>
  <si>
    <t>tie</t>
  </si>
  <si>
    <t>goalsAteam</t>
  </si>
  <si>
    <t>goalsBteam</t>
  </si>
  <si>
    <t>Qatar</t>
  </si>
  <si>
    <t>Ecuador</t>
  </si>
  <si>
    <t>A</t>
  </si>
  <si>
    <t>Senegal</t>
  </si>
  <si>
    <t>Países Bajos</t>
  </si>
  <si>
    <t>Inglaterra</t>
  </si>
  <si>
    <t>Irán</t>
  </si>
  <si>
    <t>B</t>
  </si>
  <si>
    <t>Estados Unidos</t>
  </si>
  <si>
    <t>Gales</t>
  </si>
  <si>
    <t>Argentina</t>
  </si>
  <si>
    <t>Arabia Saudí</t>
  </si>
  <si>
    <t>C</t>
  </si>
  <si>
    <t>México</t>
  </si>
  <si>
    <t>Polonia</t>
  </si>
  <si>
    <t>Francia</t>
  </si>
  <si>
    <t>Australia</t>
  </si>
  <si>
    <t>D</t>
  </si>
  <si>
    <t>Dinamarca</t>
  </si>
  <si>
    <t>Túnez</t>
  </si>
  <si>
    <t>España</t>
  </si>
  <si>
    <t>Costa Rica</t>
  </si>
  <si>
    <t>E</t>
  </si>
  <si>
    <t>Alemania</t>
  </si>
  <si>
    <t>Japón</t>
  </si>
  <si>
    <t>Bélgica</t>
  </si>
  <si>
    <t>Canadá</t>
  </si>
  <si>
    <t>F</t>
  </si>
  <si>
    <t>Marruecos</t>
  </si>
  <si>
    <t>Croacia</t>
  </si>
  <si>
    <t>Brasil</t>
  </si>
  <si>
    <t>Serbia</t>
  </si>
  <si>
    <t>G</t>
  </si>
  <si>
    <t>Suiza</t>
  </si>
  <si>
    <t>Camerún</t>
  </si>
  <si>
    <t>Portugal</t>
  </si>
  <si>
    <t>Ghana</t>
  </si>
  <si>
    <t>H</t>
  </si>
  <si>
    <t>Uruguay</t>
  </si>
  <si>
    <t>Corea del Sur</t>
  </si>
  <si>
    <t>O1 Países Bajos</t>
  </si>
  <si>
    <t>O1 Estados Unidos</t>
  </si>
  <si>
    <t>playOffs</t>
  </si>
  <si>
    <t>O2 Argentina</t>
  </si>
  <si>
    <t>O2 Australia</t>
  </si>
  <si>
    <t>O3 Francia</t>
  </si>
  <si>
    <t>03 Polonia</t>
  </si>
  <si>
    <t>O4 Inglaterra</t>
  </si>
  <si>
    <t>04 Senegal</t>
  </si>
  <si>
    <t>O5 Japón</t>
  </si>
  <si>
    <t>05 Croacia</t>
  </si>
  <si>
    <t>O6 Brasil</t>
  </si>
  <si>
    <t>06 Corea del Sur</t>
  </si>
  <si>
    <t>O7 Marruecos</t>
  </si>
  <si>
    <t>07 España</t>
  </si>
  <si>
    <t>O8 Portugal</t>
  </si>
  <si>
    <t>08 Suiza</t>
  </si>
  <si>
    <t>C1 Croacia</t>
  </si>
  <si>
    <t>C1 Brasil</t>
  </si>
  <si>
    <t>quarterFinal</t>
  </si>
  <si>
    <t>C2 Países Bajos</t>
  </si>
  <si>
    <t>C2 Argentina</t>
  </si>
  <si>
    <t>C3 Marruecos</t>
  </si>
  <si>
    <t>C3 Portugal</t>
  </si>
  <si>
    <t>C4 Inglaterra</t>
  </si>
  <si>
    <t>C4 Francia</t>
  </si>
  <si>
    <t>S1 Argentina</t>
  </si>
  <si>
    <t>S1 Croacia</t>
  </si>
  <si>
    <t>semiFinal</t>
  </si>
  <si>
    <t>S2 Francia</t>
  </si>
  <si>
    <t>S2 Marruecos</t>
  </si>
  <si>
    <t>T1 Croacia</t>
  </si>
  <si>
    <t>T1 Marruecos</t>
  </si>
  <si>
    <t>thirdPosition</t>
  </si>
  <si>
    <t>F1 Argentina</t>
  </si>
  <si>
    <t>F1 Francia</t>
  </si>
  <si>
    <t>final</t>
  </si>
  <si>
    <t>Suma de allPointsCumulativeSum</t>
  </si>
  <si>
    <t>Etiquetas de columna</t>
  </si>
  <si>
    <t>Etiquetas de fila</t>
  </si>
  <si>
    <t>Máx. de allPointsCumulativeSum</t>
  </si>
  <si>
    <t>Total general</t>
  </si>
  <si>
    <t>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</si>
  <si>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</si>
  <si>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</si>
  <si>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</si>
  <si>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</si>
  <si>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</si>
  <si>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</si>
  <si>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</si>
  <si>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</si>
  <si>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</si>
  <si>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</si>
  <si>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</si>
  <si>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dic</t>
  </si>
  <si>
    <t>01-dic</t>
  </si>
  <si>
    <t>02-dic</t>
  </si>
  <si>
    <t>03-dic</t>
  </si>
  <si>
    <t>04-dic</t>
  </si>
  <si>
    <t>05-dic</t>
  </si>
  <si>
    <t>06-dic</t>
  </si>
  <si>
    <t>09-dic</t>
  </si>
  <si>
    <t>10-dic</t>
  </si>
  <si>
    <t>13-dic</t>
  </si>
  <si>
    <t>14-dic</t>
  </si>
  <si>
    <t>17-dic</t>
  </si>
  <si>
    <t>18-dic</t>
  </si>
  <si>
    <t>nombre</t>
  </si>
  <si>
    <t>equipoA</t>
  </si>
  <si>
    <t>equipoB</t>
  </si>
  <si>
    <t>fase</t>
  </si>
  <si>
    <t>goalsA</t>
  </si>
  <si>
    <t>goalsB</t>
  </si>
  <si>
    <t xml:space="preserve">Danlin </t>
  </si>
  <si>
    <t>teamClasifica</t>
  </si>
  <si>
    <t>O1</t>
  </si>
  <si>
    <t>O2</t>
  </si>
  <si>
    <t>O3</t>
  </si>
  <si>
    <t>O4</t>
  </si>
  <si>
    <t>O5</t>
  </si>
  <si>
    <t>O6</t>
  </si>
  <si>
    <t>O7</t>
  </si>
  <si>
    <t>O8</t>
  </si>
  <si>
    <t>C1</t>
  </si>
  <si>
    <t>C2</t>
  </si>
  <si>
    <t>C3</t>
  </si>
  <si>
    <t>C4</t>
  </si>
  <si>
    <t>S1</t>
  </si>
  <si>
    <t>S2</t>
  </si>
  <si>
    <t>PRIMER_PUESTO</t>
  </si>
  <si>
    <t>SEGUNDO_PUESTO</t>
  </si>
  <si>
    <t>TERCER_PUESTO</t>
  </si>
  <si>
    <t>CUARTO_PUESTO</t>
  </si>
  <si>
    <t>grupo</t>
  </si>
  <si>
    <t>golesA</t>
  </si>
  <si>
    <t>golesB</t>
  </si>
  <si>
    <t xml:space="preserve">Ana </t>
  </si>
  <si>
    <t xml:space="preserve">Hernán </t>
  </si>
  <si>
    <t>equipo</t>
  </si>
  <si>
    <t>posición</t>
  </si>
  <si>
    <t>goleador</t>
  </si>
  <si>
    <t>Rashford</t>
  </si>
  <si>
    <t>Messi</t>
  </si>
  <si>
    <t>Mbappé</t>
  </si>
  <si>
    <t>Morata</t>
  </si>
  <si>
    <t>Kane</t>
  </si>
  <si>
    <t>Los horarios de los partidos corresponden a la localidad donde se juega el encuentro.</t>
  </si>
  <si>
    <t>#</t>
  </si>
  <si>
    <t>Fecha</t>
  </si>
  <si>
    <t>Hora</t>
  </si>
  <si>
    <t>Partido por el TERCER PUESTO</t>
  </si>
  <si>
    <t>Estadio</t>
  </si>
  <si>
    <t>TERCER PUESTO</t>
  </si>
  <si>
    <t>CUARTO PUESTO</t>
  </si>
  <si>
    <t>-</t>
  </si>
  <si>
    <t>Khalifa</t>
  </si>
  <si>
    <t>FINAL DEL CAMPEONATO</t>
  </si>
  <si>
    <t>SEGUNDO PUESTO</t>
  </si>
  <si>
    <t>Lusail</t>
  </si>
  <si>
    <t>CAMPEÓN DE CATAR 2022</t>
  </si>
  <si>
    <t>Fechas</t>
  </si>
  <si>
    <t>Horas</t>
  </si>
  <si>
    <t>SEMIFINALES</t>
  </si>
  <si>
    <t>Estadios</t>
  </si>
  <si>
    <t>Ganadores</t>
  </si>
  <si>
    <t>Al Bayt</t>
  </si>
  <si>
    <t>PARTIDOS</t>
  </si>
  <si>
    <t>Education City</t>
  </si>
  <si>
    <t>Al Thumama</t>
  </si>
  <si>
    <t>Ahmad Bin Ali</t>
  </si>
  <si>
    <t>Al Janoub</t>
  </si>
  <si>
    <t>Stadium 947</t>
  </si>
  <si>
    <t>Fixture interactivo – Mundial Rusia 2018</t>
  </si>
  <si>
    <t>POSICIONES</t>
  </si>
  <si>
    <t>CATAR</t>
  </si>
  <si>
    <t>ECUADOR</t>
  </si>
  <si>
    <t>Pts.</t>
  </si>
  <si>
    <t>Gan.</t>
  </si>
  <si>
    <t>Emp.</t>
  </si>
  <si>
    <t>Per.</t>
  </si>
  <si>
    <t>GF</t>
  </si>
  <si>
    <t>GC</t>
  </si>
  <si>
    <t>Dif.</t>
  </si>
  <si>
    <t>SENEGAL</t>
  </si>
  <si>
    <t>PAÍSES BAJOS</t>
  </si>
  <si>
    <t>INGLATERRA</t>
  </si>
  <si>
    <t>IRÁN</t>
  </si>
  <si>
    <t>ESTADOS UNIDOS</t>
  </si>
  <si>
    <t>GALES</t>
  </si>
  <si>
    <t>Áhmad Bin Ali</t>
  </si>
  <si>
    <t>Áhmad bin Ali</t>
  </si>
  <si>
    <t>MÉXICO</t>
  </si>
  <si>
    <t>POLONIA</t>
  </si>
  <si>
    <t xml:space="preserve">	Estadium 974</t>
  </si>
  <si>
    <t>ARGENTINA</t>
  </si>
  <si>
    <t>ARABIA SAUDITA</t>
  </si>
  <si>
    <t>Estadium 974</t>
  </si>
  <si>
    <t>FRANCIA</t>
  </si>
  <si>
    <t>AUSTRALIA</t>
  </si>
  <si>
    <t>DINAMARCA</t>
  </si>
  <si>
    <t>TÚNEZ</t>
  </si>
  <si>
    <t>ESPAÑA</t>
  </si>
  <si>
    <t>COSTA RICA</t>
  </si>
  <si>
    <t>ALEMANIA</t>
  </si>
  <si>
    <t>JAPÓN</t>
  </si>
  <si>
    <t>BÉLGICA</t>
  </si>
  <si>
    <t>CANADÁ</t>
  </si>
  <si>
    <t>MARRUECOS</t>
  </si>
  <si>
    <t>CROACIA</t>
  </si>
  <si>
    <t>SUIZA</t>
  </si>
  <si>
    <t>CAMERÚN</t>
  </si>
  <si>
    <t>BRASIL</t>
  </si>
  <si>
    <t>SERBIA</t>
  </si>
  <si>
    <t>URUGUAY</t>
  </si>
  <si>
    <t>COREA DEL SUR</t>
  </si>
  <si>
    <t>PORTUGAL</t>
  </si>
  <si>
    <t>GHANA</t>
  </si>
  <si>
    <t>AÑOS</t>
  </si>
  <si>
    <t>TORNEOS</t>
  </si>
  <si>
    <t>ESTADIOS</t>
  </si>
  <si>
    <t>EQUIPOS</t>
  </si>
  <si>
    <t>cumple la Copa Mundial en 2022.</t>
  </si>
  <si>
    <t>mundiales de fútbol de FIFA se han disputado desde 1930. El de este año, en Catar, será el número 22.</t>
  </si>
  <si>
    <t>de Catar serán sede
de los encuentros,
en 5 cuidades: Al Wakrah, Doha, Jor, Lusail y Rayán.</t>
  </si>
  <si>
    <t>de todo el mundo participarán en el torneo.</t>
  </si>
  <si>
    <t>se jugarán entre
el 20 de noviembre y
el 18 de diciembre
de 2022.</t>
  </si>
  <si>
    <t xml:space="preserve">        ALEMANIA</t>
  </si>
  <si>
    <t xml:space="preserve">        CATAR</t>
  </si>
  <si>
    <t xml:space="preserve">        FRANCIA</t>
  </si>
  <si>
    <t xml:space="preserve">        PAÍSES BAJOS</t>
  </si>
  <si>
    <t>««««</t>
  </si>
  <si>
    <t xml:space="preserve">        ARABIA S.</t>
  </si>
  <si>
    <t xml:space="preserve">        COREA DEL SUR</t>
  </si>
  <si>
    <t xml:space="preserve">        GALES</t>
  </si>
  <si>
    <t xml:space="preserve">        POLONIA</t>
  </si>
  <si>
    <t>««</t>
  </si>
  <si>
    <t xml:space="preserve">        ARGENTINA</t>
  </si>
  <si>
    <t xml:space="preserve">        COSTA RICA</t>
  </si>
  <si>
    <t xml:space="preserve">        GHANA</t>
  </si>
  <si>
    <t xml:space="preserve">        PORTUGAL</t>
  </si>
  <si>
    <t>«««««</t>
  </si>
  <si>
    <t xml:space="preserve">        AUSTRALIA</t>
  </si>
  <si>
    <t xml:space="preserve">        CROACIA</t>
  </si>
  <si>
    <t xml:space="preserve">        INGLATERRA</t>
  </si>
  <si>
    <t xml:space="preserve">        SENEGAL</t>
  </si>
  <si>
    <t>«</t>
  </si>
  <si>
    <t xml:space="preserve">        BÉLGICA</t>
  </si>
  <si>
    <t xml:space="preserve">        DINAMARCA</t>
  </si>
  <si>
    <t xml:space="preserve">        IRÁN</t>
  </si>
  <si>
    <t xml:space="preserve">        SERBIA</t>
  </si>
  <si>
    <t xml:space="preserve">        BRASIL</t>
  </si>
  <si>
    <t xml:space="preserve">        ECUADOR</t>
  </si>
  <si>
    <t xml:space="preserve">        JAPÓN</t>
  </si>
  <si>
    <t xml:space="preserve">        SUIZA</t>
  </si>
  <si>
    <t xml:space="preserve">        CAMERÚN</t>
  </si>
  <si>
    <t xml:space="preserve">        ESPAÑA</t>
  </si>
  <si>
    <t xml:space="preserve">        MARRUECOS</t>
  </si>
  <si>
    <t xml:space="preserve">        TÚNEZ</t>
  </si>
  <si>
    <t xml:space="preserve">        CANADÁ</t>
  </si>
  <si>
    <t xml:space="preserve">        ESTADOS UNIDOS</t>
  </si>
  <si>
    <t xml:space="preserve">        MÉXICO</t>
  </si>
  <si>
    <t xml:space="preserve">        URUGUAY</t>
  </si>
  <si>
    <t>Elije tu zona horaria para que los partidos aparezcan con tu horario local:</t>
  </si>
  <si>
    <t>UTC + 1</t>
  </si>
  <si>
    <t xml:space="preserve">Puedes averiguar tu UTC local en el siguiente enlace: </t>
  </si>
  <si>
    <r>
      <t xml:space="preserve">Para que se muestren los horarios de la localidad donde se juegan los encuentros, elige </t>
    </r>
    <r>
      <rPr>
        <b/>
        <sz val="11"/>
        <color theme="1"/>
        <rFont val="Calibri"/>
        <family val="2"/>
        <scheme val="minor"/>
      </rPr>
      <t>UTC + 3</t>
    </r>
    <r>
      <rPr>
        <sz val="11"/>
        <color theme="1"/>
        <rFont val="Calibri"/>
        <family val="2"/>
        <scheme val="minor"/>
      </rPr>
      <t>.</t>
    </r>
  </si>
  <si>
    <t>UTC - 12</t>
  </si>
  <si>
    <t>UTC - 11</t>
  </si>
  <si>
    <t>UTC - 10</t>
  </si>
  <si>
    <t>UTC - 9</t>
  </si>
  <si>
    <t>UTC - 8</t>
  </si>
  <si>
    <t>UTC - 7</t>
  </si>
  <si>
    <t>UTC - 6</t>
  </si>
  <si>
    <t>UTC - 5</t>
  </si>
  <si>
    <t>UTC - 4</t>
  </si>
  <si>
    <t>UTC - 3:30</t>
  </si>
  <si>
    <t>UTC - 3</t>
  </si>
  <si>
    <t>UTC - 2</t>
  </si>
  <si>
    <t>UTC - 1</t>
  </si>
  <si>
    <t>UTC</t>
  </si>
  <si>
    <t>UTC + 2</t>
  </si>
  <si>
    <t>UTC + 3</t>
  </si>
  <si>
    <t>UTC + 3:30</t>
  </si>
  <si>
    <t>UTC + 4</t>
  </si>
  <si>
    <t>UTC + 4:30</t>
  </si>
  <si>
    <t>UTC + 5</t>
  </si>
  <si>
    <t>UTC + 5:30</t>
  </si>
  <si>
    <t>UTC + 5:45</t>
  </si>
  <si>
    <t>UTC + 6</t>
  </si>
  <si>
    <t>UTC + 6:30</t>
  </si>
  <si>
    <t>UTC + 7</t>
  </si>
  <si>
    <t>UTC + 8</t>
  </si>
  <si>
    <t>UTC + 9</t>
  </si>
  <si>
    <t>UTC + 9:30</t>
  </si>
  <si>
    <t>UTC + 10</t>
  </si>
  <si>
    <t>UTC + 10:30</t>
  </si>
  <si>
    <t>UTC + 11</t>
  </si>
  <si>
    <t>vacía</t>
  </si>
  <si>
    <t>UTC + 12</t>
  </si>
  <si>
    <t>UTC + 12:45</t>
  </si>
  <si>
    <t>UTC + 13</t>
  </si>
  <si>
    <t>UTC + 14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</si>
</sst>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4">
    <font>
      <sz val="11"/>
      <color theme="1"/>
      <name val="Calibri"/>
      <family val="2"/>
      <scheme val="minor"/>
    </font>
    <font>
      <sz val="28"/>
      <name val="Arial"/>
      <family val="2"/>
    </font>
    <font>
      <i/>
      <sz val="14"/>
      <color theme="0"/>
      <name val="Calibri"/>
      <family val="2"/>
      <scheme val="minor"/>
    </font>
    <font>
      <sz val="28"/>
      <color rgb="FF22222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D14F52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4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Arial"/>
      <family val="2"/>
    </font>
    <font>
      <b/>
      <i/>
      <sz val="18"/>
      <color theme="1" tint="0.249977111117893"/>
      <name val="Arial"/>
      <family val="2"/>
    </font>
    <font>
      <b/>
      <sz val="11"/>
      <color rgb="FF262626"/>
      <name val="Calibri"/>
      <family val="2"/>
      <scheme val="minor"/>
    </font>
    <font>
      <b/>
      <sz val="10"/>
      <color rgb="FFB91114"/>
      <name val="Calibri"/>
      <family val="2"/>
      <scheme val="minor"/>
    </font>
    <font>
      <sz val="10"/>
      <color rgb="FF262626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rgb="FF262626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65B3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rgb="FFB91114"/>
      <name val="Calibri"/>
      <family val="2"/>
      <scheme val="minor"/>
    </font>
    <font>
      <sz val="12"/>
      <color rgb="FF262626"/>
      <name val="Calibri"/>
      <family val="2"/>
      <scheme val="minor"/>
    </font>
    <font>
      <sz val="12"/>
      <color rgb="FF0065B3"/>
      <name val="Calibri"/>
      <family val="2"/>
      <scheme val="minor"/>
    </font>
    <font>
      <b/>
      <sz val="10"/>
      <color rgb="FF0065B3"/>
      <name val="Calibri"/>
      <family val="2"/>
      <scheme val="minor"/>
    </font>
    <font>
      <i/>
      <sz val="11"/>
      <color rgb="FFB91114"/>
      <name val="Calibri"/>
      <family val="2"/>
      <scheme val="minor"/>
    </font>
    <font>
      <sz val="11"/>
      <color rgb="FFF2F2F2"/>
      <name val="Calibri"/>
      <family val="2"/>
      <scheme val="minor"/>
    </font>
    <font>
      <b/>
      <sz val="58"/>
      <color rgb="FF0065B3"/>
      <name val="Calibri"/>
      <family val="2"/>
      <scheme val="minor"/>
    </font>
    <font>
      <b/>
      <i/>
      <sz val="16"/>
      <color rgb="FFDBBD67"/>
      <name val="Calibri"/>
      <family val="2"/>
      <scheme val="minor"/>
    </font>
    <font>
      <b/>
      <i/>
      <sz val="16"/>
      <color rgb="FF0065B3"/>
      <name val="Calibri"/>
      <family val="2"/>
      <scheme val="minor"/>
    </font>
    <font>
      <b/>
      <i/>
      <sz val="16"/>
      <color rgb="FFB91114"/>
      <name val="Calibri"/>
      <family val="2"/>
      <scheme val="minor"/>
    </font>
    <font>
      <b/>
      <i/>
      <sz val="11"/>
      <color rgb="FF262626"/>
      <name val="Calibri"/>
      <family val="2"/>
      <scheme val="minor"/>
    </font>
    <font>
      <sz val="8"/>
      <color rgb="FF262626"/>
      <name val="Calibri"/>
      <family val="2"/>
      <scheme val="minor"/>
    </font>
    <font>
      <sz val="28"/>
      <color theme="0"/>
      <name val="Avenir Next LT Pro"/>
      <family val="2"/>
    </font>
    <font>
      <b/>
      <sz val="10"/>
      <color rgb="FF8F1737"/>
      <name val="Calibri"/>
      <family val="2"/>
      <scheme val="minor"/>
    </font>
    <font>
      <b/>
      <sz val="12"/>
      <color rgb="FF8F1737"/>
      <name val="Calibri"/>
      <family val="2"/>
      <scheme val="minor"/>
    </font>
    <font>
      <b/>
      <sz val="9"/>
      <color rgb="FF262626"/>
      <name val="Arial"/>
      <family val="2"/>
    </font>
    <font>
      <b/>
      <sz val="58"/>
      <color rgb="FF8F1737"/>
      <name val="Calibri"/>
      <family val="2"/>
      <scheme val="minor"/>
    </font>
    <font>
      <b/>
      <i/>
      <sz val="16"/>
      <color rgb="FF8F1737"/>
      <name val="Calibri"/>
      <family val="2"/>
      <scheme val="minor"/>
    </font>
    <font>
      <b/>
      <sz val="58"/>
      <color rgb="FFFEB811"/>
      <name val="Calibri"/>
      <family val="2"/>
      <scheme val="minor"/>
    </font>
    <font>
      <b/>
      <i/>
      <sz val="16"/>
      <color rgb="FFFEB811"/>
      <name val="Calibri"/>
      <family val="2"/>
      <scheme val="minor"/>
    </font>
    <font>
      <sz val="12"/>
      <color rgb="FF8F1737"/>
      <name val="Wingdings"/>
      <charset val="2"/>
    </font>
    <font>
      <b/>
      <sz val="11"/>
      <color rgb="FFB911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25"/>
      <name val="Calibri"/>
      <family val="2"/>
      <scheme val="minor"/>
    </font>
    <font>
      <b/>
      <sz val="22"/>
      <color rgb="FF2065B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F1737"/>
        <bgColor indexed="64"/>
      </patternFill>
    </fill>
    <fill>
      <patternFill patternType="solid">
        <fgColor rgb="FFFEB81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2065B0"/>
        <bgColor indexed="64"/>
      </patternFill>
    </fill>
    <fill>
      <patternFill patternType="solid">
        <fgColor rgb="FF4A0D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D196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rgb="FFB91114"/>
      </bottom>
      <diagonal/>
    </border>
    <border>
      <left style="medium">
        <color rgb="FF8F1737"/>
      </left>
      <right/>
      <top style="medium">
        <color rgb="FF8F1737"/>
      </top>
      <bottom/>
      <diagonal/>
    </border>
    <border>
      <left/>
      <right/>
      <top style="medium">
        <color rgb="FF8F1737"/>
      </top>
      <bottom/>
      <diagonal/>
    </border>
    <border>
      <left/>
      <right style="medium">
        <color rgb="FF8F1737"/>
      </right>
      <top style="medium">
        <color rgb="FF8F1737"/>
      </top>
      <bottom/>
      <diagonal/>
    </border>
    <border>
      <left style="medium">
        <color rgb="FF8F1737"/>
      </left>
      <right/>
      <top/>
      <bottom/>
      <diagonal/>
    </border>
    <border>
      <left/>
      <right style="medium">
        <color rgb="FF8F1737"/>
      </right>
      <top/>
      <bottom/>
      <diagonal/>
    </border>
    <border>
      <left style="medium">
        <color rgb="FF8F1737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medium">
        <color rgb="FF8F1737"/>
      </right>
      <top style="thin">
        <color theme="0" tint="-0.499984740745262"/>
      </top>
      <bottom style="thin">
        <color indexed="64"/>
      </bottom>
      <diagonal/>
    </border>
    <border>
      <left style="medium">
        <color rgb="FF8F1737"/>
      </left>
      <right style="thin">
        <color indexed="64"/>
      </right>
      <top style="thin">
        <color indexed="64"/>
      </top>
      <bottom style="medium">
        <color rgb="FF8F173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8F1737"/>
      </bottom>
      <diagonal/>
    </border>
    <border>
      <left style="thin">
        <color indexed="64"/>
      </left>
      <right style="medium">
        <color rgb="FF8F1737"/>
      </right>
      <top style="thin">
        <color indexed="64"/>
      </top>
      <bottom style="medium">
        <color rgb="FF8F1737"/>
      </bottom>
      <diagonal/>
    </border>
    <border>
      <left style="medium">
        <color rgb="FF8F1737"/>
      </left>
      <right style="medium">
        <color rgb="FF8F1737"/>
      </right>
      <top style="medium">
        <color rgb="FF8F1737"/>
      </top>
      <bottom/>
      <diagonal/>
    </border>
    <border>
      <left style="medium">
        <color rgb="FF8F1737"/>
      </left>
      <right style="medium">
        <color rgb="FF8F1737"/>
      </right>
      <top style="thin">
        <color theme="0" tint="-0.499984740745262"/>
      </top>
      <bottom/>
      <diagonal/>
    </border>
    <border>
      <left style="medium">
        <color rgb="FF8F1737"/>
      </left>
      <right style="medium">
        <color rgb="FF8F1737"/>
      </right>
      <top/>
      <bottom/>
      <diagonal/>
    </border>
    <border>
      <left style="medium">
        <color rgb="FF8F1737"/>
      </left>
      <right style="medium">
        <color rgb="FF8F1737"/>
      </right>
      <top/>
      <bottom style="medium">
        <color rgb="FF8F1737"/>
      </bottom>
      <diagonal/>
    </border>
    <border>
      <left style="medium">
        <color rgb="FF8F1737"/>
      </left>
      <right style="medium">
        <color rgb="FF8F1737"/>
      </right>
      <top style="thin">
        <color rgb="FFB91114"/>
      </top>
      <bottom/>
      <diagonal/>
    </border>
    <border>
      <left/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FEB811"/>
      </left>
      <right style="medium">
        <color rgb="FFFEB811"/>
      </right>
      <top style="medium">
        <color rgb="FFFEB811"/>
      </top>
      <bottom/>
      <diagonal/>
    </border>
    <border>
      <left style="medium">
        <color rgb="FFFEB811"/>
      </left>
      <right style="medium">
        <color rgb="FFFEB811"/>
      </right>
      <top/>
      <bottom/>
      <diagonal/>
    </border>
    <border>
      <left style="medium">
        <color rgb="FFFEB811"/>
      </left>
      <right style="medium">
        <color rgb="FFFEB811"/>
      </right>
      <top/>
      <bottom style="medium">
        <color rgb="FFFEB811"/>
      </bottom>
      <diagonal/>
    </border>
    <border>
      <left style="medium">
        <color rgb="FF2065B0"/>
      </left>
      <right style="medium">
        <color rgb="FF2065B0"/>
      </right>
      <top style="medium">
        <color rgb="FF2065B0"/>
      </top>
      <bottom/>
      <diagonal/>
    </border>
    <border>
      <left style="medium">
        <color rgb="FF2065B0"/>
      </left>
      <right style="medium">
        <color rgb="FF2065B0"/>
      </right>
      <top/>
      <bottom/>
      <diagonal/>
    </border>
    <border>
      <left style="medium">
        <color rgb="FF2065B0"/>
      </left>
      <right style="medium">
        <color rgb="FF2065B0"/>
      </right>
      <top/>
      <bottom style="medium">
        <color rgb="FF2065B0"/>
      </bottom>
      <diagonal/>
    </border>
    <border>
      <left style="medium">
        <color rgb="FF4A0D62"/>
      </left>
      <right style="medium">
        <color rgb="FF4A0D62"/>
      </right>
      <top style="medium">
        <color rgb="FF4A0D62"/>
      </top>
      <bottom/>
      <diagonal/>
    </border>
    <border>
      <left style="medium">
        <color rgb="FF4A0D62"/>
      </left>
      <right style="medium">
        <color rgb="FF4A0D62"/>
      </right>
      <top/>
      <bottom/>
      <diagonal/>
    </border>
    <border>
      <left style="medium">
        <color rgb="FF4A0D62"/>
      </left>
      <right style="medium">
        <color rgb="FF4A0D62"/>
      </right>
      <top/>
      <bottom style="medium">
        <color rgb="FF4A0D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9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right"/>
    </xf>
    <xf numFmtId="0" fontId="13" fillId="0" borderId="0" xfId="0" applyFont="1"/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3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0" fillId="0" borderId="0" xfId="0" applyFont="1" applyAlignment="1">
      <alignment vertical="center"/>
    </xf>
    <xf numFmtId="0" fontId="0" fillId="4" borderId="17" xfId="0" applyFill="1" applyBorder="1"/>
    <xf numFmtId="0" fontId="9" fillId="4" borderId="17" xfId="0" applyFont="1" applyFill="1" applyBorder="1"/>
    <xf numFmtId="0" fontId="6" fillId="4" borderId="28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1" xfId="0" applyBorder="1"/>
    <xf numFmtId="0" fontId="2" fillId="4" borderId="28" xfId="0" applyFont="1" applyFill="1" applyBorder="1" applyAlignment="1">
      <alignment horizontal="center" vertical="center"/>
    </xf>
    <xf numFmtId="0" fontId="0" fillId="0" borderId="32" xfId="0" applyBorder="1"/>
    <xf numFmtId="0" fontId="11" fillId="4" borderId="28" xfId="0" applyFont="1" applyFill="1" applyBorder="1" applyAlignment="1">
      <alignment horizontal="center" vertical="center"/>
    </xf>
    <xf numFmtId="0" fontId="0" fillId="0" borderId="30" xfId="0" applyBorder="1"/>
    <xf numFmtId="0" fontId="2" fillId="4" borderId="7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2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6" xfId="0" applyFill="1" applyBorder="1"/>
    <xf numFmtId="0" fontId="33" fillId="6" borderId="0" xfId="0" applyFont="1" applyFill="1"/>
    <xf numFmtId="0" fontId="24" fillId="6" borderId="0" xfId="0" applyFont="1" applyFill="1"/>
    <xf numFmtId="0" fontId="0" fillId="6" borderId="3" xfId="0" applyFill="1" applyBorder="1"/>
    <xf numFmtId="0" fontId="0" fillId="6" borderId="11" xfId="0" applyFill="1" applyBorder="1"/>
    <xf numFmtId="0" fontId="0" fillId="6" borderId="5" xfId="0" applyFill="1" applyBorder="1"/>
    <xf numFmtId="0" fontId="22" fillId="4" borderId="34" xfId="0" applyFont="1" applyFill="1" applyBorder="1" applyAlignment="1">
      <alignment horizontal="center" vertical="center"/>
    </xf>
    <xf numFmtId="0" fontId="22" fillId="4" borderId="35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vertical="center" wrapText="1"/>
    </xf>
    <xf numFmtId="0" fontId="37" fillId="0" borderId="37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24" fillId="5" borderId="0" xfId="0" applyFont="1" applyFill="1"/>
    <xf numFmtId="0" fontId="48" fillId="5" borderId="0" xfId="0" applyFont="1" applyFill="1" applyAlignment="1">
      <alignment horizontal="left"/>
    </xf>
    <xf numFmtId="0" fontId="24" fillId="5" borderId="0" xfId="0" applyFont="1" applyFill="1" applyAlignment="1">
      <alignment horizontal="center"/>
    </xf>
    <xf numFmtId="0" fontId="24" fillId="7" borderId="0" xfId="0" applyFont="1" applyFill="1"/>
    <xf numFmtId="0" fontId="0" fillId="0" borderId="45" xfId="0" applyBorder="1"/>
    <xf numFmtId="21" fontId="0" fillId="0" borderId="0" xfId="0" applyNumberFormat="1"/>
    <xf numFmtId="0" fontId="0" fillId="10" borderId="0" xfId="0" applyFill="1"/>
    <xf numFmtId="21" fontId="0" fillId="10" borderId="0" xfId="0" applyNumberFormat="1" applyFill="1"/>
    <xf numFmtId="20" fontId="0" fillId="0" borderId="0" xfId="0" applyNumberFormat="1"/>
    <xf numFmtId="0" fontId="39" fillId="0" borderId="0" xfId="0" applyFont="1" applyAlignment="1">
      <alignment vertical="top"/>
    </xf>
    <xf numFmtId="0" fontId="4" fillId="0" borderId="0" xfId="0" applyFont="1" applyAlignment="1">
      <alignment wrapText="1"/>
    </xf>
    <xf numFmtId="22" fontId="0" fillId="0" borderId="45" xfId="0" applyNumberFormat="1" applyBorder="1"/>
    <xf numFmtId="0" fontId="50" fillId="0" borderId="8" xfId="0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right"/>
    </xf>
    <xf numFmtId="0" fontId="51" fillId="0" borderId="0" xfId="0" applyFont="1" applyAlignment="1">
      <alignment horizontal="right"/>
    </xf>
    <xf numFmtId="0" fontId="22" fillId="4" borderId="33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wrapText="1"/>
    </xf>
    <xf numFmtId="0" fontId="25" fillId="6" borderId="1" xfId="0" applyFont="1" applyFill="1" applyBorder="1" applyAlignment="1">
      <alignment vertical="center" wrapText="1"/>
    </xf>
    <xf numFmtId="0" fontId="21" fillId="6" borderId="2" xfId="0" applyFont="1" applyFill="1" applyBorder="1" applyAlignment="1" applyProtection="1">
      <alignment wrapText="1"/>
      <protection locked="0"/>
    </xf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/>
    </xf>
    <xf numFmtId="0" fontId="0" fillId="12" borderId="0" xfId="0" applyFill="1"/>
    <xf numFmtId="0" fontId="0" fillId="0" borderId="0" xfId="0" pivotButton="1"/>
    <xf numFmtId="0" fontId="16" fillId="6" borderId="3" xfId="0" applyFont="1" applyFill="1" applyBorder="1" applyAlignment="1">
      <alignment horizontal="center"/>
    </xf>
    <xf numFmtId="16" fontId="16" fillId="6" borderId="3" xfId="0" applyNumberFormat="1" applyFont="1" applyFill="1" applyBorder="1" applyAlignment="1">
      <alignment horizontal="center"/>
    </xf>
    <xf numFmtId="20" fontId="16" fillId="6" borderId="3" xfId="0" applyNumberFormat="1" applyFont="1" applyFill="1" applyBorder="1" applyAlignment="1">
      <alignment horizontal="center"/>
    </xf>
    <xf numFmtId="0" fontId="16" fillId="6" borderId="0" xfId="0" applyFont="1" applyFill="1" applyAlignment="1">
      <alignment horizontal="right"/>
    </xf>
    <xf numFmtId="0" fontId="0" fillId="6" borderId="0" xfId="0" applyFill="1" applyAlignment="1">
      <alignment horizontal="center"/>
    </xf>
    <xf numFmtId="0" fontId="16" fillId="6" borderId="0" xfId="0" applyFont="1" applyFill="1" applyAlignment="1">
      <alignment horizontal="right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52" fillId="11" borderId="23" xfId="0" applyFont="1" applyFill="1" applyBorder="1" applyAlignment="1">
      <alignment horizontal="center" vertical="center"/>
    </xf>
    <xf numFmtId="0" fontId="52" fillId="11" borderId="16" xfId="0" applyFont="1" applyFill="1" applyBorder="1" applyAlignment="1">
      <alignment horizontal="center" vertical="center"/>
    </xf>
    <xf numFmtId="0" fontId="52" fillId="11" borderId="24" xfId="0" applyFont="1" applyFill="1" applyBorder="1" applyAlignment="1">
      <alignment horizontal="center" vertical="center"/>
    </xf>
    <xf numFmtId="0" fontId="52" fillId="11" borderId="25" xfId="0" applyFont="1" applyFill="1" applyBorder="1" applyAlignment="1">
      <alignment horizontal="center" vertical="center"/>
    </xf>
    <xf numFmtId="0" fontId="52" fillId="11" borderId="26" xfId="0" applyFont="1" applyFill="1" applyBorder="1" applyAlignment="1">
      <alignment horizontal="center" vertical="center"/>
    </xf>
    <xf numFmtId="0" fontId="52" fillId="11" borderId="27" xfId="0" applyFont="1" applyFill="1" applyBorder="1" applyAlignment="1">
      <alignment horizontal="center" vertical="center"/>
    </xf>
    <xf numFmtId="0" fontId="19" fillId="4" borderId="34" xfId="0" applyFont="1" applyFill="1" applyBorder="1" applyAlignment="1">
      <alignment horizontal="center" vertical="center"/>
    </xf>
    <xf numFmtId="0" fontId="27" fillId="4" borderId="34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16" fillId="6" borderId="0" xfId="0" applyFont="1" applyFill="1" applyAlignment="1">
      <alignment horizontal="left"/>
    </xf>
    <xf numFmtId="0" fontId="21" fillId="6" borderId="3" xfId="0" applyFont="1" applyFill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6" fillId="6" borderId="0" xfId="0" applyFont="1" applyFill="1" applyAlignment="1">
      <alignment horizontal="center"/>
    </xf>
    <xf numFmtId="0" fontId="16" fillId="6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43" fillId="6" borderId="0" xfId="0" applyFont="1" applyFill="1" applyAlignment="1">
      <alignment horizontal="left"/>
    </xf>
    <xf numFmtId="0" fontId="25" fillId="6" borderId="3" xfId="0" applyFont="1" applyFill="1" applyBorder="1" applyAlignment="1">
      <alignment horizontal="center"/>
    </xf>
    <xf numFmtId="0" fontId="43" fillId="6" borderId="0" xfId="0" applyFont="1" applyFill="1" applyAlignment="1">
      <alignment horizontal="right" vertical="center"/>
    </xf>
    <xf numFmtId="0" fontId="43" fillId="6" borderId="0" xfId="0" applyFont="1" applyFill="1" applyAlignment="1">
      <alignment horizontal="right"/>
    </xf>
    <xf numFmtId="0" fontId="43" fillId="6" borderId="0" xfId="0" applyFont="1" applyFill="1" applyAlignment="1">
      <alignment horizontal="left" vertical="center"/>
    </xf>
    <xf numFmtId="0" fontId="0" fillId="6" borderId="4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14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0" borderId="8" xfId="0" applyBorder="1" applyAlignment="1">
      <alignment horizontal="center"/>
    </xf>
    <xf numFmtId="0" fontId="2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9" fillId="7" borderId="8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30" fillId="7" borderId="8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wrapText="1"/>
    </xf>
    <xf numFmtId="0" fontId="4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9" fillId="4" borderId="7" xfId="0" applyFont="1" applyFill="1" applyBorder="1" applyAlignment="1">
      <alignment horizontal="center"/>
    </xf>
    <xf numFmtId="0" fontId="19" fillId="4" borderId="14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6" fillId="7" borderId="9" xfId="0" applyFont="1" applyFill="1" applyBorder="1" applyAlignment="1">
      <alignment horizontal="left" vertical="center"/>
    </xf>
    <xf numFmtId="0" fontId="26" fillId="7" borderId="4" xfId="0" applyFont="1" applyFill="1" applyBorder="1" applyAlignment="1">
      <alignment horizontal="left" vertical="center"/>
    </xf>
    <xf numFmtId="0" fontId="26" fillId="7" borderId="11" xfId="0" applyFont="1" applyFill="1" applyBorder="1" applyAlignment="1">
      <alignment horizontal="left" vertical="center"/>
    </xf>
    <xf numFmtId="0" fontId="26" fillId="7" borderId="0" xfId="0" applyFont="1" applyFill="1" applyAlignment="1">
      <alignment horizontal="left" vertical="center"/>
    </xf>
    <xf numFmtId="0" fontId="26" fillId="7" borderId="12" xfId="0" applyFont="1" applyFill="1" applyBorder="1" applyAlignment="1">
      <alignment horizontal="left" vertical="center"/>
    </xf>
    <xf numFmtId="0" fontId="26" fillId="7" borderId="6" xfId="0" applyFont="1" applyFill="1" applyBorder="1" applyAlignment="1">
      <alignment horizontal="left" vertical="center"/>
    </xf>
    <xf numFmtId="0" fontId="42" fillId="7" borderId="8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left" vertical="center"/>
    </xf>
    <xf numFmtId="0" fontId="26" fillId="7" borderId="5" xfId="0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left" vertical="center"/>
    </xf>
    <xf numFmtId="0" fontId="30" fillId="6" borderId="8" xfId="0" applyFont="1" applyFill="1" applyBorder="1" applyAlignment="1">
      <alignment horizontal="center" vertical="center"/>
    </xf>
    <xf numFmtId="0" fontId="29" fillId="6" borderId="8" xfId="0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left" vertical="center"/>
    </xf>
    <xf numFmtId="0" fontId="26" fillId="6" borderId="4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left" vertical="center"/>
    </xf>
    <xf numFmtId="0" fontId="26" fillId="6" borderId="0" xfId="0" applyFont="1" applyFill="1" applyAlignment="1">
      <alignment horizontal="left" vertical="center"/>
    </xf>
    <xf numFmtId="0" fontId="26" fillId="6" borderId="12" xfId="0" applyFont="1" applyFill="1" applyBorder="1" applyAlignment="1">
      <alignment horizontal="left" vertical="center"/>
    </xf>
    <xf numFmtId="0" fontId="26" fillId="6" borderId="6" xfId="0" applyFont="1" applyFill="1" applyBorder="1" applyAlignment="1">
      <alignment horizontal="left" vertical="center"/>
    </xf>
    <xf numFmtId="0" fontId="21" fillId="6" borderId="3" xfId="0" applyFont="1" applyFill="1" applyBorder="1" applyAlignment="1">
      <alignment horizontal="center" vertical="center" wrapText="1"/>
    </xf>
    <xf numFmtId="0" fontId="28" fillId="6" borderId="8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8" fillId="7" borderId="8" xfId="0" applyFont="1" applyFill="1" applyBorder="1" applyAlignment="1">
      <alignment horizontal="center" vertical="center"/>
    </xf>
    <xf numFmtId="0" fontId="44" fillId="5" borderId="36" xfId="0" applyFont="1" applyFill="1" applyBorder="1" applyAlignment="1">
      <alignment horizontal="center" vertical="center"/>
    </xf>
    <xf numFmtId="0" fontId="44" fillId="5" borderId="37" xfId="0" applyFont="1" applyFill="1" applyBorder="1" applyAlignment="1">
      <alignment horizontal="center" vertical="center"/>
    </xf>
    <xf numFmtId="0" fontId="46" fillId="4" borderId="28" xfId="0" applyFont="1" applyFill="1" applyBorder="1" applyAlignment="1">
      <alignment horizontal="center" vertical="center"/>
    </xf>
    <xf numFmtId="0" fontId="46" fillId="4" borderId="30" xfId="0" applyFont="1" applyFill="1" applyBorder="1" applyAlignment="1">
      <alignment horizontal="center" vertical="center"/>
    </xf>
    <xf numFmtId="0" fontId="34" fillId="5" borderId="36" xfId="0" applyFont="1" applyFill="1" applyBorder="1" applyAlignment="1">
      <alignment horizontal="center" vertical="center"/>
    </xf>
    <xf numFmtId="0" fontId="34" fillId="5" borderId="37" xfId="0" applyFont="1" applyFill="1" applyBorder="1" applyAlignment="1">
      <alignment horizontal="center" vertical="center"/>
    </xf>
    <xf numFmtId="0" fontId="46" fillId="8" borderId="39" xfId="0" applyFont="1" applyFill="1" applyBorder="1" applyAlignment="1">
      <alignment horizontal="center" vertical="center"/>
    </xf>
    <xf numFmtId="0" fontId="46" fillId="8" borderId="40" xfId="0" applyFont="1" applyFill="1" applyBorder="1" applyAlignment="1">
      <alignment horizontal="center" vertical="center"/>
    </xf>
    <xf numFmtId="0" fontId="46" fillId="9" borderId="42" xfId="0" applyFont="1" applyFill="1" applyBorder="1" applyAlignment="1">
      <alignment horizontal="center" vertical="center"/>
    </xf>
    <xf numFmtId="0" fontId="46" fillId="9" borderId="43" xfId="0" applyFont="1" applyFill="1" applyBorder="1" applyAlignment="1">
      <alignment horizontal="center" vertical="center"/>
    </xf>
    <xf numFmtId="0" fontId="38" fillId="0" borderId="40" xfId="0" applyFont="1" applyBorder="1" applyAlignment="1">
      <alignment horizontal="center" vertical="top" wrapText="1"/>
    </xf>
    <xf numFmtId="0" fontId="38" fillId="0" borderId="41" xfId="0" applyFont="1" applyBorder="1" applyAlignment="1">
      <alignment horizontal="center" vertical="top" wrapText="1"/>
    </xf>
    <xf numFmtId="0" fontId="47" fillId="4" borderId="30" xfId="0" applyFont="1" applyFill="1" applyBorder="1" applyAlignment="1">
      <alignment horizontal="center" vertical="center"/>
    </xf>
    <xf numFmtId="0" fontId="36" fillId="5" borderId="37" xfId="0" applyFont="1" applyFill="1" applyBorder="1" applyAlignment="1">
      <alignment horizontal="center" vertical="center"/>
    </xf>
    <xf numFmtId="0" fontId="47" fillId="9" borderId="43" xfId="0" applyFont="1" applyFill="1" applyBorder="1" applyAlignment="1">
      <alignment horizontal="center" vertical="center"/>
    </xf>
    <xf numFmtId="0" fontId="45" fillId="5" borderId="37" xfId="0" applyFont="1" applyFill="1" applyBorder="1" applyAlignment="1">
      <alignment horizontal="center" vertical="center"/>
    </xf>
    <xf numFmtId="0" fontId="47" fillId="8" borderId="40" xfId="0" applyFont="1" applyFill="1" applyBorder="1" applyAlignment="1">
      <alignment horizontal="center" vertical="center"/>
    </xf>
    <xf numFmtId="0" fontId="38" fillId="0" borderId="30" xfId="0" applyFont="1" applyBorder="1" applyAlignment="1">
      <alignment horizontal="center" vertical="top" wrapText="1"/>
    </xf>
    <xf numFmtId="0" fontId="38" fillId="0" borderId="31" xfId="0" applyFont="1" applyBorder="1" applyAlignment="1">
      <alignment horizontal="center" vertical="top" wrapText="1"/>
    </xf>
    <xf numFmtId="0" fontId="38" fillId="0" borderId="37" xfId="0" applyFont="1" applyBorder="1" applyAlignment="1">
      <alignment horizontal="center" vertical="top" wrapText="1"/>
    </xf>
    <xf numFmtId="0" fontId="38" fillId="0" borderId="38" xfId="0" applyFont="1" applyBorder="1" applyAlignment="1">
      <alignment horizontal="center" vertical="top" wrapText="1"/>
    </xf>
    <xf numFmtId="0" fontId="38" fillId="0" borderId="43" xfId="0" applyFont="1" applyBorder="1" applyAlignment="1">
      <alignment horizontal="center" vertical="top" wrapText="1"/>
    </xf>
    <xf numFmtId="0" fontId="38" fillId="0" borderId="44" xfId="0" applyFont="1" applyBorder="1" applyAlignment="1">
      <alignment horizontal="center" vertical="top" wrapText="1"/>
    </xf>
  </cellXfs>
  <cellStyles count="1">
    <cellStyle name="Normal" xfId="0" builtinId="0"/>
  </cellStyles>
  <dxfs count="480"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>
          <bgColor rgb="FFEDFBC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b/>
        <i/>
        <color rgb="FFB91114"/>
      </font>
    </dxf>
    <dxf>
      <font>
        <b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5" formatCode="dd/mm/yyyy"/>
    </dxf>
    <dxf>
      <numFmt numFmtId="166" formatCode="dd/mm/yyyy\ h:mm"/>
    </dxf>
    <dxf>
      <numFmt numFmtId="0" formatCode="General"/>
    </dxf>
  </dxfs>
  <tableStyles count="0" defaultTableStyle="TableStyleMedium2" defaultPivotStyle="PivotStyleLight16"/>
  <colors>
    <mruColors>
      <color rgb="FFFED196"/>
      <color rgb="FF2065B0"/>
      <color rgb="FFFEB811"/>
      <color rgb="FF8F1737"/>
      <color rgb="FF404040"/>
      <color rgb="FFC6D9F1"/>
      <color rgb="FF4A0D62"/>
      <color rgb="FFFEE6C5"/>
      <color rgb="FFEAEAEA"/>
      <color rgb="FFFED7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21" Type="http://schemas.openxmlformats.org/officeDocument/2006/relationships/worksheet" Target="worksheets/sheet20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calcChain" Target="calcChain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pivotCacheDefinition" Target="pivotCache/pivotCacheDefinition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1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hyperlink" Target="https://www.pexels.com/es-es/foto/campo-cesped-estadio-futbol-61143/" TargetMode="Externa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hyperlink" Target="https://www.pexels.com/es-es/foto/campo-cesped-estadio-futbol-61143/" TargetMode="Externa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[Porra Mundial TEAMS.xlsx]GD tablas!TablaDinámica1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Evolución PORRA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'GD tablas'!$B$3:$B$4</c:f>
              <c:strCache>
                <c:ptCount val="1"/>
                <c:pt idx="0">
                  <c:v>Ana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tablas'!$B$5:$B$30</c:f>
              <c:numCache>
                <c:formatCode>General</c:formatCode>
                <c:ptCount val="23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17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45</c:v>
                </c:pt>
                <c:pt idx="10">
                  <c:v>63</c:v>
                </c:pt>
                <c:pt idx="11">
                  <c:v>76</c:v>
                </c:pt>
                <c:pt idx="12">
                  <c:v>90</c:v>
                </c:pt>
                <c:pt idx="13">
                  <c:v>106</c:v>
                </c:pt>
                <c:pt idx="14">
                  <c:v>119</c:v>
                </c:pt>
                <c:pt idx="15">
                  <c:v>135</c:v>
                </c:pt>
                <c:pt idx="16">
                  <c:v>143</c:v>
                </c:pt>
                <c:pt idx="17">
                  <c:v>152</c:v>
                </c:pt>
                <c:pt idx="18">
                  <c:v>169</c:v>
                </c:pt>
                <c:pt idx="19">
                  <c:v>169</c:v>
                </c:pt>
                <c:pt idx="20">
                  <c:v>184</c:v>
                </c:pt>
                <c:pt idx="21">
                  <c:v>184</c:v>
                </c:pt>
                <c:pt idx="22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F-4794-8A3F-5EFF45CA4BEF}"/>
            </c:ext>
          </c:extLst>
        </c:ser>
        <c:ser>
          <c:idx val="1"/>
          <c:order val="1"/>
          <c:tx>
            <c:strRef>
              <c:f>'GD tablas'!$C$3:$C$4</c:f>
              <c:strCache>
                <c:ptCount val="1"/>
                <c:pt idx="0">
                  <c:v>Tino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tablas'!$C$5:$C$30</c:f>
              <c:numCache>
                <c:formatCode>General</c:formatCode>
                <c:ptCount val="23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47</c:v>
                </c:pt>
                <c:pt idx="10">
                  <c:v>61</c:v>
                </c:pt>
                <c:pt idx="11">
                  <c:v>73</c:v>
                </c:pt>
                <c:pt idx="12">
                  <c:v>87</c:v>
                </c:pt>
                <c:pt idx="13">
                  <c:v>103</c:v>
                </c:pt>
                <c:pt idx="14">
                  <c:v>116</c:v>
                </c:pt>
                <c:pt idx="15">
                  <c:v>129</c:v>
                </c:pt>
                <c:pt idx="16">
                  <c:v>137</c:v>
                </c:pt>
                <c:pt idx="17">
                  <c:v>151</c:v>
                </c:pt>
                <c:pt idx="18">
                  <c:v>160</c:v>
                </c:pt>
                <c:pt idx="19">
                  <c:v>170</c:v>
                </c:pt>
                <c:pt idx="20">
                  <c:v>185</c:v>
                </c:pt>
                <c:pt idx="21">
                  <c:v>193</c:v>
                </c:pt>
                <c:pt idx="22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D-49F6-90F9-8DC2031438B5}"/>
            </c:ext>
          </c:extLst>
        </c:ser>
        <c:ser>
          <c:idx val="2"/>
          <c:order val="2"/>
          <c:tx>
            <c:strRef>
              <c:f>'GD tablas'!$D$3:$D$4</c:f>
              <c:strCache>
                <c:ptCount val="1"/>
                <c:pt idx="0">
                  <c:v>Sara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tablas'!$D$5:$D$30</c:f>
              <c:numCache>
                <c:formatCode>General</c:formatCode>
                <c:ptCount val="23"/>
                <c:pt idx="0">
                  <c:v>1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12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28</c:v>
                </c:pt>
                <c:pt idx="9">
                  <c:v>50</c:v>
                </c:pt>
                <c:pt idx="10">
                  <c:v>64</c:v>
                </c:pt>
                <c:pt idx="11">
                  <c:v>74</c:v>
                </c:pt>
                <c:pt idx="12">
                  <c:v>90</c:v>
                </c:pt>
                <c:pt idx="13">
                  <c:v>103</c:v>
                </c:pt>
                <c:pt idx="14">
                  <c:v>124</c:v>
                </c:pt>
                <c:pt idx="15">
                  <c:v>142</c:v>
                </c:pt>
                <c:pt idx="16">
                  <c:v>150</c:v>
                </c:pt>
                <c:pt idx="17">
                  <c:v>156</c:v>
                </c:pt>
                <c:pt idx="18">
                  <c:v>156</c:v>
                </c:pt>
                <c:pt idx="19">
                  <c:v>166</c:v>
                </c:pt>
                <c:pt idx="20">
                  <c:v>166</c:v>
                </c:pt>
                <c:pt idx="21">
                  <c:v>169</c:v>
                </c:pt>
                <c:pt idx="22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D-49F6-90F9-8DC2031438B5}"/>
            </c:ext>
          </c:extLst>
        </c:ser>
        <c:ser>
          <c:idx val="3"/>
          <c:order val="3"/>
          <c:tx>
            <c:strRef>
              <c:f>'GD tablas'!$E$3:$E$4</c:f>
              <c:strCache>
                <c:ptCount val="1"/>
                <c:pt idx="0">
                  <c:v>Gonzalo Rodríguez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tablas'!$E$5:$E$30</c:f>
              <c:numCache>
                <c:formatCode>General</c:formatCode>
                <c:ptCount val="23"/>
                <c:pt idx="0">
                  <c:v>1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19</c:v>
                </c:pt>
                <c:pt idx="5">
                  <c:v>19</c:v>
                </c:pt>
                <c:pt idx="6">
                  <c:v>22</c:v>
                </c:pt>
                <c:pt idx="7">
                  <c:v>26</c:v>
                </c:pt>
                <c:pt idx="8">
                  <c:v>29</c:v>
                </c:pt>
                <c:pt idx="9">
                  <c:v>47</c:v>
                </c:pt>
                <c:pt idx="10">
                  <c:v>64</c:v>
                </c:pt>
                <c:pt idx="11">
                  <c:v>74</c:v>
                </c:pt>
                <c:pt idx="12">
                  <c:v>86</c:v>
                </c:pt>
                <c:pt idx="13">
                  <c:v>102</c:v>
                </c:pt>
                <c:pt idx="14">
                  <c:v>118</c:v>
                </c:pt>
                <c:pt idx="15">
                  <c:v>131</c:v>
                </c:pt>
                <c:pt idx="16">
                  <c:v>139</c:v>
                </c:pt>
                <c:pt idx="17">
                  <c:v>145</c:v>
                </c:pt>
                <c:pt idx="18">
                  <c:v>162</c:v>
                </c:pt>
                <c:pt idx="19">
                  <c:v>162</c:v>
                </c:pt>
                <c:pt idx="20">
                  <c:v>172</c:v>
                </c:pt>
                <c:pt idx="21">
                  <c:v>175</c:v>
                </c:pt>
                <c:pt idx="22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D-49F6-90F9-8DC2031438B5}"/>
            </c:ext>
          </c:extLst>
        </c:ser>
        <c:ser>
          <c:idx val="4"/>
          <c:order val="4"/>
          <c:tx>
            <c:strRef>
              <c:f>'GD tablas'!$F$3:$F$4</c:f>
              <c:strCache>
                <c:ptCount val="1"/>
                <c:pt idx="0">
                  <c:v>Manuel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tablas'!$F$5:$F$30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20</c:v>
                </c:pt>
                <c:pt idx="8">
                  <c:v>23</c:v>
                </c:pt>
                <c:pt idx="9">
                  <c:v>39</c:v>
                </c:pt>
                <c:pt idx="10">
                  <c:v>56</c:v>
                </c:pt>
                <c:pt idx="11">
                  <c:v>67</c:v>
                </c:pt>
                <c:pt idx="12">
                  <c:v>84</c:v>
                </c:pt>
                <c:pt idx="13">
                  <c:v>105</c:v>
                </c:pt>
                <c:pt idx="14">
                  <c:v>121</c:v>
                </c:pt>
                <c:pt idx="15">
                  <c:v>129</c:v>
                </c:pt>
                <c:pt idx="16">
                  <c:v>137</c:v>
                </c:pt>
                <c:pt idx="17">
                  <c:v>143</c:v>
                </c:pt>
                <c:pt idx="18">
                  <c:v>152</c:v>
                </c:pt>
                <c:pt idx="19">
                  <c:v>152</c:v>
                </c:pt>
                <c:pt idx="20">
                  <c:v>167</c:v>
                </c:pt>
                <c:pt idx="21">
                  <c:v>175</c:v>
                </c:pt>
                <c:pt idx="22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3D-49F6-90F9-8DC2031438B5}"/>
            </c:ext>
          </c:extLst>
        </c:ser>
        <c:ser>
          <c:idx val="5"/>
          <c:order val="5"/>
          <c:tx>
            <c:strRef>
              <c:f>'GD tablas'!$G$3:$G$4</c:f>
              <c:strCache>
                <c:ptCount val="1"/>
                <c:pt idx="0">
                  <c:v>Nati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tablas'!$G$5:$G$30</c:f>
              <c:numCache>
                <c:formatCode>General</c:formatCode>
                <c:ptCount val="23"/>
                <c:pt idx="0">
                  <c:v>1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15</c:v>
                </c:pt>
                <c:pt idx="5">
                  <c:v>16</c:v>
                </c:pt>
                <c:pt idx="6">
                  <c:v>21</c:v>
                </c:pt>
                <c:pt idx="7">
                  <c:v>28</c:v>
                </c:pt>
                <c:pt idx="8">
                  <c:v>33</c:v>
                </c:pt>
                <c:pt idx="9">
                  <c:v>50</c:v>
                </c:pt>
                <c:pt idx="10">
                  <c:v>67</c:v>
                </c:pt>
                <c:pt idx="11">
                  <c:v>70</c:v>
                </c:pt>
                <c:pt idx="12">
                  <c:v>78</c:v>
                </c:pt>
                <c:pt idx="13">
                  <c:v>91</c:v>
                </c:pt>
                <c:pt idx="14">
                  <c:v>107</c:v>
                </c:pt>
                <c:pt idx="15">
                  <c:v>115</c:v>
                </c:pt>
                <c:pt idx="16">
                  <c:v>126</c:v>
                </c:pt>
                <c:pt idx="17">
                  <c:v>126</c:v>
                </c:pt>
                <c:pt idx="18">
                  <c:v>140</c:v>
                </c:pt>
                <c:pt idx="19">
                  <c:v>140</c:v>
                </c:pt>
                <c:pt idx="20">
                  <c:v>155</c:v>
                </c:pt>
                <c:pt idx="21">
                  <c:v>163</c:v>
                </c:pt>
                <c:pt idx="22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3D-49F6-90F9-8DC2031438B5}"/>
            </c:ext>
          </c:extLst>
        </c:ser>
        <c:ser>
          <c:idx val="6"/>
          <c:order val="6"/>
          <c:tx>
            <c:strRef>
              <c:f>'GD tablas'!$H$3:$H$4</c:f>
              <c:strCache>
                <c:ptCount val="1"/>
                <c:pt idx="0">
                  <c:v>Alba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tablas'!$H$5:$H$30</c:f>
              <c:numCache>
                <c:formatCode>General</c:formatCode>
                <c:ptCount val="23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13</c:v>
                </c:pt>
                <c:pt idx="5">
                  <c:v>13</c:v>
                </c:pt>
                <c:pt idx="6">
                  <c:v>16</c:v>
                </c:pt>
                <c:pt idx="7">
                  <c:v>17</c:v>
                </c:pt>
                <c:pt idx="8">
                  <c:v>22</c:v>
                </c:pt>
                <c:pt idx="9">
                  <c:v>36</c:v>
                </c:pt>
                <c:pt idx="10">
                  <c:v>55</c:v>
                </c:pt>
                <c:pt idx="11">
                  <c:v>65</c:v>
                </c:pt>
                <c:pt idx="12">
                  <c:v>76</c:v>
                </c:pt>
                <c:pt idx="13">
                  <c:v>92</c:v>
                </c:pt>
                <c:pt idx="14">
                  <c:v>108</c:v>
                </c:pt>
                <c:pt idx="15">
                  <c:v>124</c:v>
                </c:pt>
                <c:pt idx="16">
                  <c:v>132</c:v>
                </c:pt>
                <c:pt idx="17">
                  <c:v>138</c:v>
                </c:pt>
                <c:pt idx="18">
                  <c:v>152</c:v>
                </c:pt>
                <c:pt idx="19">
                  <c:v>152</c:v>
                </c:pt>
                <c:pt idx="20">
                  <c:v>162</c:v>
                </c:pt>
                <c:pt idx="21">
                  <c:v>162</c:v>
                </c:pt>
                <c:pt idx="22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3D-49F6-90F9-8DC2031438B5}"/>
            </c:ext>
          </c:extLst>
        </c:ser>
        <c:ser>
          <c:idx val="7"/>
          <c:order val="7"/>
          <c:tx>
            <c:strRef>
              <c:f>'GD tablas'!$I$3:$I$4</c:f>
              <c:strCache>
                <c:ptCount val="1"/>
                <c:pt idx="0">
                  <c:v>Andrés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tablas'!$I$5:$I$30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13</c:v>
                </c:pt>
                <c:pt idx="6">
                  <c:v>17</c:v>
                </c:pt>
                <c:pt idx="7">
                  <c:v>21</c:v>
                </c:pt>
                <c:pt idx="8">
                  <c:v>23</c:v>
                </c:pt>
                <c:pt idx="9">
                  <c:v>36</c:v>
                </c:pt>
                <c:pt idx="10">
                  <c:v>57</c:v>
                </c:pt>
                <c:pt idx="11">
                  <c:v>70</c:v>
                </c:pt>
                <c:pt idx="12">
                  <c:v>78</c:v>
                </c:pt>
                <c:pt idx="13">
                  <c:v>99</c:v>
                </c:pt>
                <c:pt idx="14">
                  <c:v>112</c:v>
                </c:pt>
                <c:pt idx="15">
                  <c:v>128</c:v>
                </c:pt>
                <c:pt idx="16">
                  <c:v>133</c:v>
                </c:pt>
                <c:pt idx="17">
                  <c:v>139</c:v>
                </c:pt>
                <c:pt idx="18">
                  <c:v>142</c:v>
                </c:pt>
                <c:pt idx="19">
                  <c:v>152</c:v>
                </c:pt>
                <c:pt idx="20">
                  <c:v>155</c:v>
                </c:pt>
                <c:pt idx="21">
                  <c:v>155</c:v>
                </c:pt>
                <c:pt idx="22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0-4BDB-B81C-2632E1546A87}"/>
            </c:ext>
          </c:extLst>
        </c:ser>
        <c:ser>
          <c:idx val="8"/>
          <c:order val="8"/>
          <c:tx>
            <c:strRef>
              <c:f>'GD tablas'!$J$3:$J$4</c:f>
              <c:strCache>
                <c:ptCount val="1"/>
                <c:pt idx="0">
                  <c:v>Pablo Gil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tablas'!$J$5:$J$30</c:f>
              <c:numCache>
                <c:formatCode>General</c:formatCode>
                <c:ptCount val="23"/>
                <c:pt idx="0">
                  <c:v>1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28</c:v>
                </c:pt>
                <c:pt idx="10">
                  <c:v>42</c:v>
                </c:pt>
                <c:pt idx="11">
                  <c:v>53</c:v>
                </c:pt>
                <c:pt idx="12">
                  <c:v>72</c:v>
                </c:pt>
                <c:pt idx="13">
                  <c:v>98</c:v>
                </c:pt>
                <c:pt idx="14">
                  <c:v>111</c:v>
                </c:pt>
                <c:pt idx="15">
                  <c:v>124</c:v>
                </c:pt>
                <c:pt idx="16">
                  <c:v>129</c:v>
                </c:pt>
                <c:pt idx="17">
                  <c:v>132</c:v>
                </c:pt>
                <c:pt idx="18">
                  <c:v>149</c:v>
                </c:pt>
                <c:pt idx="19">
                  <c:v>149</c:v>
                </c:pt>
                <c:pt idx="20">
                  <c:v>159</c:v>
                </c:pt>
                <c:pt idx="21">
                  <c:v>167</c:v>
                </c:pt>
                <c:pt idx="22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60-4BDB-B81C-2632E1546A87}"/>
            </c:ext>
          </c:extLst>
        </c:ser>
        <c:ser>
          <c:idx val="9"/>
          <c:order val="9"/>
          <c:tx>
            <c:strRef>
              <c:f>'GD tablas'!$K$3:$K$4</c:f>
              <c:strCache>
                <c:ptCount val="1"/>
                <c:pt idx="0">
                  <c:v>Danlin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tablas'!$K$5:$K$30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  <c:pt idx="4">
                  <c:v>17</c:v>
                </c:pt>
                <c:pt idx="5">
                  <c:v>18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37</c:v>
                </c:pt>
                <c:pt idx="10">
                  <c:v>48</c:v>
                </c:pt>
                <c:pt idx="11">
                  <c:v>55</c:v>
                </c:pt>
                <c:pt idx="12">
                  <c:v>68</c:v>
                </c:pt>
                <c:pt idx="13">
                  <c:v>84</c:v>
                </c:pt>
                <c:pt idx="14">
                  <c:v>100</c:v>
                </c:pt>
                <c:pt idx="15">
                  <c:v>113</c:v>
                </c:pt>
                <c:pt idx="16">
                  <c:v>121</c:v>
                </c:pt>
                <c:pt idx="17">
                  <c:v>127</c:v>
                </c:pt>
                <c:pt idx="18">
                  <c:v>149</c:v>
                </c:pt>
                <c:pt idx="19">
                  <c:v>159</c:v>
                </c:pt>
                <c:pt idx="20">
                  <c:v>159</c:v>
                </c:pt>
                <c:pt idx="21">
                  <c:v>167</c:v>
                </c:pt>
                <c:pt idx="22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60-4BDB-B81C-2632E1546A87}"/>
            </c:ext>
          </c:extLst>
        </c:ser>
        <c:ser>
          <c:idx val="10"/>
          <c:order val="10"/>
          <c:tx>
            <c:strRef>
              <c:f>'GD tablas'!$L$3:$L$4</c:f>
              <c:strCache>
                <c:ptCount val="1"/>
                <c:pt idx="0">
                  <c:v>Alejandro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tablas'!$L$5:$L$30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22</c:v>
                </c:pt>
                <c:pt idx="7">
                  <c:v>27</c:v>
                </c:pt>
                <c:pt idx="8">
                  <c:v>27</c:v>
                </c:pt>
                <c:pt idx="9">
                  <c:v>34</c:v>
                </c:pt>
                <c:pt idx="10">
                  <c:v>47</c:v>
                </c:pt>
                <c:pt idx="11">
                  <c:v>62</c:v>
                </c:pt>
                <c:pt idx="12">
                  <c:v>68</c:v>
                </c:pt>
                <c:pt idx="13">
                  <c:v>84</c:v>
                </c:pt>
                <c:pt idx="14">
                  <c:v>97</c:v>
                </c:pt>
                <c:pt idx="15">
                  <c:v>105</c:v>
                </c:pt>
                <c:pt idx="16">
                  <c:v>115</c:v>
                </c:pt>
                <c:pt idx="17">
                  <c:v>123</c:v>
                </c:pt>
                <c:pt idx="18">
                  <c:v>146</c:v>
                </c:pt>
                <c:pt idx="19">
                  <c:v>149</c:v>
                </c:pt>
                <c:pt idx="20">
                  <c:v>159</c:v>
                </c:pt>
                <c:pt idx="21">
                  <c:v>170</c:v>
                </c:pt>
                <c:pt idx="22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60-4BDB-B81C-2632E1546A87}"/>
            </c:ext>
          </c:extLst>
        </c:ser>
        <c:ser>
          <c:idx val="11"/>
          <c:order val="11"/>
          <c:tx>
            <c:strRef>
              <c:f>'GD tablas'!$M$3:$M$4</c:f>
              <c:strCache>
                <c:ptCount val="1"/>
                <c:pt idx="0">
                  <c:v>Hernán</c:v>
                </c:pt>
              </c:strCache>
            </c:strRef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tablas'!$M$5:$M$30</c:f>
              <c:numCache>
                <c:formatCode>General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13</c:v>
                </c:pt>
                <c:pt idx="6">
                  <c:v>20</c:v>
                </c:pt>
                <c:pt idx="7">
                  <c:v>24</c:v>
                </c:pt>
                <c:pt idx="8">
                  <c:v>25</c:v>
                </c:pt>
                <c:pt idx="9">
                  <c:v>38</c:v>
                </c:pt>
                <c:pt idx="10">
                  <c:v>48</c:v>
                </c:pt>
                <c:pt idx="11">
                  <c:v>55</c:v>
                </c:pt>
                <c:pt idx="12">
                  <c:v>65</c:v>
                </c:pt>
                <c:pt idx="13">
                  <c:v>81</c:v>
                </c:pt>
                <c:pt idx="14">
                  <c:v>97</c:v>
                </c:pt>
                <c:pt idx="15">
                  <c:v>110</c:v>
                </c:pt>
                <c:pt idx="16">
                  <c:v>123</c:v>
                </c:pt>
                <c:pt idx="17">
                  <c:v>129</c:v>
                </c:pt>
                <c:pt idx="18">
                  <c:v>143</c:v>
                </c:pt>
                <c:pt idx="19">
                  <c:v>143</c:v>
                </c:pt>
                <c:pt idx="20">
                  <c:v>150</c:v>
                </c:pt>
                <c:pt idx="21">
                  <c:v>158</c:v>
                </c:pt>
                <c:pt idx="22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60-4BDB-B81C-2632E1546A87}"/>
            </c:ext>
          </c:extLst>
        </c:ser>
        <c:ser>
          <c:idx val="12"/>
          <c:order val="12"/>
          <c:tx>
            <c:strRef>
              <c:f>'GD tablas'!$N$3:$N$4</c:f>
              <c:strCache>
                <c:ptCount val="1"/>
                <c:pt idx="0">
                  <c:v>Juanan</c:v>
                </c:pt>
              </c:strCache>
            </c:strRef>
          </c:tx>
          <c:spPr>
            <a:ln w="317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tablas'!$N$5:$N$30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11</c:v>
                </c:pt>
                <c:pt idx="5">
                  <c:v>12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31</c:v>
                </c:pt>
                <c:pt idx="10">
                  <c:v>41</c:v>
                </c:pt>
                <c:pt idx="11">
                  <c:v>52</c:v>
                </c:pt>
                <c:pt idx="12">
                  <c:v>60</c:v>
                </c:pt>
                <c:pt idx="13">
                  <c:v>78</c:v>
                </c:pt>
                <c:pt idx="14">
                  <c:v>99</c:v>
                </c:pt>
                <c:pt idx="15">
                  <c:v>115</c:v>
                </c:pt>
                <c:pt idx="16">
                  <c:v>123</c:v>
                </c:pt>
                <c:pt idx="17">
                  <c:v>129</c:v>
                </c:pt>
                <c:pt idx="18">
                  <c:v>143</c:v>
                </c:pt>
                <c:pt idx="19">
                  <c:v>143</c:v>
                </c:pt>
                <c:pt idx="20">
                  <c:v>153</c:v>
                </c:pt>
                <c:pt idx="21">
                  <c:v>153</c:v>
                </c:pt>
                <c:pt idx="22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60-4BDB-B81C-2632E1546A87}"/>
            </c:ext>
          </c:extLst>
        </c:ser>
        <c:ser>
          <c:idx val="13"/>
          <c:order val="13"/>
          <c:tx>
            <c:strRef>
              <c:f>'GD tablas'!$O$3:$O$4</c:f>
              <c:strCache>
                <c:ptCount val="1"/>
                <c:pt idx="0">
                  <c:v>Javi</c:v>
                </c:pt>
              </c:strCache>
            </c:strRef>
          </c:tx>
          <c:spPr>
            <a:ln w="317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tablas'!$O$5:$O$30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39</c:v>
                </c:pt>
                <c:pt idx="10">
                  <c:v>55</c:v>
                </c:pt>
                <c:pt idx="11">
                  <c:v>65</c:v>
                </c:pt>
                <c:pt idx="12">
                  <c:v>74</c:v>
                </c:pt>
                <c:pt idx="13">
                  <c:v>90</c:v>
                </c:pt>
                <c:pt idx="14">
                  <c:v>101</c:v>
                </c:pt>
                <c:pt idx="15">
                  <c:v>114</c:v>
                </c:pt>
                <c:pt idx="16">
                  <c:v>119</c:v>
                </c:pt>
                <c:pt idx="17">
                  <c:v>127</c:v>
                </c:pt>
                <c:pt idx="18">
                  <c:v>139</c:v>
                </c:pt>
                <c:pt idx="19">
                  <c:v>139</c:v>
                </c:pt>
                <c:pt idx="20">
                  <c:v>139</c:v>
                </c:pt>
                <c:pt idx="21">
                  <c:v>139</c:v>
                </c:pt>
                <c:pt idx="22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60-4BDB-B81C-2632E1546A87}"/>
            </c:ext>
          </c:extLst>
        </c:ser>
        <c:ser>
          <c:idx val="14"/>
          <c:order val="14"/>
          <c:tx>
            <c:strRef>
              <c:f>'GD tablas'!$P$3:$P$4</c:f>
              <c:strCache>
                <c:ptCount val="1"/>
                <c:pt idx="0">
                  <c:v>Adrián</c:v>
                </c:pt>
              </c:strCache>
            </c:strRef>
          </c:tx>
          <c:spPr>
            <a:ln w="317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tablas'!$P$5:$P$30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16</c:v>
                </c:pt>
                <c:pt idx="8">
                  <c:v>20</c:v>
                </c:pt>
                <c:pt idx="9">
                  <c:v>37</c:v>
                </c:pt>
                <c:pt idx="10">
                  <c:v>49</c:v>
                </c:pt>
                <c:pt idx="11">
                  <c:v>56</c:v>
                </c:pt>
                <c:pt idx="12">
                  <c:v>62</c:v>
                </c:pt>
                <c:pt idx="13">
                  <c:v>70</c:v>
                </c:pt>
                <c:pt idx="14">
                  <c:v>88</c:v>
                </c:pt>
                <c:pt idx="15">
                  <c:v>104</c:v>
                </c:pt>
                <c:pt idx="16">
                  <c:v>104</c:v>
                </c:pt>
                <c:pt idx="17">
                  <c:v>110</c:v>
                </c:pt>
                <c:pt idx="18">
                  <c:v>122</c:v>
                </c:pt>
                <c:pt idx="19">
                  <c:v>129</c:v>
                </c:pt>
                <c:pt idx="20">
                  <c:v>144</c:v>
                </c:pt>
                <c:pt idx="21">
                  <c:v>147</c:v>
                </c:pt>
                <c:pt idx="22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60-4BDB-B81C-2632E1546A87}"/>
            </c:ext>
          </c:extLst>
        </c:ser>
        <c:ser>
          <c:idx val="15"/>
          <c:order val="15"/>
          <c:tx>
            <c:strRef>
              <c:f>'GD tablas'!$Q$3:$Q$4</c:f>
              <c:strCache>
                <c:ptCount val="1"/>
                <c:pt idx="0">
                  <c:v>Pablo Sánchez</c:v>
                </c:pt>
              </c:strCache>
            </c:strRef>
          </c:tx>
          <c:spPr>
            <a:ln w="317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tablas'!$Q$5:$Q$30</c:f>
              <c:numCache>
                <c:formatCode>General</c:formatCode>
                <c:ptCount val="23"/>
                <c:pt idx="0">
                  <c:v>0</c:v>
                </c:pt>
                <c:pt idx="1">
                  <c:v>7</c:v>
                </c:pt>
                <c:pt idx="2">
                  <c:v>12</c:v>
                </c:pt>
                <c:pt idx="3">
                  <c:v>15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24</c:v>
                </c:pt>
                <c:pt idx="8">
                  <c:v>26</c:v>
                </c:pt>
                <c:pt idx="9">
                  <c:v>38</c:v>
                </c:pt>
                <c:pt idx="10">
                  <c:v>43</c:v>
                </c:pt>
                <c:pt idx="11">
                  <c:v>47</c:v>
                </c:pt>
                <c:pt idx="12">
                  <c:v>58</c:v>
                </c:pt>
                <c:pt idx="13">
                  <c:v>71</c:v>
                </c:pt>
                <c:pt idx="14">
                  <c:v>89</c:v>
                </c:pt>
                <c:pt idx="15">
                  <c:v>110</c:v>
                </c:pt>
                <c:pt idx="16">
                  <c:v>110</c:v>
                </c:pt>
                <c:pt idx="17">
                  <c:v>119</c:v>
                </c:pt>
                <c:pt idx="18">
                  <c:v>119</c:v>
                </c:pt>
                <c:pt idx="19">
                  <c:v>129</c:v>
                </c:pt>
                <c:pt idx="20">
                  <c:v>129</c:v>
                </c:pt>
                <c:pt idx="21">
                  <c:v>129</c:v>
                </c:pt>
                <c:pt idx="22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60-4BDB-B81C-2632E1546A87}"/>
            </c:ext>
          </c:extLst>
        </c:ser>
        <c:ser>
          <c:idx val="16"/>
          <c:order val="16"/>
          <c:tx>
            <c:strRef>
              <c:f>'GD tablas'!$R$3:$R$4</c:f>
              <c:strCache>
                <c:ptCount val="1"/>
                <c:pt idx="0">
                  <c:v>Daniel Reynés</c:v>
                </c:pt>
              </c:strCache>
            </c:strRef>
          </c:tx>
          <c:spPr>
            <a:ln w="317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tablas'!$R$5:$R$30</c:f>
              <c:numCache>
                <c:formatCode>General</c:formatCode>
                <c:ptCount val="23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19</c:v>
                </c:pt>
                <c:pt idx="8">
                  <c:v>22</c:v>
                </c:pt>
                <c:pt idx="9">
                  <c:v>33</c:v>
                </c:pt>
                <c:pt idx="10">
                  <c:v>54</c:v>
                </c:pt>
                <c:pt idx="11">
                  <c:v>64</c:v>
                </c:pt>
                <c:pt idx="12">
                  <c:v>73</c:v>
                </c:pt>
                <c:pt idx="13">
                  <c:v>81</c:v>
                </c:pt>
                <c:pt idx="14">
                  <c:v>97</c:v>
                </c:pt>
                <c:pt idx="15">
                  <c:v>105</c:v>
                </c:pt>
                <c:pt idx="16">
                  <c:v>108</c:v>
                </c:pt>
                <c:pt idx="17">
                  <c:v>114</c:v>
                </c:pt>
                <c:pt idx="18">
                  <c:v>117</c:v>
                </c:pt>
                <c:pt idx="19">
                  <c:v>117</c:v>
                </c:pt>
                <c:pt idx="20">
                  <c:v>127</c:v>
                </c:pt>
                <c:pt idx="21">
                  <c:v>130</c:v>
                </c:pt>
                <c:pt idx="2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460-4BDB-B81C-2632E1546A87}"/>
            </c:ext>
          </c:extLst>
        </c:ser>
        <c:ser>
          <c:idx val="17"/>
          <c:order val="17"/>
          <c:tx>
            <c:strRef>
              <c:f>'GD tablas'!$S$3:$S$4</c:f>
              <c:strCache>
                <c:ptCount val="1"/>
                <c:pt idx="0">
                  <c:v>Christian</c:v>
                </c:pt>
              </c:strCache>
            </c:strRef>
          </c:tx>
          <c:spPr>
            <a:ln w="317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tablas'!$S$5:$S$30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17</c:v>
                </c:pt>
                <c:pt idx="9">
                  <c:v>37</c:v>
                </c:pt>
                <c:pt idx="10">
                  <c:v>54</c:v>
                </c:pt>
                <c:pt idx="11">
                  <c:v>63</c:v>
                </c:pt>
                <c:pt idx="12">
                  <c:v>71</c:v>
                </c:pt>
                <c:pt idx="13">
                  <c:v>84</c:v>
                </c:pt>
                <c:pt idx="14">
                  <c:v>92</c:v>
                </c:pt>
                <c:pt idx="15">
                  <c:v>100</c:v>
                </c:pt>
                <c:pt idx="16">
                  <c:v>103</c:v>
                </c:pt>
                <c:pt idx="17">
                  <c:v>112</c:v>
                </c:pt>
                <c:pt idx="18">
                  <c:v>121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60-4BDB-B81C-2632E1546A87}"/>
            </c:ext>
          </c:extLst>
        </c:ser>
        <c:ser>
          <c:idx val="18"/>
          <c:order val="18"/>
          <c:tx>
            <c:strRef>
              <c:f>'GD tablas'!$T$3:$T$4</c:f>
              <c:strCache>
                <c:ptCount val="1"/>
                <c:pt idx="0">
                  <c:v>Diego</c:v>
                </c:pt>
              </c:strCache>
            </c:strRef>
          </c:tx>
          <c:spPr>
            <a:ln w="317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tablas'!$T$5:$T$30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28</c:v>
                </c:pt>
                <c:pt idx="10">
                  <c:v>39</c:v>
                </c:pt>
                <c:pt idx="11">
                  <c:v>52</c:v>
                </c:pt>
                <c:pt idx="12">
                  <c:v>67</c:v>
                </c:pt>
                <c:pt idx="13">
                  <c:v>85</c:v>
                </c:pt>
                <c:pt idx="14">
                  <c:v>101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  <c:pt idx="18">
                  <c:v>126</c:v>
                </c:pt>
                <c:pt idx="19">
                  <c:v>126</c:v>
                </c:pt>
                <c:pt idx="20">
                  <c:v>133</c:v>
                </c:pt>
                <c:pt idx="21">
                  <c:v>133</c:v>
                </c:pt>
                <c:pt idx="22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460-4BDB-B81C-2632E1546A87}"/>
            </c:ext>
          </c:extLst>
        </c:ser>
        <c:ser>
          <c:idx val="19"/>
          <c:order val="19"/>
          <c:tx>
            <c:strRef>
              <c:f>'GD tablas'!$U$3:$U$4</c:f>
              <c:strCache>
                <c:ptCount val="1"/>
                <c:pt idx="0">
                  <c:v>José Manuel</c:v>
                </c:pt>
              </c:strCache>
            </c:strRef>
          </c:tx>
          <c:spPr>
            <a:ln w="317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tablas'!$U$5:$U$30</c:f>
              <c:numCache>
                <c:formatCode>General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12</c:v>
                </c:pt>
                <c:pt idx="6">
                  <c:v>17</c:v>
                </c:pt>
                <c:pt idx="7">
                  <c:v>21</c:v>
                </c:pt>
                <c:pt idx="8">
                  <c:v>21</c:v>
                </c:pt>
                <c:pt idx="9">
                  <c:v>30</c:v>
                </c:pt>
                <c:pt idx="10">
                  <c:v>46</c:v>
                </c:pt>
                <c:pt idx="11">
                  <c:v>61</c:v>
                </c:pt>
                <c:pt idx="12">
                  <c:v>72</c:v>
                </c:pt>
                <c:pt idx="13">
                  <c:v>80</c:v>
                </c:pt>
                <c:pt idx="14">
                  <c:v>101</c:v>
                </c:pt>
                <c:pt idx="15">
                  <c:v>109</c:v>
                </c:pt>
                <c:pt idx="16">
                  <c:v>109</c:v>
                </c:pt>
                <c:pt idx="17">
                  <c:v>115</c:v>
                </c:pt>
                <c:pt idx="18">
                  <c:v>115</c:v>
                </c:pt>
                <c:pt idx="19">
                  <c:v>115</c:v>
                </c:pt>
                <c:pt idx="20">
                  <c:v>118</c:v>
                </c:pt>
                <c:pt idx="21">
                  <c:v>121</c:v>
                </c:pt>
                <c:pt idx="22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460-4BDB-B81C-2632E1546A87}"/>
            </c:ext>
          </c:extLst>
        </c:ser>
        <c:ser>
          <c:idx val="20"/>
          <c:order val="20"/>
          <c:tx>
            <c:strRef>
              <c:f>'GD tablas'!$V$3:$V$4</c:f>
              <c:strCache>
                <c:ptCount val="1"/>
                <c:pt idx="0">
                  <c:v>Fernando Celorrio</c:v>
                </c:pt>
              </c:strCache>
            </c:strRef>
          </c:tx>
          <c:spPr>
            <a:ln w="317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tablas'!$V$5:$V$30</c:f>
              <c:numCache>
                <c:formatCode>General</c:formatCode>
                <c:ptCount val="23"/>
                <c:pt idx="0">
                  <c:v>3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13</c:v>
                </c:pt>
                <c:pt idx="6">
                  <c:v>14</c:v>
                </c:pt>
                <c:pt idx="7">
                  <c:v>19</c:v>
                </c:pt>
                <c:pt idx="8">
                  <c:v>22</c:v>
                </c:pt>
                <c:pt idx="9">
                  <c:v>35</c:v>
                </c:pt>
                <c:pt idx="10">
                  <c:v>47</c:v>
                </c:pt>
                <c:pt idx="11">
                  <c:v>56</c:v>
                </c:pt>
                <c:pt idx="12">
                  <c:v>61</c:v>
                </c:pt>
                <c:pt idx="13">
                  <c:v>77</c:v>
                </c:pt>
                <c:pt idx="14">
                  <c:v>90</c:v>
                </c:pt>
                <c:pt idx="15">
                  <c:v>98</c:v>
                </c:pt>
                <c:pt idx="16">
                  <c:v>106</c:v>
                </c:pt>
                <c:pt idx="17">
                  <c:v>109</c:v>
                </c:pt>
                <c:pt idx="18">
                  <c:v>112</c:v>
                </c:pt>
                <c:pt idx="19">
                  <c:v>115</c:v>
                </c:pt>
                <c:pt idx="20">
                  <c:v>118</c:v>
                </c:pt>
                <c:pt idx="21">
                  <c:v>121</c:v>
                </c:pt>
                <c:pt idx="22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460-4BDB-B81C-2632E1546A87}"/>
            </c:ext>
          </c:extLst>
        </c:ser>
        <c:ser>
          <c:idx val="21"/>
          <c:order val="21"/>
          <c:tx>
            <c:strRef>
              <c:f>'GD tablas'!$W$3:$W$4</c:f>
              <c:strCache>
                <c:ptCount val="1"/>
                <c:pt idx="0">
                  <c:v>Mayte Cano</c:v>
                </c:pt>
              </c:strCache>
            </c:strRef>
          </c:tx>
          <c:spPr>
            <a:ln w="317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tablas'!$W$5:$W$30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11</c:v>
                </c:pt>
                <c:pt idx="6">
                  <c:v>16</c:v>
                </c:pt>
                <c:pt idx="7">
                  <c:v>21</c:v>
                </c:pt>
                <c:pt idx="8">
                  <c:v>23</c:v>
                </c:pt>
                <c:pt idx="9">
                  <c:v>37</c:v>
                </c:pt>
                <c:pt idx="10">
                  <c:v>49</c:v>
                </c:pt>
                <c:pt idx="11">
                  <c:v>56</c:v>
                </c:pt>
                <c:pt idx="12">
                  <c:v>63</c:v>
                </c:pt>
                <c:pt idx="13">
                  <c:v>71</c:v>
                </c:pt>
                <c:pt idx="14">
                  <c:v>82</c:v>
                </c:pt>
                <c:pt idx="15">
                  <c:v>95</c:v>
                </c:pt>
                <c:pt idx="16">
                  <c:v>103</c:v>
                </c:pt>
                <c:pt idx="17">
                  <c:v>109</c:v>
                </c:pt>
                <c:pt idx="18">
                  <c:v>118</c:v>
                </c:pt>
                <c:pt idx="19">
                  <c:v>118</c:v>
                </c:pt>
                <c:pt idx="20">
                  <c:v>118</c:v>
                </c:pt>
                <c:pt idx="21">
                  <c:v>121</c:v>
                </c:pt>
                <c:pt idx="22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60-4BDB-B81C-2632E1546A87}"/>
            </c:ext>
          </c:extLst>
        </c:ser>
        <c:ser>
          <c:idx val="22"/>
          <c:order val="22"/>
          <c:tx>
            <c:strRef>
              <c:f>'GD tablas'!$X$3:$X$4</c:f>
              <c:strCache>
                <c:ptCount val="1"/>
                <c:pt idx="0">
                  <c:v>Flor</c:v>
                </c:pt>
              </c:strCache>
            </c:strRef>
          </c:tx>
          <c:spPr>
            <a:ln w="317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tablas'!$X$5:$X$30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14</c:v>
                </c:pt>
                <c:pt idx="6">
                  <c:v>16</c:v>
                </c:pt>
                <c:pt idx="7">
                  <c:v>17</c:v>
                </c:pt>
                <c:pt idx="8">
                  <c:v>19</c:v>
                </c:pt>
                <c:pt idx="9">
                  <c:v>24</c:v>
                </c:pt>
                <c:pt idx="10">
                  <c:v>40</c:v>
                </c:pt>
                <c:pt idx="11">
                  <c:v>53</c:v>
                </c:pt>
                <c:pt idx="12">
                  <c:v>58</c:v>
                </c:pt>
                <c:pt idx="13">
                  <c:v>71</c:v>
                </c:pt>
                <c:pt idx="14">
                  <c:v>92</c:v>
                </c:pt>
                <c:pt idx="15">
                  <c:v>100</c:v>
                </c:pt>
                <c:pt idx="16">
                  <c:v>103</c:v>
                </c:pt>
                <c:pt idx="17">
                  <c:v>109</c:v>
                </c:pt>
                <c:pt idx="18">
                  <c:v>112</c:v>
                </c:pt>
                <c:pt idx="19">
                  <c:v>122</c:v>
                </c:pt>
                <c:pt idx="20">
                  <c:v>122</c:v>
                </c:pt>
                <c:pt idx="21">
                  <c:v>122</c:v>
                </c:pt>
                <c:pt idx="22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460-4BDB-B81C-2632E1546A87}"/>
            </c:ext>
          </c:extLst>
        </c:ser>
        <c:ser>
          <c:idx val="23"/>
          <c:order val="23"/>
          <c:tx>
            <c:strRef>
              <c:f>'GD tablas'!$Y$3:$Y$4</c:f>
              <c:strCache>
                <c:ptCount val="1"/>
                <c:pt idx="0">
                  <c:v>Gonzalo Torres</c:v>
                </c:pt>
              </c:strCache>
            </c:strRef>
          </c:tx>
          <c:spPr>
            <a:ln w="317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tablas'!$Y$5:$Y$30</c:f>
              <c:numCache>
                <c:formatCode>General</c:formatCode>
                <c:ptCount val="23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15</c:v>
                </c:pt>
                <c:pt idx="7">
                  <c:v>16</c:v>
                </c:pt>
                <c:pt idx="8">
                  <c:v>18</c:v>
                </c:pt>
                <c:pt idx="9">
                  <c:v>28</c:v>
                </c:pt>
                <c:pt idx="10">
                  <c:v>37</c:v>
                </c:pt>
                <c:pt idx="11">
                  <c:v>44</c:v>
                </c:pt>
                <c:pt idx="12">
                  <c:v>53</c:v>
                </c:pt>
                <c:pt idx="14">
                  <c:v>74</c:v>
                </c:pt>
                <c:pt idx="15">
                  <c:v>87</c:v>
                </c:pt>
                <c:pt idx="16">
                  <c:v>87</c:v>
                </c:pt>
                <c:pt idx="17">
                  <c:v>93</c:v>
                </c:pt>
                <c:pt idx="18">
                  <c:v>110</c:v>
                </c:pt>
                <c:pt idx="19">
                  <c:v>110</c:v>
                </c:pt>
                <c:pt idx="20">
                  <c:v>120</c:v>
                </c:pt>
                <c:pt idx="21">
                  <c:v>120</c:v>
                </c:pt>
                <c:pt idx="2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460-4BDB-B81C-2632E1546A87}"/>
            </c:ext>
          </c:extLst>
        </c:ser>
        <c:ser>
          <c:idx val="24"/>
          <c:order val="24"/>
          <c:tx>
            <c:strRef>
              <c:f>'GD tablas'!$Z$3:$Z$4</c:f>
              <c:strCache>
                <c:ptCount val="1"/>
                <c:pt idx="0">
                  <c:v>Raquel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tablas'!$Z$5:$Z$30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15</c:v>
                </c:pt>
                <c:pt idx="8">
                  <c:v>15</c:v>
                </c:pt>
                <c:pt idx="9">
                  <c:v>24</c:v>
                </c:pt>
                <c:pt idx="10">
                  <c:v>33</c:v>
                </c:pt>
                <c:pt idx="11">
                  <c:v>40</c:v>
                </c:pt>
                <c:pt idx="12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460-4BDB-B81C-2632E1546A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6717343"/>
        <c:axId val="2126717759"/>
      </c:lineChart>
      <c:catAx>
        <c:axId val="21267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717759"/>
        <c:crosses val="autoZero"/>
        <c:auto val="1"/>
        <c:lblAlgn val="ctr"/>
        <c:lblOffset val="100"/>
        <c:noMultiLvlLbl val="0"/>
      </c:catAx>
      <c:valAx>
        <c:axId val="21267177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PUNTUACIÓN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2671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3000"/>
        <a:extLst>
          <a:ext uri="{837473B0-CC2E-450A-ABE3-18F120FF3D39}">
            <a1611:picAttrSrcUrl xmlns:a1611="http://schemas.microsoft.com/office/drawing/2016/11/main" r:id="rId4"/>
          </a:ext>
        </a:extLst>
      </a:blip>
      <a:srcRect/>
      <a:stretch>
        <a:fillRect/>
      </a:stretch>
    </a:blip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[Porra Mundial TEAMS.xlsx]GD tablas!TablaDinámica1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Evolución PORRA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'GD tablas'!$B$3:$B$4</c:f>
              <c:strCache>
                <c:ptCount val="1"/>
                <c:pt idx="0">
                  <c:v>Ana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tablas'!$B$5:$B$30</c:f>
              <c:numCache>
                <c:formatCode>General</c:formatCode>
                <c:ptCount val="23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17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45</c:v>
                </c:pt>
                <c:pt idx="10">
                  <c:v>63</c:v>
                </c:pt>
                <c:pt idx="11">
                  <c:v>76</c:v>
                </c:pt>
                <c:pt idx="12">
                  <c:v>90</c:v>
                </c:pt>
                <c:pt idx="13">
                  <c:v>106</c:v>
                </c:pt>
                <c:pt idx="14">
                  <c:v>119</c:v>
                </c:pt>
                <c:pt idx="15">
                  <c:v>135</c:v>
                </c:pt>
                <c:pt idx="16">
                  <c:v>143</c:v>
                </c:pt>
                <c:pt idx="17">
                  <c:v>152</c:v>
                </c:pt>
                <c:pt idx="18">
                  <c:v>169</c:v>
                </c:pt>
                <c:pt idx="19">
                  <c:v>169</c:v>
                </c:pt>
                <c:pt idx="20">
                  <c:v>184</c:v>
                </c:pt>
                <c:pt idx="21">
                  <c:v>184</c:v>
                </c:pt>
                <c:pt idx="22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D-4A72-8C8A-D2A95181BE34}"/>
            </c:ext>
          </c:extLst>
        </c:ser>
        <c:ser>
          <c:idx val="1"/>
          <c:order val="1"/>
          <c:tx>
            <c:strRef>
              <c:f>'GD tablas'!$C$3:$C$4</c:f>
              <c:strCache>
                <c:ptCount val="1"/>
                <c:pt idx="0">
                  <c:v>Tino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tablas'!$C$5:$C$30</c:f>
              <c:numCache>
                <c:formatCode>General</c:formatCode>
                <c:ptCount val="23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47</c:v>
                </c:pt>
                <c:pt idx="10">
                  <c:v>61</c:v>
                </c:pt>
                <c:pt idx="11">
                  <c:v>73</c:v>
                </c:pt>
                <c:pt idx="12">
                  <c:v>87</c:v>
                </c:pt>
                <c:pt idx="13">
                  <c:v>103</c:v>
                </c:pt>
                <c:pt idx="14">
                  <c:v>116</c:v>
                </c:pt>
                <c:pt idx="15">
                  <c:v>129</c:v>
                </c:pt>
                <c:pt idx="16">
                  <c:v>137</c:v>
                </c:pt>
                <c:pt idx="17">
                  <c:v>151</c:v>
                </c:pt>
                <c:pt idx="18">
                  <c:v>160</c:v>
                </c:pt>
                <c:pt idx="19">
                  <c:v>170</c:v>
                </c:pt>
                <c:pt idx="20">
                  <c:v>185</c:v>
                </c:pt>
                <c:pt idx="21">
                  <c:v>193</c:v>
                </c:pt>
                <c:pt idx="22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E1-44FD-A16B-B0F97036BEE6}"/>
            </c:ext>
          </c:extLst>
        </c:ser>
        <c:ser>
          <c:idx val="2"/>
          <c:order val="2"/>
          <c:tx>
            <c:strRef>
              <c:f>'GD tablas'!$D$3:$D$4</c:f>
              <c:strCache>
                <c:ptCount val="1"/>
                <c:pt idx="0">
                  <c:v>Sara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tablas'!$D$5:$D$30</c:f>
              <c:numCache>
                <c:formatCode>General</c:formatCode>
                <c:ptCount val="23"/>
                <c:pt idx="0">
                  <c:v>1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12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28</c:v>
                </c:pt>
                <c:pt idx="9">
                  <c:v>50</c:v>
                </c:pt>
                <c:pt idx="10">
                  <c:v>64</c:v>
                </c:pt>
                <c:pt idx="11">
                  <c:v>74</c:v>
                </c:pt>
                <c:pt idx="12">
                  <c:v>90</c:v>
                </c:pt>
                <c:pt idx="13">
                  <c:v>103</c:v>
                </c:pt>
                <c:pt idx="14">
                  <c:v>124</c:v>
                </c:pt>
                <c:pt idx="15">
                  <c:v>142</c:v>
                </c:pt>
                <c:pt idx="16">
                  <c:v>150</c:v>
                </c:pt>
                <c:pt idx="17">
                  <c:v>156</c:v>
                </c:pt>
                <c:pt idx="18">
                  <c:v>156</c:v>
                </c:pt>
                <c:pt idx="19">
                  <c:v>166</c:v>
                </c:pt>
                <c:pt idx="20">
                  <c:v>166</c:v>
                </c:pt>
                <c:pt idx="21">
                  <c:v>169</c:v>
                </c:pt>
                <c:pt idx="22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E1-44FD-A16B-B0F97036BEE6}"/>
            </c:ext>
          </c:extLst>
        </c:ser>
        <c:ser>
          <c:idx val="3"/>
          <c:order val="3"/>
          <c:tx>
            <c:strRef>
              <c:f>'GD tablas'!$E$3:$E$4</c:f>
              <c:strCache>
                <c:ptCount val="1"/>
                <c:pt idx="0">
                  <c:v>Gonzalo Rodríguez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tablas'!$E$5:$E$30</c:f>
              <c:numCache>
                <c:formatCode>General</c:formatCode>
                <c:ptCount val="23"/>
                <c:pt idx="0">
                  <c:v>1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19</c:v>
                </c:pt>
                <c:pt idx="5">
                  <c:v>19</c:v>
                </c:pt>
                <c:pt idx="6">
                  <c:v>22</c:v>
                </c:pt>
                <c:pt idx="7">
                  <c:v>26</c:v>
                </c:pt>
                <c:pt idx="8">
                  <c:v>29</c:v>
                </c:pt>
                <c:pt idx="9">
                  <c:v>47</c:v>
                </c:pt>
                <c:pt idx="10">
                  <c:v>64</c:v>
                </c:pt>
                <c:pt idx="11">
                  <c:v>74</c:v>
                </c:pt>
                <c:pt idx="12">
                  <c:v>86</c:v>
                </c:pt>
                <c:pt idx="13">
                  <c:v>102</c:v>
                </c:pt>
                <c:pt idx="14">
                  <c:v>118</c:v>
                </c:pt>
                <c:pt idx="15">
                  <c:v>131</c:v>
                </c:pt>
                <c:pt idx="16">
                  <c:v>139</c:v>
                </c:pt>
                <c:pt idx="17">
                  <c:v>145</c:v>
                </c:pt>
                <c:pt idx="18">
                  <c:v>162</c:v>
                </c:pt>
                <c:pt idx="19">
                  <c:v>162</c:v>
                </c:pt>
                <c:pt idx="20">
                  <c:v>172</c:v>
                </c:pt>
                <c:pt idx="21">
                  <c:v>175</c:v>
                </c:pt>
                <c:pt idx="22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E1-44FD-A16B-B0F97036BEE6}"/>
            </c:ext>
          </c:extLst>
        </c:ser>
        <c:ser>
          <c:idx val="4"/>
          <c:order val="4"/>
          <c:tx>
            <c:strRef>
              <c:f>'GD tablas'!$F$3:$F$4</c:f>
              <c:strCache>
                <c:ptCount val="1"/>
                <c:pt idx="0">
                  <c:v>Manuel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tablas'!$F$5:$F$30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20</c:v>
                </c:pt>
                <c:pt idx="8">
                  <c:v>23</c:v>
                </c:pt>
                <c:pt idx="9">
                  <c:v>39</c:v>
                </c:pt>
                <c:pt idx="10">
                  <c:v>56</c:v>
                </c:pt>
                <c:pt idx="11">
                  <c:v>67</c:v>
                </c:pt>
                <c:pt idx="12">
                  <c:v>84</c:v>
                </c:pt>
                <c:pt idx="13">
                  <c:v>105</c:v>
                </c:pt>
                <c:pt idx="14">
                  <c:v>121</c:v>
                </c:pt>
                <c:pt idx="15">
                  <c:v>129</c:v>
                </c:pt>
                <c:pt idx="16">
                  <c:v>137</c:v>
                </c:pt>
                <c:pt idx="17">
                  <c:v>143</c:v>
                </c:pt>
                <c:pt idx="18">
                  <c:v>152</c:v>
                </c:pt>
                <c:pt idx="19">
                  <c:v>152</c:v>
                </c:pt>
                <c:pt idx="20">
                  <c:v>167</c:v>
                </c:pt>
                <c:pt idx="21">
                  <c:v>175</c:v>
                </c:pt>
                <c:pt idx="22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E1-44FD-A16B-B0F97036BEE6}"/>
            </c:ext>
          </c:extLst>
        </c:ser>
        <c:ser>
          <c:idx val="5"/>
          <c:order val="5"/>
          <c:tx>
            <c:strRef>
              <c:f>'GD tablas'!$G$3:$G$4</c:f>
              <c:strCache>
                <c:ptCount val="1"/>
                <c:pt idx="0">
                  <c:v>Nati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tablas'!$G$5:$G$30</c:f>
              <c:numCache>
                <c:formatCode>General</c:formatCode>
                <c:ptCount val="23"/>
                <c:pt idx="0">
                  <c:v>1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15</c:v>
                </c:pt>
                <c:pt idx="5">
                  <c:v>16</c:v>
                </c:pt>
                <c:pt idx="6">
                  <c:v>21</c:v>
                </c:pt>
                <c:pt idx="7">
                  <c:v>28</c:v>
                </c:pt>
                <c:pt idx="8">
                  <c:v>33</c:v>
                </c:pt>
                <c:pt idx="9">
                  <c:v>50</c:v>
                </c:pt>
                <c:pt idx="10">
                  <c:v>67</c:v>
                </c:pt>
                <c:pt idx="11">
                  <c:v>70</c:v>
                </c:pt>
                <c:pt idx="12">
                  <c:v>78</c:v>
                </c:pt>
                <c:pt idx="13">
                  <c:v>91</c:v>
                </c:pt>
                <c:pt idx="14">
                  <c:v>107</c:v>
                </c:pt>
                <c:pt idx="15">
                  <c:v>115</c:v>
                </c:pt>
                <c:pt idx="16">
                  <c:v>126</c:v>
                </c:pt>
                <c:pt idx="17">
                  <c:v>126</c:v>
                </c:pt>
                <c:pt idx="18">
                  <c:v>140</c:v>
                </c:pt>
                <c:pt idx="19">
                  <c:v>140</c:v>
                </c:pt>
                <c:pt idx="20">
                  <c:v>155</c:v>
                </c:pt>
                <c:pt idx="21">
                  <c:v>163</c:v>
                </c:pt>
                <c:pt idx="22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E1-44FD-A16B-B0F97036BEE6}"/>
            </c:ext>
          </c:extLst>
        </c:ser>
        <c:ser>
          <c:idx val="6"/>
          <c:order val="6"/>
          <c:tx>
            <c:strRef>
              <c:f>'GD tablas'!$H$3:$H$4</c:f>
              <c:strCache>
                <c:ptCount val="1"/>
                <c:pt idx="0">
                  <c:v>Alba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tablas'!$H$5:$H$30</c:f>
              <c:numCache>
                <c:formatCode>General</c:formatCode>
                <c:ptCount val="23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13</c:v>
                </c:pt>
                <c:pt idx="5">
                  <c:v>13</c:v>
                </c:pt>
                <c:pt idx="6">
                  <c:v>16</c:v>
                </c:pt>
                <c:pt idx="7">
                  <c:v>17</c:v>
                </c:pt>
                <c:pt idx="8">
                  <c:v>22</c:v>
                </c:pt>
                <c:pt idx="9">
                  <c:v>36</c:v>
                </c:pt>
                <c:pt idx="10">
                  <c:v>55</c:v>
                </c:pt>
                <c:pt idx="11">
                  <c:v>65</c:v>
                </c:pt>
                <c:pt idx="12">
                  <c:v>76</c:v>
                </c:pt>
                <c:pt idx="13">
                  <c:v>92</c:v>
                </c:pt>
                <c:pt idx="14">
                  <c:v>108</c:v>
                </c:pt>
                <c:pt idx="15">
                  <c:v>124</c:v>
                </c:pt>
                <c:pt idx="16">
                  <c:v>132</c:v>
                </c:pt>
                <c:pt idx="17">
                  <c:v>138</c:v>
                </c:pt>
                <c:pt idx="18">
                  <c:v>152</c:v>
                </c:pt>
                <c:pt idx="19">
                  <c:v>152</c:v>
                </c:pt>
                <c:pt idx="20">
                  <c:v>162</c:v>
                </c:pt>
                <c:pt idx="21">
                  <c:v>162</c:v>
                </c:pt>
                <c:pt idx="22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E1-44FD-A16B-B0F97036BEE6}"/>
            </c:ext>
          </c:extLst>
        </c:ser>
        <c:ser>
          <c:idx val="7"/>
          <c:order val="7"/>
          <c:tx>
            <c:strRef>
              <c:f>'GD tablas'!$I$3:$I$4</c:f>
              <c:strCache>
                <c:ptCount val="1"/>
                <c:pt idx="0">
                  <c:v>Andrés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tablas'!$I$5:$I$30</c:f>
              <c:numCache>
                <c:formatCode>General</c:formatCode>
                <c:ptCount val="23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13</c:v>
                </c:pt>
                <c:pt idx="6">
                  <c:v>17</c:v>
                </c:pt>
                <c:pt idx="7">
                  <c:v>21</c:v>
                </c:pt>
                <c:pt idx="8">
                  <c:v>23</c:v>
                </c:pt>
                <c:pt idx="9">
                  <c:v>36</c:v>
                </c:pt>
                <c:pt idx="10">
                  <c:v>57</c:v>
                </c:pt>
                <c:pt idx="11">
                  <c:v>70</c:v>
                </c:pt>
                <c:pt idx="12">
                  <c:v>78</c:v>
                </c:pt>
                <c:pt idx="13">
                  <c:v>99</c:v>
                </c:pt>
                <c:pt idx="14">
                  <c:v>112</c:v>
                </c:pt>
                <c:pt idx="15">
                  <c:v>128</c:v>
                </c:pt>
                <c:pt idx="16">
                  <c:v>133</c:v>
                </c:pt>
                <c:pt idx="17">
                  <c:v>139</c:v>
                </c:pt>
                <c:pt idx="18">
                  <c:v>142</c:v>
                </c:pt>
                <c:pt idx="19">
                  <c:v>152</c:v>
                </c:pt>
                <c:pt idx="20">
                  <c:v>155</c:v>
                </c:pt>
                <c:pt idx="21">
                  <c:v>155</c:v>
                </c:pt>
                <c:pt idx="22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E-4B85-8001-C54DC9F4CE00}"/>
            </c:ext>
          </c:extLst>
        </c:ser>
        <c:ser>
          <c:idx val="8"/>
          <c:order val="8"/>
          <c:tx>
            <c:strRef>
              <c:f>'GD tablas'!$J$3:$J$4</c:f>
              <c:strCache>
                <c:ptCount val="1"/>
                <c:pt idx="0">
                  <c:v>Pablo Gil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tablas'!$J$5:$J$30</c:f>
              <c:numCache>
                <c:formatCode>General</c:formatCode>
                <c:ptCount val="23"/>
                <c:pt idx="0">
                  <c:v>1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28</c:v>
                </c:pt>
                <c:pt idx="10">
                  <c:v>42</c:v>
                </c:pt>
                <c:pt idx="11">
                  <c:v>53</c:v>
                </c:pt>
                <c:pt idx="12">
                  <c:v>72</c:v>
                </c:pt>
                <c:pt idx="13">
                  <c:v>98</c:v>
                </c:pt>
                <c:pt idx="14">
                  <c:v>111</c:v>
                </c:pt>
                <c:pt idx="15">
                  <c:v>124</c:v>
                </c:pt>
                <c:pt idx="16">
                  <c:v>129</c:v>
                </c:pt>
                <c:pt idx="17">
                  <c:v>132</c:v>
                </c:pt>
                <c:pt idx="18">
                  <c:v>149</c:v>
                </c:pt>
                <c:pt idx="19">
                  <c:v>149</c:v>
                </c:pt>
                <c:pt idx="20">
                  <c:v>159</c:v>
                </c:pt>
                <c:pt idx="21">
                  <c:v>167</c:v>
                </c:pt>
                <c:pt idx="22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CE-4B85-8001-C54DC9F4CE00}"/>
            </c:ext>
          </c:extLst>
        </c:ser>
        <c:ser>
          <c:idx val="9"/>
          <c:order val="9"/>
          <c:tx>
            <c:strRef>
              <c:f>'GD tablas'!$K$3:$K$4</c:f>
              <c:strCache>
                <c:ptCount val="1"/>
                <c:pt idx="0">
                  <c:v>Danlin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tablas'!$K$5:$K$30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  <c:pt idx="4">
                  <c:v>17</c:v>
                </c:pt>
                <c:pt idx="5">
                  <c:v>18</c:v>
                </c:pt>
                <c:pt idx="6">
                  <c:v>22</c:v>
                </c:pt>
                <c:pt idx="7">
                  <c:v>23</c:v>
                </c:pt>
                <c:pt idx="8">
                  <c:v>25</c:v>
                </c:pt>
                <c:pt idx="9">
                  <c:v>37</c:v>
                </c:pt>
                <c:pt idx="10">
                  <c:v>48</c:v>
                </c:pt>
                <c:pt idx="11">
                  <c:v>55</c:v>
                </c:pt>
                <c:pt idx="12">
                  <c:v>68</c:v>
                </c:pt>
                <c:pt idx="13">
                  <c:v>84</c:v>
                </c:pt>
                <c:pt idx="14">
                  <c:v>100</c:v>
                </c:pt>
                <c:pt idx="15">
                  <c:v>113</c:v>
                </c:pt>
                <c:pt idx="16">
                  <c:v>121</c:v>
                </c:pt>
                <c:pt idx="17">
                  <c:v>127</c:v>
                </c:pt>
                <c:pt idx="18">
                  <c:v>149</c:v>
                </c:pt>
                <c:pt idx="19">
                  <c:v>159</c:v>
                </c:pt>
                <c:pt idx="20">
                  <c:v>159</c:v>
                </c:pt>
                <c:pt idx="21">
                  <c:v>167</c:v>
                </c:pt>
                <c:pt idx="22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CE-4B85-8001-C54DC9F4CE00}"/>
            </c:ext>
          </c:extLst>
        </c:ser>
        <c:ser>
          <c:idx val="10"/>
          <c:order val="10"/>
          <c:tx>
            <c:strRef>
              <c:f>'GD tablas'!$L$3:$L$4</c:f>
              <c:strCache>
                <c:ptCount val="1"/>
                <c:pt idx="0">
                  <c:v>Alejandro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tablas'!$L$5:$L$30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22</c:v>
                </c:pt>
                <c:pt idx="7">
                  <c:v>27</c:v>
                </c:pt>
                <c:pt idx="8">
                  <c:v>27</c:v>
                </c:pt>
                <c:pt idx="9">
                  <c:v>34</c:v>
                </c:pt>
                <c:pt idx="10">
                  <c:v>47</c:v>
                </c:pt>
                <c:pt idx="11">
                  <c:v>62</c:v>
                </c:pt>
                <c:pt idx="12">
                  <c:v>68</c:v>
                </c:pt>
                <c:pt idx="13">
                  <c:v>84</c:v>
                </c:pt>
                <c:pt idx="14">
                  <c:v>97</c:v>
                </c:pt>
                <c:pt idx="15">
                  <c:v>105</c:v>
                </c:pt>
                <c:pt idx="16">
                  <c:v>115</c:v>
                </c:pt>
                <c:pt idx="17">
                  <c:v>123</c:v>
                </c:pt>
                <c:pt idx="18">
                  <c:v>146</c:v>
                </c:pt>
                <c:pt idx="19">
                  <c:v>149</c:v>
                </c:pt>
                <c:pt idx="20">
                  <c:v>159</c:v>
                </c:pt>
                <c:pt idx="21">
                  <c:v>170</c:v>
                </c:pt>
                <c:pt idx="22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CE-4B85-8001-C54DC9F4CE00}"/>
            </c:ext>
          </c:extLst>
        </c:ser>
        <c:ser>
          <c:idx val="11"/>
          <c:order val="11"/>
          <c:tx>
            <c:strRef>
              <c:f>'GD tablas'!$M$3:$M$4</c:f>
              <c:strCache>
                <c:ptCount val="1"/>
                <c:pt idx="0">
                  <c:v>Hernán</c:v>
                </c:pt>
              </c:strCache>
            </c:strRef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tablas'!$M$5:$M$30</c:f>
              <c:numCache>
                <c:formatCode>General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13</c:v>
                </c:pt>
                <c:pt idx="6">
                  <c:v>20</c:v>
                </c:pt>
                <c:pt idx="7">
                  <c:v>24</c:v>
                </c:pt>
                <c:pt idx="8">
                  <c:v>25</c:v>
                </c:pt>
                <c:pt idx="9">
                  <c:v>38</c:v>
                </c:pt>
                <c:pt idx="10">
                  <c:v>48</c:v>
                </c:pt>
                <c:pt idx="11">
                  <c:v>55</c:v>
                </c:pt>
                <c:pt idx="12">
                  <c:v>65</c:v>
                </c:pt>
                <c:pt idx="13">
                  <c:v>81</c:v>
                </c:pt>
                <c:pt idx="14">
                  <c:v>97</c:v>
                </c:pt>
                <c:pt idx="15">
                  <c:v>110</c:v>
                </c:pt>
                <c:pt idx="16">
                  <c:v>123</c:v>
                </c:pt>
                <c:pt idx="17">
                  <c:v>129</c:v>
                </c:pt>
                <c:pt idx="18">
                  <c:v>143</c:v>
                </c:pt>
                <c:pt idx="19">
                  <c:v>143</c:v>
                </c:pt>
                <c:pt idx="20">
                  <c:v>150</c:v>
                </c:pt>
                <c:pt idx="21">
                  <c:v>158</c:v>
                </c:pt>
                <c:pt idx="22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CE-4B85-8001-C54DC9F4CE00}"/>
            </c:ext>
          </c:extLst>
        </c:ser>
        <c:ser>
          <c:idx val="12"/>
          <c:order val="12"/>
          <c:tx>
            <c:strRef>
              <c:f>'GD tablas'!$N$3:$N$4</c:f>
              <c:strCache>
                <c:ptCount val="1"/>
                <c:pt idx="0">
                  <c:v>Juanan</c:v>
                </c:pt>
              </c:strCache>
            </c:strRef>
          </c:tx>
          <c:spPr>
            <a:ln w="317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tablas'!$N$5:$N$30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11</c:v>
                </c:pt>
                <c:pt idx="5">
                  <c:v>12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31</c:v>
                </c:pt>
                <c:pt idx="10">
                  <c:v>41</c:v>
                </c:pt>
                <c:pt idx="11">
                  <c:v>52</c:v>
                </c:pt>
                <c:pt idx="12">
                  <c:v>60</c:v>
                </c:pt>
                <c:pt idx="13">
                  <c:v>78</c:v>
                </c:pt>
                <c:pt idx="14">
                  <c:v>99</c:v>
                </c:pt>
                <c:pt idx="15">
                  <c:v>115</c:v>
                </c:pt>
                <c:pt idx="16">
                  <c:v>123</c:v>
                </c:pt>
                <c:pt idx="17">
                  <c:v>129</c:v>
                </c:pt>
                <c:pt idx="18">
                  <c:v>143</c:v>
                </c:pt>
                <c:pt idx="19">
                  <c:v>143</c:v>
                </c:pt>
                <c:pt idx="20">
                  <c:v>153</c:v>
                </c:pt>
                <c:pt idx="21">
                  <c:v>153</c:v>
                </c:pt>
                <c:pt idx="22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CE-4B85-8001-C54DC9F4CE00}"/>
            </c:ext>
          </c:extLst>
        </c:ser>
        <c:ser>
          <c:idx val="13"/>
          <c:order val="13"/>
          <c:tx>
            <c:strRef>
              <c:f>'GD tablas'!$O$3:$O$4</c:f>
              <c:strCache>
                <c:ptCount val="1"/>
                <c:pt idx="0">
                  <c:v>Javi</c:v>
                </c:pt>
              </c:strCache>
            </c:strRef>
          </c:tx>
          <c:spPr>
            <a:ln w="317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tablas'!$O$5:$O$30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39</c:v>
                </c:pt>
                <c:pt idx="10">
                  <c:v>55</c:v>
                </c:pt>
                <c:pt idx="11">
                  <c:v>65</c:v>
                </c:pt>
                <c:pt idx="12">
                  <c:v>74</c:v>
                </c:pt>
                <c:pt idx="13">
                  <c:v>90</c:v>
                </c:pt>
                <c:pt idx="14">
                  <c:v>101</c:v>
                </c:pt>
                <c:pt idx="15">
                  <c:v>114</c:v>
                </c:pt>
                <c:pt idx="16">
                  <c:v>119</c:v>
                </c:pt>
                <c:pt idx="17">
                  <c:v>127</c:v>
                </c:pt>
                <c:pt idx="18">
                  <c:v>139</c:v>
                </c:pt>
                <c:pt idx="19">
                  <c:v>139</c:v>
                </c:pt>
                <c:pt idx="20">
                  <c:v>139</c:v>
                </c:pt>
                <c:pt idx="21">
                  <c:v>139</c:v>
                </c:pt>
                <c:pt idx="22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CE-4B85-8001-C54DC9F4CE00}"/>
            </c:ext>
          </c:extLst>
        </c:ser>
        <c:ser>
          <c:idx val="14"/>
          <c:order val="14"/>
          <c:tx>
            <c:strRef>
              <c:f>'GD tablas'!$P$3:$P$4</c:f>
              <c:strCache>
                <c:ptCount val="1"/>
                <c:pt idx="0">
                  <c:v>Adrián</c:v>
                </c:pt>
              </c:strCache>
            </c:strRef>
          </c:tx>
          <c:spPr>
            <a:ln w="317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tablas'!$P$5:$P$30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16</c:v>
                </c:pt>
                <c:pt idx="8">
                  <c:v>20</c:v>
                </c:pt>
                <c:pt idx="9">
                  <c:v>37</c:v>
                </c:pt>
                <c:pt idx="10">
                  <c:v>49</c:v>
                </c:pt>
                <c:pt idx="11">
                  <c:v>56</c:v>
                </c:pt>
                <c:pt idx="12">
                  <c:v>62</c:v>
                </c:pt>
                <c:pt idx="13">
                  <c:v>70</c:v>
                </c:pt>
                <c:pt idx="14">
                  <c:v>88</c:v>
                </c:pt>
                <c:pt idx="15">
                  <c:v>104</c:v>
                </c:pt>
                <c:pt idx="16">
                  <c:v>104</c:v>
                </c:pt>
                <c:pt idx="17">
                  <c:v>110</c:v>
                </c:pt>
                <c:pt idx="18">
                  <c:v>122</c:v>
                </c:pt>
                <c:pt idx="19">
                  <c:v>129</c:v>
                </c:pt>
                <c:pt idx="20">
                  <c:v>144</c:v>
                </c:pt>
                <c:pt idx="21">
                  <c:v>147</c:v>
                </c:pt>
                <c:pt idx="22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CE-4B85-8001-C54DC9F4CE00}"/>
            </c:ext>
          </c:extLst>
        </c:ser>
        <c:ser>
          <c:idx val="15"/>
          <c:order val="15"/>
          <c:tx>
            <c:strRef>
              <c:f>'GD tablas'!$Q$3:$Q$4</c:f>
              <c:strCache>
                <c:ptCount val="1"/>
                <c:pt idx="0">
                  <c:v>Pablo Sánchez</c:v>
                </c:pt>
              </c:strCache>
            </c:strRef>
          </c:tx>
          <c:spPr>
            <a:ln w="317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tablas'!$Q$5:$Q$30</c:f>
              <c:numCache>
                <c:formatCode>General</c:formatCode>
                <c:ptCount val="23"/>
                <c:pt idx="0">
                  <c:v>0</c:v>
                </c:pt>
                <c:pt idx="1">
                  <c:v>7</c:v>
                </c:pt>
                <c:pt idx="2">
                  <c:v>12</c:v>
                </c:pt>
                <c:pt idx="3">
                  <c:v>15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24</c:v>
                </c:pt>
                <c:pt idx="8">
                  <c:v>26</c:v>
                </c:pt>
                <c:pt idx="9">
                  <c:v>38</c:v>
                </c:pt>
                <c:pt idx="10">
                  <c:v>43</c:v>
                </c:pt>
                <c:pt idx="11">
                  <c:v>47</c:v>
                </c:pt>
                <c:pt idx="12">
                  <c:v>58</c:v>
                </c:pt>
                <c:pt idx="13">
                  <c:v>71</c:v>
                </c:pt>
                <c:pt idx="14">
                  <c:v>89</c:v>
                </c:pt>
                <c:pt idx="15">
                  <c:v>110</c:v>
                </c:pt>
                <c:pt idx="16">
                  <c:v>110</c:v>
                </c:pt>
                <c:pt idx="17">
                  <c:v>119</c:v>
                </c:pt>
                <c:pt idx="18">
                  <c:v>119</c:v>
                </c:pt>
                <c:pt idx="19">
                  <c:v>129</c:v>
                </c:pt>
                <c:pt idx="20">
                  <c:v>129</c:v>
                </c:pt>
                <c:pt idx="21">
                  <c:v>129</c:v>
                </c:pt>
                <c:pt idx="22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9CE-4B85-8001-C54DC9F4CE00}"/>
            </c:ext>
          </c:extLst>
        </c:ser>
        <c:ser>
          <c:idx val="16"/>
          <c:order val="16"/>
          <c:tx>
            <c:strRef>
              <c:f>'GD tablas'!$R$3:$R$4</c:f>
              <c:strCache>
                <c:ptCount val="1"/>
                <c:pt idx="0">
                  <c:v>Daniel Reynés</c:v>
                </c:pt>
              </c:strCache>
            </c:strRef>
          </c:tx>
          <c:spPr>
            <a:ln w="317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tablas'!$R$5:$R$30</c:f>
              <c:numCache>
                <c:formatCode>General</c:formatCode>
                <c:ptCount val="23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19</c:v>
                </c:pt>
                <c:pt idx="8">
                  <c:v>22</c:v>
                </c:pt>
                <c:pt idx="9">
                  <c:v>33</c:v>
                </c:pt>
                <c:pt idx="10">
                  <c:v>54</c:v>
                </c:pt>
                <c:pt idx="11">
                  <c:v>64</c:v>
                </c:pt>
                <c:pt idx="12">
                  <c:v>73</c:v>
                </c:pt>
                <c:pt idx="13">
                  <c:v>81</c:v>
                </c:pt>
                <c:pt idx="14">
                  <c:v>97</c:v>
                </c:pt>
                <c:pt idx="15">
                  <c:v>105</c:v>
                </c:pt>
                <c:pt idx="16">
                  <c:v>108</c:v>
                </c:pt>
                <c:pt idx="17">
                  <c:v>114</c:v>
                </c:pt>
                <c:pt idx="18">
                  <c:v>117</c:v>
                </c:pt>
                <c:pt idx="19">
                  <c:v>117</c:v>
                </c:pt>
                <c:pt idx="20">
                  <c:v>127</c:v>
                </c:pt>
                <c:pt idx="21">
                  <c:v>130</c:v>
                </c:pt>
                <c:pt idx="2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9CE-4B85-8001-C54DC9F4CE00}"/>
            </c:ext>
          </c:extLst>
        </c:ser>
        <c:ser>
          <c:idx val="17"/>
          <c:order val="17"/>
          <c:tx>
            <c:strRef>
              <c:f>'GD tablas'!$S$3:$S$4</c:f>
              <c:strCache>
                <c:ptCount val="1"/>
                <c:pt idx="0">
                  <c:v>Christian</c:v>
                </c:pt>
              </c:strCache>
            </c:strRef>
          </c:tx>
          <c:spPr>
            <a:ln w="317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tablas'!$S$5:$S$30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17</c:v>
                </c:pt>
                <c:pt idx="9">
                  <c:v>37</c:v>
                </c:pt>
                <c:pt idx="10">
                  <c:v>54</c:v>
                </c:pt>
                <c:pt idx="11">
                  <c:v>63</c:v>
                </c:pt>
                <c:pt idx="12">
                  <c:v>71</c:v>
                </c:pt>
                <c:pt idx="13">
                  <c:v>84</c:v>
                </c:pt>
                <c:pt idx="14">
                  <c:v>92</c:v>
                </c:pt>
                <c:pt idx="15">
                  <c:v>100</c:v>
                </c:pt>
                <c:pt idx="16">
                  <c:v>103</c:v>
                </c:pt>
                <c:pt idx="17">
                  <c:v>112</c:v>
                </c:pt>
                <c:pt idx="18">
                  <c:v>121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9CE-4B85-8001-C54DC9F4CE00}"/>
            </c:ext>
          </c:extLst>
        </c:ser>
        <c:ser>
          <c:idx val="18"/>
          <c:order val="18"/>
          <c:tx>
            <c:strRef>
              <c:f>'GD tablas'!$T$3:$T$4</c:f>
              <c:strCache>
                <c:ptCount val="1"/>
                <c:pt idx="0">
                  <c:v>Diego</c:v>
                </c:pt>
              </c:strCache>
            </c:strRef>
          </c:tx>
          <c:spPr>
            <a:ln w="317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tablas'!$T$5:$T$30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28</c:v>
                </c:pt>
                <c:pt idx="10">
                  <c:v>39</c:v>
                </c:pt>
                <c:pt idx="11">
                  <c:v>52</c:v>
                </c:pt>
                <c:pt idx="12">
                  <c:v>67</c:v>
                </c:pt>
                <c:pt idx="13">
                  <c:v>85</c:v>
                </c:pt>
                <c:pt idx="14">
                  <c:v>101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  <c:pt idx="18">
                  <c:v>126</c:v>
                </c:pt>
                <c:pt idx="19">
                  <c:v>126</c:v>
                </c:pt>
                <c:pt idx="20">
                  <c:v>133</c:v>
                </c:pt>
                <c:pt idx="21">
                  <c:v>133</c:v>
                </c:pt>
                <c:pt idx="22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CE-4B85-8001-C54DC9F4CE00}"/>
            </c:ext>
          </c:extLst>
        </c:ser>
        <c:ser>
          <c:idx val="19"/>
          <c:order val="19"/>
          <c:tx>
            <c:strRef>
              <c:f>'GD tablas'!$U$3:$U$4</c:f>
              <c:strCache>
                <c:ptCount val="1"/>
                <c:pt idx="0">
                  <c:v>José Manuel</c:v>
                </c:pt>
              </c:strCache>
            </c:strRef>
          </c:tx>
          <c:spPr>
            <a:ln w="317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tablas'!$U$5:$U$30</c:f>
              <c:numCache>
                <c:formatCode>General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12</c:v>
                </c:pt>
                <c:pt idx="6">
                  <c:v>17</c:v>
                </c:pt>
                <c:pt idx="7">
                  <c:v>21</c:v>
                </c:pt>
                <c:pt idx="8">
                  <c:v>21</c:v>
                </c:pt>
                <c:pt idx="9">
                  <c:v>30</c:v>
                </c:pt>
                <c:pt idx="10">
                  <c:v>46</c:v>
                </c:pt>
                <c:pt idx="11">
                  <c:v>61</c:v>
                </c:pt>
                <c:pt idx="12">
                  <c:v>72</c:v>
                </c:pt>
                <c:pt idx="13">
                  <c:v>80</c:v>
                </c:pt>
                <c:pt idx="14">
                  <c:v>101</c:v>
                </c:pt>
                <c:pt idx="15">
                  <c:v>109</c:v>
                </c:pt>
                <c:pt idx="16">
                  <c:v>109</c:v>
                </c:pt>
                <c:pt idx="17">
                  <c:v>115</c:v>
                </c:pt>
                <c:pt idx="18">
                  <c:v>115</c:v>
                </c:pt>
                <c:pt idx="19">
                  <c:v>115</c:v>
                </c:pt>
                <c:pt idx="20">
                  <c:v>118</c:v>
                </c:pt>
                <c:pt idx="21">
                  <c:v>121</c:v>
                </c:pt>
                <c:pt idx="22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9CE-4B85-8001-C54DC9F4CE00}"/>
            </c:ext>
          </c:extLst>
        </c:ser>
        <c:ser>
          <c:idx val="20"/>
          <c:order val="20"/>
          <c:tx>
            <c:strRef>
              <c:f>'GD tablas'!$V$3:$V$4</c:f>
              <c:strCache>
                <c:ptCount val="1"/>
                <c:pt idx="0">
                  <c:v>Fernando Celorrio</c:v>
                </c:pt>
              </c:strCache>
            </c:strRef>
          </c:tx>
          <c:spPr>
            <a:ln w="317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tablas'!$V$5:$V$30</c:f>
              <c:numCache>
                <c:formatCode>General</c:formatCode>
                <c:ptCount val="23"/>
                <c:pt idx="0">
                  <c:v>3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13</c:v>
                </c:pt>
                <c:pt idx="6">
                  <c:v>14</c:v>
                </c:pt>
                <c:pt idx="7">
                  <c:v>19</c:v>
                </c:pt>
                <c:pt idx="8">
                  <c:v>22</c:v>
                </c:pt>
                <c:pt idx="9">
                  <c:v>35</c:v>
                </c:pt>
                <c:pt idx="10">
                  <c:v>47</c:v>
                </c:pt>
                <c:pt idx="11">
                  <c:v>56</c:v>
                </c:pt>
                <c:pt idx="12">
                  <c:v>61</c:v>
                </c:pt>
                <c:pt idx="13">
                  <c:v>77</c:v>
                </c:pt>
                <c:pt idx="14">
                  <c:v>90</c:v>
                </c:pt>
                <c:pt idx="15">
                  <c:v>98</c:v>
                </c:pt>
                <c:pt idx="16">
                  <c:v>106</c:v>
                </c:pt>
                <c:pt idx="17">
                  <c:v>109</c:v>
                </c:pt>
                <c:pt idx="18">
                  <c:v>112</c:v>
                </c:pt>
                <c:pt idx="19">
                  <c:v>115</c:v>
                </c:pt>
                <c:pt idx="20">
                  <c:v>118</c:v>
                </c:pt>
                <c:pt idx="21">
                  <c:v>121</c:v>
                </c:pt>
                <c:pt idx="22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9CE-4B85-8001-C54DC9F4CE00}"/>
            </c:ext>
          </c:extLst>
        </c:ser>
        <c:ser>
          <c:idx val="21"/>
          <c:order val="21"/>
          <c:tx>
            <c:strRef>
              <c:f>'GD tablas'!$W$3:$W$4</c:f>
              <c:strCache>
                <c:ptCount val="1"/>
                <c:pt idx="0">
                  <c:v>Mayte Cano</c:v>
                </c:pt>
              </c:strCache>
            </c:strRef>
          </c:tx>
          <c:spPr>
            <a:ln w="317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tablas'!$W$5:$W$30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11</c:v>
                </c:pt>
                <c:pt idx="6">
                  <c:v>16</c:v>
                </c:pt>
                <c:pt idx="7">
                  <c:v>21</c:v>
                </c:pt>
                <c:pt idx="8">
                  <c:v>23</c:v>
                </c:pt>
                <c:pt idx="9">
                  <c:v>37</c:v>
                </c:pt>
                <c:pt idx="10">
                  <c:v>49</c:v>
                </c:pt>
                <c:pt idx="11">
                  <c:v>56</c:v>
                </c:pt>
                <c:pt idx="12">
                  <c:v>63</c:v>
                </c:pt>
                <c:pt idx="13">
                  <c:v>71</c:v>
                </c:pt>
                <c:pt idx="14">
                  <c:v>82</c:v>
                </c:pt>
                <c:pt idx="15">
                  <c:v>95</c:v>
                </c:pt>
                <c:pt idx="16">
                  <c:v>103</c:v>
                </c:pt>
                <c:pt idx="17">
                  <c:v>109</c:v>
                </c:pt>
                <c:pt idx="18">
                  <c:v>118</c:v>
                </c:pt>
                <c:pt idx="19">
                  <c:v>118</c:v>
                </c:pt>
                <c:pt idx="20">
                  <c:v>118</c:v>
                </c:pt>
                <c:pt idx="21">
                  <c:v>121</c:v>
                </c:pt>
                <c:pt idx="22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9CE-4B85-8001-C54DC9F4CE00}"/>
            </c:ext>
          </c:extLst>
        </c:ser>
        <c:ser>
          <c:idx val="22"/>
          <c:order val="22"/>
          <c:tx>
            <c:strRef>
              <c:f>'GD tablas'!$X$3:$X$4</c:f>
              <c:strCache>
                <c:ptCount val="1"/>
                <c:pt idx="0">
                  <c:v>Flor</c:v>
                </c:pt>
              </c:strCache>
            </c:strRef>
          </c:tx>
          <c:spPr>
            <a:ln w="317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tablas'!$X$5:$X$30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14</c:v>
                </c:pt>
                <c:pt idx="6">
                  <c:v>16</c:v>
                </c:pt>
                <c:pt idx="7">
                  <c:v>17</c:v>
                </c:pt>
                <c:pt idx="8">
                  <c:v>19</c:v>
                </c:pt>
                <c:pt idx="9">
                  <c:v>24</c:v>
                </c:pt>
                <c:pt idx="10">
                  <c:v>40</c:v>
                </c:pt>
                <c:pt idx="11">
                  <c:v>53</c:v>
                </c:pt>
                <c:pt idx="12">
                  <c:v>58</c:v>
                </c:pt>
                <c:pt idx="13">
                  <c:v>71</c:v>
                </c:pt>
                <c:pt idx="14">
                  <c:v>92</c:v>
                </c:pt>
                <c:pt idx="15">
                  <c:v>100</c:v>
                </c:pt>
                <c:pt idx="16">
                  <c:v>103</c:v>
                </c:pt>
                <c:pt idx="17">
                  <c:v>109</c:v>
                </c:pt>
                <c:pt idx="18">
                  <c:v>112</c:v>
                </c:pt>
                <c:pt idx="19">
                  <c:v>122</c:v>
                </c:pt>
                <c:pt idx="20">
                  <c:v>122</c:v>
                </c:pt>
                <c:pt idx="21">
                  <c:v>122</c:v>
                </c:pt>
                <c:pt idx="22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9CE-4B85-8001-C54DC9F4CE00}"/>
            </c:ext>
          </c:extLst>
        </c:ser>
        <c:ser>
          <c:idx val="23"/>
          <c:order val="23"/>
          <c:tx>
            <c:strRef>
              <c:f>'GD tablas'!$Y$3:$Y$4</c:f>
              <c:strCache>
                <c:ptCount val="1"/>
                <c:pt idx="0">
                  <c:v>Gonzalo Torres</c:v>
                </c:pt>
              </c:strCache>
            </c:strRef>
          </c:tx>
          <c:spPr>
            <a:ln w="317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tablas'!$Y$5:$Y$30</c:f>
              <c:numCache>
                <c:formatCode>General</c:formatCode>
                <c:ptCount val="23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15</c:v>
                </c:pt>
                <c:pt idx="7">
                  <c:v>16</c:v>
                </c:pt>
                <c:pt idx="8">
                  <c:v>18</c:v>
                </c:pt>
                <c:pt idx="9">
                  <c:v>28</c:v>
                </c:pt>
                <c:pt idx="10">
                  <c:v>37</c:v>
                </c:pt>
                <c:pt idx="11">
                  <c:v>44</c:v>
                </c:pt>
                <c:pt idx="12">
                  <c:v>53</c:v>
                </c:pt>
                <c:pt idx="14">
                  <c:v>74</c:v>
                </c:pt>
                <c:pt idx="15">
                  <c:v>87</c:v>
                </c:pt>
                <c:pt idx="16">
                  <c:v>87</c:v>
                </c:pt>
                <c:pt idx="17">
                  <c:v>93</c:v>
                </c:pt>
                <c:pt idx="18">
                  <c:v>110</c:v>
                </c:pt>
                <c:pt idx="19">
                  <c:v>110</c:v>
                </c:pt>
                <c:pt idx="20">
                  <c:v>120</c:v>
                </c:pt>
                <c:pt idx="21">
                  <c:v>120</c:v>
                </c:pt>
                <c:pt idx="2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9CE-4B85-8001-C54DC9F4CE00}"/>
            </c:ext>
          </c:extLst>
        </c:ser>
        <c:ser>
          <c:idx val="24"/>
          <c:order val="24"/>
          <c:tx>
            <c:strRef>
              <c:f>'GD tablas'!$Z$3:$Z$4</c:f>
              <c:strCache>
                <c:ptCount val="1"/>
                <c:pt idx="0">
                  <c:v>Raquel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'GD tablas'!$A$5:$A$30</c:f>
              <c:multiLvlStrCache>
                <c:ptCount val="23"/>
                <c:lvl>
                  <c:pt idx="0">
                    <c:v>20-nov</c:v>
                  </c:pt>
                  <c:pt idx="1">
                    <c:v>21-nov</c:v>
                  </c:pt>
                  <c:pt idx="2">
                    <c:v>22-nov</c:v>
                  </c:pt>
                  <c:pt idx="3">
                    <c:v>23-nov</c:v>
                  </c:pt>
                  <c:pt idx="4">
                    <c:v>24-nov</c:v>
                  </c:pt>
                  <c:pt idx="5">
                    <c:v>25-nov</c:v>
                  </c:pt>
                  <c:pt idx="6">
                    <c:v>26-nov</c:v>
                  </c:pt>
                  <c:pt idx="7">
                    <c:v>27-nov</c:v>
                  </c:pt>
                  <c:pt idx="8">
                    <c:v>28-nov</c:v>
                  </c:pt>
                  <c:pt idx="9">
                    <c:v>29-nov</c:v>
                  </c:pt>
                  <c:pt idx="10">
                    <c:v>30-nov</c:v>
                  </c:pt>
                  <c:pt idx="11">
                    <c:v>01-dic</c:v>
                  </c:pt>
                  <c:pt idx="12">
                    <c:v>02-dic</c:v>
                  </c:pt>
                  <c:pt idx="13">
                    <c:v>03-dic</c:v>
                  </c:pt>
                  <c:pt idx="14">
                    <c:v>04-dic</c:v>
                  </c:pt>
                  <c:pt idx="15">
                    <c:v>05-dic</c:v>
                  </c:pt>
                  <c:pt idx="16">
                    <c:v>06-dic</c:v>
                  </c:pt>
                  <c:pt idx="17">
                    <c:v>09-dic</c:v>
                  </c:pt>
                  <c:pt idx="18">
                    <c:v>10-dic</c:v>
                  </c:pt>
                  <c:pt idx="19">
                    <c:v>13-dic</c:v>
                  </c:pt>
                  <c:pt idx="20">
                    <c:v>14-dic</c:v>
                  </c:pt>
                  <c:pt idx="21">
                    <c:v>17-dic</c:v>
                  </c:pt>
                  <c:pt idx="22">
                    <c:v>18-dic</c:v>
                  </c:pt>
                </c:lvl>
                <c:lvl>
                  <c:pt idx="0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'GD tablas'!$Z$5:$Z$30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15</c:v>
                </c:pt>
                <c:pt idx="8">
                  <c:v>15</c:v>
                </c:pt>
                <c:pt idx="9">
                  <c:v>24</c:v>
                </c:pt>
                <c:pt idx="10">
                  <c:v>33</c:v>
                </c:pt>
                <c:pt idx="11">
                  <c:v>40</c:v>
                </c:pt>
                <c:pt idx="12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9CE-4B85-8001-C54DC9F4CE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6717343"/>
        <c:axId val="2126717759"/>
      </c:lineChart>
      <c:catAx>
        <c:axId val="21267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717759"/>
        <c:crosses val="autoZero"/>
        <c:auto val="1"/>
        <c:lblAlgn val="ctr"/>
        <c:lblOffset val="100"/>
        <c:noMultiLvlLbl val="0"/>
      </c:catAx>
      <c:valAx>
        <c:axId val="21267177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PUNTUACIÓN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2671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3000"/>
        <a:extLst>
          <a:ext uri="{837473B0-CC2E-450A-ABE3-18F120FF3D39}">
            <a1611:picAttrSrcUrl xmlns:a1611="http://schemas.microsoft.com/office/drawing/2016/11/main" r:id="rId4"/>
          </a:ext>
        </a:extLst>
      </a:blip>
      <a:srcRect/>
      <a:stretch>
        <a:fillRect/>
      </a:stretch>
    </a:blip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Puntos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0"/>
        <c:spPr>
          <a:solidFill>
            <a:schemeClr val="accent5">
              <a:tint val="41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1"/>
        <c:spPr>
          <a:solidFill>
            <a:schemeClr val="accent5">
              <a:tint val="63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2"/>
        <c:spPr>
          <a:solidFill>
            <a:schemeClr val="accent5">
              <a:tint val="9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3"/>
        <c:spPr>
          <a:solidFill>
            <a:schemeClr val="accent5">
              <a:shade val="56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5"/>
        <c:spPr>
          <a:solidFill>
            <a:schemeClr val="accent5">
              <a:tint val="74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6"/>
        <c:spPr>
          <a:solidFill>
            <a:schemeClr val="accent5">
              <a:shade val="89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7"/>
        <c:spPr>
          <a:solidFill>
            <a:schemeClr val="accent5">
              <a:tint val="9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8"/>
        <c:spPr>
          <a:solidFill>
            <a:schemeClr val="accent5">
              <a:shade val="51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9"/>
        <c:spPr>
          <a:solidFill>
            <a:schemeClr val="accent5">
              <a:tint val="57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0"/>
        <c:spPr>
          <a:solidFill>
            <a:schemeClr val="accent5">
              <a:tint val="47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1"/>
        <c:spPr>
          <a:solidFill>
            <a:schemeClr val="accent5">
              <a:tint val="52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2"/>
        <c:spPr>
          <a:solidFill>
            <a:schemeClr val="accent5">
              <a:tint val="84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3"/>
        <c:spPr>
          <a:solidFill>
            <a:schemeClr val="accent5">
              <a:shade val="94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4"/>
        <c:spPr>
          <a:solidFill>
            <a:schemeClr val="accent5">
              <a:tint val="36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5"/>
      </c:pivotFmt>
      <c:pivotFmt>
        <c:idx val="96"/>
        <c:spPr>
          <a:solidFill>
            <a:schemeClr val="accent5">
              <a:shade val="73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7"/>
        <c:spPr>
          <a:solidFill>
            <a:schemeClr val="accent5">
              <a:shade val="46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8"/>
        <c:spPr>
          <a:solidFill>
            <a:schemeClr val="accent5">
              <a:tint val="79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9"/>
        <c:spPr>
          <a:solidFill>
            <a:schemeClr val="accent5">
              <a:shade val="62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0"/>
        <c:spPr>
          <a:solidFill>
            <a:schemeClr val="accent5">
              <a:shade val="78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1"/>
        <c:spPr>
          <a:solidFill>
            <a:schemeClr val="accent5">
              <a:shade val="3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2"/>
      </c:pivotFmt>
      <c:pivotFmt>
        <c:idx val="103"/>
        <c:spPr>
          <a:solidFill>
            <a:schemeClr val="accent5">
              <a:shade val="67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4"/>
        <c:spPr>
          <a:solidFill>
            <a:schemeClr val="accent5">
              <a:tint val="68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5"/>
        <c:spPr>
          <a:solidFill>
            <a:schemeClr val="accent5">
              <a:shade val="83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6"/>
      </c:pivotFmt>
      <c:pivotFmt>
        <c:idx val="107"/>
        <c:spPr>
          <a:solidFill>
            <a:schemeClr val="accent5">
              <a:shade val="4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8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9"/>
        <c:spPr>
          <a:solidFill>
            <a:schemeClr val="accent5">
              <a:shade val="4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0"/>
        <c:spPr>
          <a:solidFill>
            <a:schemeClr val="accent5">
              <a:shade val="56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1"/>
        <c:spPr>
          <a:solidFill>
            <a:schemeClr val="accent5">
              <a:shade val="51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2"/>
        <c:spPr>
          <a:solidFill>
            <a:schemeClr val="accent5">
              <a:shade val="46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3"/>
        <c:spPr>
          <a:solidFill>
            <a:schemeClr val="accent5">
              <a:tint val="63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4"/>
        <c:spPr>
          <a:solidFill>
            <a:schemeClr val="accent5">
              <a:shade val="73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5"/>
        <c:spPr>
          <a:solidFill>
            <a:schemeClr val="accent5">
              <a:shade val="94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6"/>
        <c:spPr>
          <a:solidFill>
            <a:schemeClr val="accent5">
              <a:tint val="9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7"/>
        <c:spPr>
          <a:solidFill>
            <a:schemeClr val="accent5">
              <a:shade val="67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8"/>
        <c:spPr>
          <a:solidFill>
            <a:schemeClr val="accent5">
              <a:shade val="83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9"/>
        <c:spPr>
          <a:solidFill>
            <a:schemeClr val="accent5">
              <a:shade val="89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0"/>
        <c:spPr>
          <a:solidFill>
            <a:schemeClr val="accent5">
              <a:shade val="78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1"/>
        <c:spPr>
          <a:solidFill>
            <a:schemeClr val="accent5">
              <a:shade val="3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2"/>
        <c:spPr>
          <a:solidFill>
            <a:schemeClr val="accent5">
              <a:tint val="57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3"/>
        <c:spPr>
          <a:solidFill>
            <a:schemeClr val="accent5">
              <a:shade val="62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4"/>
        <c:spPr>
          <a:solidFill>
            <a:schemeClr val="accent5">
              <a:tint val="84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6"/>
        <c:spPr>
          <a:solidFill>
            <a:schemeClr val="accent5">
              <a:tint val="74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7"/>
        <c:spPr>
          <a:solidFill>
            <a:schemeClr val="accent5">
              <a:tint val="9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8"/>
        <c:spPr>
          <a:solidFill>
            <a:schemeClr val="accent5">
              <a:tint val="52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9"/>
        <c:spPr>
          <a:solidFill>
            <a:schemeClr val="accent5">
              <a:tint val="47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0"/>
        <c:spPr>
          <a:solidFill>
            <a:schemeClr val="accent5">
              <a:tint val="41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1"/>
        <c:spPr>
          <a:solidFill>
            <a:schemeClr val="accent5">
              <a:tint val="79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2"/>
        <c:spPr>
          <a:solidFill>
            <a:schemeClr val="accent5">
              <a:tint val="68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3"/>
        <c:spPr>
          <a:solidFill>
            <a:schemeClr val="accent5">
              <a:tint val="36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5"/>
        <c:spPr>
          <a:solidFill>
            <a:schemeClr val="accent5">
              <a:shade val="4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6"/>
        <c:spPr>
          <a:solidFill>
            <a:schemeClr val="accent5">
              <a:shade val="56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7"/>
        <c:spPr>
          <a:solidFill>
            <a:schemeClr val="accent5">
              <a:shade val="51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8"/>
        <c:spPr>
          <a:solidFill>
            <a:schemeClr val="accent5">
              <a:shade val="46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9"/>
        <c:spPr>
          <a:solidFill>
            <a:schemeClr val="accent5">
              <a:tint val="63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0"/>
        <c:spPr>
          <a:solidFill>
            <a:schemeClr val="accent5">
              <a:shade val="73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1"/>
        <c:spPr>
          <a:solidFill>
            <a:schemeClr val="accent5">
              <a:shade val="94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2"/>
        <c:spPr>
          <a:solidFill>
            <a:schemeClr val="accent5">
              <a:tint val="9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3"/>
        <c:spPr>
          <a:solidFill>
            <a:schemeClr val="accent5">
              <a:shade val="67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4"/>
        <c:spPr>
          <a:solidFill>
            <a:schemeClr val="accent5">
              <a:shade val="83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5"/>
        <c:spPr>
          <a:solidFill>
            <a:schemeClr val="accent5">
              <a:shade val="89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6"/>
        <c:spPr>
          <a:solidFill>
            <a:schemeClr val="accent5">
              <a:shade val="78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7"/>
        <c:spPr>
          <a:solidFill>
            <a:schemeClr val="accent5">
              <a:shade val="3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8"/>
        <c:spPr>
          <a:solidFill>
            <a:schemeClr val="accent5">
              <a:tint val="57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9"/>
        <c:spPr>
          <a:solidFill>
            <a:schemeClr val="accent5">
              <a:shade val="62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0"/>
        <c:spPr>
          <a:solidFill>
            <a:schemeClr val="accent5">
              <a:tint val="84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2"/>
        <c:spPr>
          <a:solidFill>
            <a:schemeClr val="accent5">
              <a:tint val="74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3"/>
        <c:spPr>
          <a:solidFill>
            <a:schemeClr val="accent5">
              <a:tint val="9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4"/>
        <c:spPr>
          <a:solidFill>
            <a:schemeClr val="accent5">
              <a:tint val="52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5"/>
        <c:spPr>
          <a:solidFill>
            <a:schemeClr val="accent5">
              <a:tint val="47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6"/>
        <c:spPr>
          <a:solidFill>
            <a:schemeClr val="accent5">
              <a:tint val="41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7"/>
        <c:spPr>
          <a:solidFill>
            <a:schemeClr val="accent5">
              <a:tint val="79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8"/>
        <c:spPr>
          <a:solidFill>
            <a:schemeClr val="accent5">
              <a:tint val="68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9"/>
        <c:spPr>
          <a:solidFill>
            <a:schemeClr val="accent5">
              <a:tint val="36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'GD tablas'!$AJ$3</c:f>
              <c:strCache>
                <c:ptCount val="1"/>
                <c:pt idx="0">
                  <c:v>Máx. de allPointsCumulativeSum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5">
                  <a:shade val="4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EA18-4685-BD02-4C1403C13A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shade val="56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EA18-4685-BD02-4C1403C13A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shade val="51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EA18-4685-BD02-4C1403C13A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shade val="46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EA18-4685-BD02-4C1403C13A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tint val="63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EA18-4685-BD02-4C1403C13A3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shade val="73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EA18-4685-BD02-4C1403C13A3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shade val="94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EA18-4685-BD02-4C1403C13A3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tint val="95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EA18-4685-BD02-4C1403C13A3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shade val="67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EA18-4685-BD02-4C1403C13A3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shade val="83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EA18-4685-BD02-4C1403C13A3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shade val="89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EA18-4685-BD02-4C1403C13A3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shade val="78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EA18-4685-BD02-4C1403C13A30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shade val="35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EA18-4685-BD02-4C1403C13A30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tint val="57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EA18-4685-BD02-4C1403C13A3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shade val="62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EA18-4685-BD02-4C1403C13A30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>
                  <a:tint val="84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EA18-4685-BD02-4C1403C13A30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EA18-4685-BD02-4C1403C13A30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>
                  <a:tint val="74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EA18-4685-BD02-4C1403C13A3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>
                  <a:tint val="9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4-EA18-4685-BD02-4C1403C13A30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>
                  <a:tint val="52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6-EA18-4685-BD02-4C1403C13A30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>
                  <a:tint val="47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8-EA18-4685-BD02-4C1403C13A3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>
                  <a:tint val="41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A-EA18-4685-BD02-4C1403C13A30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tint val="79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C-EA18-4685-BD02-4C1403C13A30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>
                  <a:tint val="68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E-EA18-4685-BD02-4C1403C13A30}"/>
              </c:ext>
            </c:extLst>
          </c:dPt>
          <c:dPt>
            <c:idx val="24"/>
            <c:invertIfNegative val="1"/>
            <c:bubble3D val="0"/>
            <c:spPr>
              <a:solidFill>
                <a:schemeClr val="accent5">
                  <a:tint val="36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0-EA18-4685-BD02-4C1403C13A30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>
                  <a:tint val="3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2-EA18-4685-BD02-4C1403C13A30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>
                  <a:tint val="25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4-EA18-4685-BD02-4C1403C13A30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>
                  <a:tint val="2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6-EA18-4685-BD02-4C1403C13A30}"/>
              </c:ext>
            </c:extLst>
          </c:dPt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'GD tablas'!$AI$4:$AI$28</c:f>
              <c:strCache>
                <c:ptCount val="25"/>
                <c:pt idx="0">
                  <c:v>Ana</c:v>
                </c:pt>
                <c:pt idx="1">
                  <c:v>Tino</c:v>
                </c:pt>
                <c:pt idx="2">
                  <c:v>Manuel</c:v>
                </c:pt>
                <c:pt idx="3">
                  <c:v>Gonzalo Rodríguez</c:v>
                </c:pt>
                <c:pt idx="4">
                  <c:v>Pablo Gil</c:v>
                </c:pt>
                <c:pt idx="5">
                  <c:v>Adrián</c:v>
                </c:pt>
                <c:pt idx="6">
                  <c:v>Danlin</c:v>
                </c:pt>
                <c:pt idx="7">
                  <c:v>Alejandro</c:v>
                </c:pt>
                <c:pt idx="8">
                  <c:v>Alba</c:v>
                </c:pt>
                <c:pt idx="9">
                  <c:v>Hernán</c:v>
                </c:pt>
                <c:pt idx="10">
                  <c:v>Nati</c:v>
                </c:pt>
                <c:pt idx="11">
                  <c:v>Juanan</c:v>
                </c:pt>
                <c:pt idx="12">
                  <c:v>Sara</c:v>
                </c:pt>
                <c:pt idx="13">
                  <c:v>Christian</c:v>
                </c:pt>
                <c:pt idx="14">
                  <c:v>Andrés</c:v>
                </c:pt>
                <c:pt idx="15">
                  <c:v>Pablo Sánchez</c:v>
                </c:pt>
                <c:pt idx="16">
                  <c:v>Javi</c:v>
                </c:pt>
                <c:pt idx="17">
                  <c:v>Daniel Reynés</c:v>
                </c:pt>
                <c:pt idx="18">
                  <c:v>Diego</c:v>
                </c:pt>
                <c:pt idx="19">
                  <c:v>Flor</c:v>
                </c:pt>
                <c:pt idx="20">
                  <c:v>Mayte Cano</c:v>
                </c:pt>
                <c:pt idx="21">
                  <c:v>Gonzalo Torres</c:v>
                </c:pt>
                <c:pt idx="22">
                  <c:v>Fernando Celorrio</c:v>
                </c:pt>
                <c:pt idx="23">
                  <c:v>José Manuel</c:v>
                </c:pt>
                <c:pt idx="24">
                  <c:v>Raquel</c:v>
                </c:pt>
              </c:strCache>
            </c:strRef>
          </c:cat>
          <c:val>
            <c:numRef>
              <c:f>'GD tablas'!$AJ$4:$AJ$28</c:f>
              <c:numCache>
                <c:formatCode>General</c:formatCode>
                <c:ptCount val="25"/>
                <c:pt idx="0">
                  <c:v>204</c:v>
                </c:pt>
                <c:pt idx="1">
                  <c:v>203</c:v>
                </c:pt>
                <c:pt idx="2">
                  <c:v>195</c:v>
                </c:pt>
                <c:pt idx="3">
                  <c:v>195</c:v>
                </c:pt>
                <c:pt idx="4">
                  <c:v>187</c:v>
                </c:pt>
                <c:pt idx="5">
                  <c:v>187</c:v>
                </c:pt>
                <c:pt idx="6">
                  <c:v>187</c:v>
                </c:pt>
                <c:pt idx="7">
                  <c:v>183</c:v>
                </c:pt>
                <c:pt idx="8">
                  <c:v>182</c:v>
                </c:pt>
                <c:pt idx="9">
                  <c:v>178</c:v>
                </c:pt>
                <c:pt idx="10">
                  <c:v>173</c:v>
                </c:pt>
                <c:pt idx="11">
                  <c:v>173</c:v>
                </c:pt>
                <c:pt idx="12">
                  <c:v>169</c:v>
                </c:pt>
                <c:pt idx="13">
                  <c:v>161</c:v>
                </c:pt>
                <c:pt idx="14">
                  <c:v>155</c:v>
                </c:pt>
                <c:pt idx="15">
                  <c:v>152</c:v>
                </c:pt>
                <c:pt idx="16">
                  <c:v>152</c:v>
                </c:pt>
                <c:pt idx="17">
                  <c:v>150</c:v>
                </c:pt>
                <c:pt idx="18">
                  <c:v>143</c:v>
                </c:pt>
                <c:pt idx="19">
                  <c:v>142</c:v>
                </c:pt>
                <c:pt idx="20">
                  <c:v>131</c:v>
                </c:pt>
                <c:pt idx="21">
                  <c:v>130</c:v>
                </c:pt>
                <c:pt idx="22">
                  <c:v>121</c:v>
                </c:pt>
                <c:pt idx="23">
                  <c:v>121</c:v>
                </c:pt>
                <c:pt idx="2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EA18-4685-BD02-4C1403C13A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950560"/>
        <c:axId val="814805520"/>
      </c:barChart>
      <c:valAx>
        <c:axId val="814805520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0560"/>
        <c:crosses val="autoZero"/>
        <c:crossBetween val="between"/>
      </c:valAx>
      <c:catAx>
        <c:axId val="126950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05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[Porra Mundial TEAMS.xlsx]GD tablas!TablaDinámica2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Puntos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'GD tablas'!$AG$3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15-4168-9B06-1039ADFC9E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15-4168-9B06-1039ADFC9E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15-4168-9B06-1039ADFC9E7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D15-4168-9B06-1039ADFC9E7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15-4168-9B06-1039ADFC9E7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D15-4168-9B06-1039ADFC9E7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D15-4168-9B06-1039ADFC9E7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D15-4168-9B06-1039ADFC9E7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D15-4168-9B06-1039ADFC9E7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D15-4168-9B06-1039ADFC9E7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D15-4168-9B06-1039ADFC9E7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D15-4168-9B06-1039ADFC9E7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D15-4168-9B06-1039ADFC9E71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D15-4168-9B06-1039ADFC9E7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D15-4168-9B06-1039ADFC9E7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D15-4168-9B06-1039ADFC9E7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D15-4168-9B06-1039ADFC9E71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D15-4168-9B06-1039ADFC9E71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D15-4168-9B06-1039ADFC9E7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D15-4168-9B06-1039ADFC9E71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D15-4168-9B06-1039ADFC9E71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D15-4168-9B06-1039ADFC9E71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D15-4168-9B06-1039ADFC9E71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D15-4168-9B06-1039ADFC9E71}"/>
              </c:ext>
            </c:extLst>
          </c:dPt>
          <c:dPt>
            <c:idx val="24"/>
            <c:invertIfNegative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D15-4168-9B06-1039ADFC9E71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8C79-4070-98FD-E31C8E8DBB5B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8C79-4070-98FD-E31C8E8DBB5B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8C79-4070-98FD-E31C8E8DBB5B}"/>
              </c:ext>
            </c:extLst>
          </c:dPt>
          <c:cat>
            <c:strRef>
              <c:f>'GD tablas'!$AF$4:$AF$29</c:f>
              <c:strCache>
                <c:ptCount val="25"/>
                <c:pt idx="0">
                  <c:v>Ana</c:v>
                </c:pt>
                <c:pt idx="1">
                  <c:v>Tino</c:v>
                </c:pt>
                <c:pt idx="2">
                  <c:v>Manuel</c:v>
                </c:pt>
                <c:pt idx="3">
                  <c:v>Gonzalo Rodríguez</c:v>
                </c:pt>
                <c:pt idx="4">
                  <c:v>Adrián</c:v>
                </c:pt>
                <c:pt idx="5">
                  <c:v>Pablo Gil</c:v>
                </c:pt>
                <c:pt idx="6">
                  <c:v>Danlin</c:v>
                </c:pt>
                <c:pt idx="7">
                  <c:v>Alejandro</c:v>
                </c:pt>
                <c:pt idx="8">
                  <c:v>Alba</c:v>
                </c:pt>
                <c:pt idx="9">
                  <c:v>Hernán</c:v>
                </c:pt>
                <c:pt idx="10">
                  <c:v>Juanan</c:v>
                </c:pt>
                <c:pt idx="11">
                  <c:v>Nati</c:v>
                </c:pt>
                <c:pt idx="12">
                  <c:v>Sara</c:v>
                </c:pt>
                <c:pt idx="13">
                  <c:v>Christian</c:v>
                </c:pt>
                <c:pt idx="14">
                  <c:v>Andrés</c:v>
                </c:pt>
                <c:pt idx="15">
                  <c:v>Pablo Sánchez</c:v>
                </c:pt>
                <c:pt idx="16">
                  <c:v>Javi</c:v>
                </c:pt>
                <c:pt idx="17">
                  <c:v>Daniel Reynés</c:v>
                </c:pt>
                <c:pt idx="18">
                  <c:v>Diego</c:v>
                </c:pt>
                <c:pt idx="19">
                  <c:v>Flor</c:v>
                </c:pt>
                <c:pt idx="20">
                  <c:v>Mayte Cano</c:v>
                </c:pt>
                <c:pt idx="21">
                  <c:v>Gonzalo Torres</c:v>
                </c:pt>
                <c:pt idx="22">
                  <c:v>José Manuel</c:v>
                </c:pt>
                <c:pt idx="23">
                  <c:v>Fernando Celorrio</c:v>
                </c:pt>
                <c:pt idx="24">
                  <c:v>Raquel</c:v>
                </c:pt>
              </c:strCache>
            </c:strRef>
          </c:cat>
          <c:val>
            <c:numRef>
              <c:f>'GD tablas'!$AG$4:$AG$29</c:f>
              <c:numCache>
                <c:formatCode>General</c:formatCode>
                <c:ptCount val="25"/>
                <c:pt idx="0">
                  <c:v>204</c:v>
                </c:pt>
                <c:pt idx="1">
                  <c:v>203</c:v>
                </c:pt>
                <c:pt idx="2">
                  <c:v>195</c:v>
                </c:pt>
                <c:pt idx="3">
                  <c:v>195</c:v>
                </c:pt>
                <c:pt idx="4">
                  <c:v>187</c:v>
                </c:pt>
                <c:pt idx="5">
                  <c:v>187</c:v>
                </c:pt>
                <c:pt idx="6">
                  <c:v>187</c:v>
                </c:pt>
                <c:pt idx="7">
                  <c:v>183</c:v>
                </c:pt>
                <c:pt idx="8">
                  <c:v>182</c:v>
                </c:pt>
                <c:pt idx="9">
                  <c:v>178</c:v>
                </c:pt>
                <c:pt idx="10">
                  <c:v>173</c:v>
                </c:pt>
                <c:pt idx="11">
                  <c:v>173</c:v>
                </c:pt>
                <c:pt idx="12">
                  <c:v>169</c:v>
                </c:pt>
                <c:pt idx="13">
                  <c:v>161</c:v>
                </c:pt>
                <c:pt idx="14">
                  <c:v>155</c:v>
                </c:pt>
                <c:pt idx="15">
                  <c:v>152</c:v>
                </c:pt>
                <c:pt idx="16">
                  <c:v>152</c:v>
                </c:pt>
                <c:pt idx="17">
                  <c:v>150</c:v>
                </c:pt>
                <c:pt idx="18">
                  <c:v>143</c:v>
                </c:pt>
                <c:pt idx="19">
                  <c:v>142</c:v>
                </c:pt>
                <c:pt idx="20">
                  <c:v>131</c:v>
                </c:pt>
                <c:pt idx="21">
                  <c:v>130</c:v>
                </c:pt>
                <c:pt idx="22">
                  <c:v>121</c:v>
                </c:pt>
                <c:pt idx="23">
                  <c:v>121</c:v>
                </c:pt>
                <c:pt idx="2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D15-4168-9B06-1039ADFC9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950560"/>
        <c:axId val="814805520"/>
      </c:barChart>
      <c:valAx>
        <c:axId val="8148055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0560"/>
        <c:crosses val="autoZero"/>
        <c:crossBetween val="between"/>
        <c:majorUnit val="1"/>
      </c:valAx>
      <c:catAx>
        <c:axId val="126950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05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4C8835-B677-4EA0-94B6-C1BFD6621147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hyperlink" Target="#Copyright!A1"/><Relationship Id="rId18" Type="http://schemas.openxmlformats.org/officeDocument/2006/relationships/hyperlink" Target="#'C'!I8"/><Relationship Id="rId26" Type="http://schemas.openxmlformats.org/officeDocument/2006/relationships/hyperlink" Target="#G!I8"/><Relationship Id="rId3" Type="http://schemas.openxmlformats.org/officeDocument/2006/relationships/hyperlink" Target="https://clasesexcel.com/" TargetMode="External"/><Relationship Id="rId21" Type="http://schemas.openxmlformats.org/officeDocument/2006/relationships/image" Target="../media/image14.emf"/><Relationship Id="rId34" Type="http://schemas.openxmlformats.org/officeDocument/2006/relationships/image" Target="../media/image20.emf"/><Relationship Id="rId7" Type="http://schemas.openxmlformats.org/officeDocument/2006/relationships/hyperlink" Target="#OCTAVOS!I8"/><Relationship Id="rId12" Type="http://schemas.openxmlformats.org/officeDocument/2006/relationships/image" Target="../media/image9.emf"/><Relationship Id="rId17" Type="http://schemas.openxmlformats.org/officeDocument/2006/relationships/image" Target="../media/image12.emf"/><Relationship Id="rId25" Type="http://schemas.openxmlformats.org/officeDocument/2006/relationships/image" Target="../media/image16.emf"/><Relationship Id="rId33" Type="http://schemas.openxmlformats.org/officeDocument/2006/relationships/hyperlink" Target="#Extra!A1"/><Relationship Id="rId2" Type="http://schemas.openxmlformats.org/officeDocument/2006/relationships/image" Target="../media/image4.png"/><Relationship Id="rId16" Type="http://schemas.openxmlformats.org/officeDocument/2006/relationships/hyperlink" Target="#B!I8"/><Relationship Id="rId20" Type="http://schemas.openxmlformats.org/officeDocument/2006/relationships/hyperlink" Target="#D!I8"/><Relationship Id="rId29" Type="http://schemas.openxmlformats.org/officeDocument/2006/relationships/image" Target="../media/image18.emf"/><Relationship Id="rId1" Type="http://schemas.openxmlformats.org/officeDocument/2006/relationships/image" Target="../media/image3.png"/><Relationship Id="rId6" Type="http://schemas.openxmlformats.org/officeDocument/2006/relationships/image" Target="../media/image6.emf"/><Relationship Id="rId11" Type="http://schemas.openxmlformats.org/officeDocument/2006/relationships/hyperlink" Target="#SEMIFINALES!I8"/><Relationship Id="rId24" Type="http://schemas.openxmlformats.org/officeDocument/2006/relationships/hyperlink" Target="#'F'!I8"/><Relationship Id="rId32" Type="http://schemas.openxmlformats.org/officeDocument/2006/relationships/image" Target="../media/image19.emf"/><Relationship Id="rId5" Type="http://schemas.openxmlformats.org/officeDocument/2006/relationships/hyperlink" Target="#A!I8"/><Relationship Id="rId15" Type="http://schemas.openxmlformats.org/officeDocument/2006/relationships/image" Target="../media/image11.emf"/><Relationship Id="rId23" Type="http://schemas.openxmlformats.org/officeDocument/2006/relationships/image" Target="../media/image15.emf"/><Relationship Id="rId28" Type="http://schemas.openxmlformats.org/officeDocument/2006/relationships/hyperlink" Target="#H!I8"/><Relationship Id="rId10" Type="http://schemas.openxmlformats.org/officeDocument/2006/relationships/image" Target="../media/image8.emf"/><Relationship Id="rId19" Type="http://schemas.openxmlformats.org/officeDocument/2006/relationships/image" Target="../media/image13.emf"/><Relationship Id="rId31" Type="http://schemas.openxmlformats.org/officeDocument/2006/relationships/hyperlink" Target="#DEFINICI&#211;N!I8"/><Relationship Id="rId4" Type="http://schemas.openxmlformats.org/officeDocument/2006/relationships/image" Target="../media/image5.png"/><Relationship Id="rId9" Type="http://schemas.openxmlformats.org/officeDocument/2006/relationships/hyperlink" Target="#CUARTOS!I8"/><Relationship Id="rId14" Type="http://schemas.openxmlformats.org/officeDocument/2006/relationships/image" Target="../media/image10.emf"/><Relationship Id="rId22" Type="http://schemas.openxmlformats.org/officeDocument/2006/relationships/hyperlink" Target="#E!I8"/><Relationship Id="rId27" Type="http://schemas.openxmlformats.org/officeDocument/2006/relationships/image" Target="../media/image17.emf"/><Relationship Id="rId30" Type="http://schemas.openxmlformats.org/officeDocument/2006/relationships/hyperlink" Target="https://digitalhub.fifa.com/m/6eeee459fabcedc/original/FIFA-World-Cup-Qatar-2022-Regulations_ES.pdf" TargetMode="External"/><Relationship Id="rId35" Type="http://schemas.openxmlformats.org/officeDocument/2006/relationships/hyperlink" Target="#UTC!C3"/><Relationship Id="rId8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3.emf"/><Relationship Id="rId7" Type="http://schemas.openxmlformats.org/officeDocument/2006/relationships/image" Target="../media/image26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6" Type="http://schemas.openxmlformats.org/officeDocument/2006/relationships/hyperlink" Target="#UTC!C3"/><Relationship Id="rId5" Type="http://schemas.openxmlformats.org/officeDocument/2006/relationships/image" Target="../media/image25.jpeg"/><Relationship Id="rId4" Type="http://schemas.openxmlformats.org/officeDocument/2006/relationships/image" Target="../media/image24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34.emf"/><Relationship Id="rId7" Type="http://schemas.openxmlformats.org/officeDocument/2006/relationships/hyperlink" Target="#UTC!C3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6" Type="http://schemas.openxmlformats.org/officeDocument/2006/relationships/image" Target="../media/image36.emf"/><Relationship Id="rId5" Type="http://schemas.openxmlformats.org/officeDocument/2006/relationships/image" Target="../media/image25.jpeg"/><Relationship Id="rId4" Type="http://schemas.openxmlformats.org/officeDocument/2006/relationships/image" Target="../media/image35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emf"/><Relationship Id="rId3" Type="http://schemas.openxmlformats.org/officeDocument/2006/relationships/image" Target="../media/image43.emf"/><Relationship Id="rId7" Type="http://schemas.openxmlformats.org/officeDocument/2006/relationships/image" Target="../media/image47.emf"/><Relationship Id="rId12" Type="http://schemas.openxmlformats.org/officeDocument/2006/relationships/image" Target="../media/image27.png"/><Relationship Id="rId2" Type="http://schemas.openxmlformats.org/officeDocument/2006/relationships/image" Target="../media/image42.emf"/><Relationship Id="rId1" Type="http://schemas.openxmlformats.org/officeDocument/2006/relationships/image" Target="../media/image41.emf"/><Relationship Id="rId6" Type="http://schemas.openxmlformats.org/officeDocument/2006/relationships/image" Target="../media/image46.emf"/><Relationship Id="rId11" Type="http://schemas.openxmlformats.org/officeDocument/2006/relationships/hyperlink" Target="#UTC!C3"/><Relationship Id="rId5" Type="http://schemas.openxmlformats.org/officeDocument/2006/relationships/image" Target="../media/image45.emf"/><Relationship Id="rId10" Type="http://schemas.openxmlformats.org/officeDocument/2006/relationships/image" Target="../media/image49.emf"/><Relationship Id="rId4" Type="http://schemas.openxmlformats.org/officeDocument/2006/relationships/image" Target="../media/image44.emf"/><Relationship Id="rId9" Type="http://schemas.openxmlformats.org/officeDocument/2006/relationships/image" Target="../media/image25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emf"/><Relationship Id="rId13" Type="http://schemas.openxmlformats.org/officeDocument/2006/relationships/image" Target="../media/image70.emf"/><Relationship Id="rId18" Type="http://schemas.openxmlformats.org/officeDocument/2006/relationships/image" Target="../media/image74.emf"/><Relationship Id="rId3" Type="http://schemas.openxmlformats.org/officeDocument/2006/relationships/image" Target="../media/image60.emf"/><Relationship Id="rId7" Type="http://schemas.openxmlformats.org/officeDocument/2006/relationships/image" Target="../media/image64.emf"/><Relationship Id="rId12" Type="http://schemas.openxmlformats.org/officeDocument/2006/relationships/image" Target="../media/image69.emf"/><Relationship Id="rId17" Type="http://schemas.openxmlformats.org/officeDocument/2006/relationships/image" Target="../media/image25.jpeg"/><Relationship Id="rId2" Type="http://schemas.openxmlformats.org/officeDocument/2006/relationships/image" Target="../media/image59.emf"/><Relationship Id="rId16" Type="http://schemas.openxmlformats.org/officeDocument/2006/relationships/image" Target="../media/image73.emf"/><Relationship Id="rId20" Type="http://schemas.openxmlformats.org/officeDocument/2006/relationships/image" Target="../media/image27.png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11" Type="http://schemas.openxmlformats.org/officeDocument/2006/relationships/image" Target="../media/image68.emf"/><Relationship Id="rId5" Type="http://schemas.openxmlformats.org/officeDocument/2006/relationships/image" Target="../media/image62.emf"/><Relationship Id="rId15" Type="http://schemas.openxmlformats.org/officeDocument/2006/relationships/image" Target="../media/image72.emf"/><Relationship Id="rId10" Type="http://schemas.openxmlformats.org/officeDocument/2006/relationships/image" Target="../media/image67.emf"/><Relationship Id="rId19" Type="http://schemas.openxmlformats.org/officeDocument/2006/relationships/hyperlink" Target="#UTC!C3"/><Relationship Id="rId4" Type="http://schemas.openxmlformats.org/officeDocument/2006/relationships/image" Target="../media/image61.emf"/><Relationship Id="rId9" Type="http://schemas.openxmlformats.org/officeDocument/2006/relationships/image" Target="../media/image66.emf"/><Relationship Id="rId14" Type="http://schemas.openxmlformats.org/officeDocument/2006/relationships/image" Target="../media/image71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B!A1"/><Relationship Id="rId13" Type="http://schemas.openxmlformats.org/officeDocument/2006/relationships/hyperlink" Target="#G!A1"/><Relationship Id="rId3" Type="http://schemas.openxmlformats.org/officeDocument/2006/relationships/image" Target="../media/image77.png"/><Relationship Id="rId7" Type="http://schemas.openxmlformats.org/officeDocument/2006/relationships/hyperlink" Target="#D!A1"/><Relationship Id="rId12" Type="http://schemas.openxmlformats.org/officeDocument/2006/relationships/hyperlink" Target="#'F'!A1"/><Relationship Id="rId17" Type="http://schemas.openxmlformats.org/officeDocument/2006/relationships/image" Target="../media/image27.png"/><Relationship Id="rId2" Type="http://schemas.openxmlformats.org/officeDocument/2006/relationships/image" Target="../media/image76.png"/><Relationship Id="rId16" Type="http://schemas.openxmlformats.org/officeDocument/2006/relationships/image" Target="../media/image91.emf"/><Relationship Id="rId1" Type="http://schemas.openxmlformats.org/officeDocument/2006/relationships/image" Target="../media/image75.png"/><Relationship Id="rId6" Type="http://schemas.openxmlformats.org/officeDocument/2006/relationships/hyperlink" Target="#A!A1"/><Relationship Id="rId11" Type="http://schemas.openxmlformats.org/officeDocument/2006/relationships/hyperlink" Target="#H!A1"/><Relationship Id="rId5" Type="http://schemas.openxmlformats.org/officeDocument/2006/relationships/image" Target="../media/image79.png"/><Relationship Id="rId15" Type="http://schemas.openxmlformats.org/officeDocument/2006/relationships/image" Target="../media/image25.jpeg"/><Relationship Id="rId10" Type="http://schemas.openxmlformats.org/officeDocument/2006/relationships/hyperlink" Target="#E!A1"/><Relationship Id="rId4" Type="http://schemas.openxmlformats.org/officeDocument/2006/relationships/image" Target="../media/image78.png"/><Relationship Id="rId9" Type="http://schemas.openxmlformats.org/officeDocument/2006/relationships/hyperlink" Target="#'C'!A1"/><Relationship Id="rId14" Type="http://schemas.openxmlformats.org/officeDocument/2006/relationships/hyperlink" Target="#UTC!C3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B!A1"/><Relationship Id="rId13" Type="http://schemas.openxmlformats.org/officeDocument/2006/relationships/hyperlink" Target="#G!A1"/><Relationship Id="rId3" Type="http://schemas.openxmlformats.org/officeDocument/2006/relationships/image" Target="../media/image94.png"/><Relationship Id="rId7" Type="http://schemas.openxmlformats.org/officeDocument/2006/relationships/hyperlink" Target="#D!A1"/><Relationship Id="rId12" Type="http://schemas.openxmlformats.org/officeDocument/2006/relationships/hyperlink" Target="#'F'!A1"/><Relationship Id="rId2" Type="http://schemas.openxmlformats.org/officeDocument/2006/relationships/image" Target="../media/image93.png"/><Relationship Id="rId16" Type="http://schemas.openxmlformats.org/officeDocument/2006/relationships/image" Target="../media/image27.png"/><Relationship Id="rId1" Type="http://schemas.openxmlformats.org/officeDocument/2006/relationships/image" Target="../media/image92.png"/><Relationship Id="rId6" Type="http://schemas.openxmlformats.org/officeDocument/2006/relationships/hyperlink" Target="#A!A1"/><Relationship Id="rId11" Type="http://schemas.openxmlformats.org/officeDocument/2006/relationships/hyperlink" Target="#H!A1"/><Relationship Id="rId5" Type="http://schemas.openxmlformats.org/officeDocument/2006/relationships/image" Target="../media/image25.jpeg"/><Relationship Id="rId15" Type="http://schemas.openxmlformats.org/officeDocument/2006/relationships/hyperlink" Target="#UTC!C3"/><Relationship Id="rId10" Type="http://schemas.openxmlformats.org/officeDocument/2006/relationships/hyperlink" Target="#E!A1"/><Relationship Id="rId4" Type="http://schemas.openxmlformats.org/officeDocument/2006/relationships/image" Target="../media/image95.png"/><Relationship Id="rId9" Type="http://schemas.openxmlformats.org/officeDocument/2006/relationships/hyperlink" Target="#'C'!A1"/><Relationship Id="rId14" Type="http://schemas.openxmlformats.org/officeDocument/2006/relationships/image" Target="../media/image91.emf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B!A1"/><Relationship Id="rId13" Type="http://schemas.openxmlformats.org/officeDocument/2006/relationships/hyperlink" Target="#G!A1"/><Relationship Id="rId3" Type="http://schemas.openxmlformats.org/officeDocument/2006/relationships/image" Target="../media/image98.png"/><Relationship Id="rId7" Type="http://schemas.openxmlformats.org/officeDocument/2006/relationships/hyperlink" Target="#D!A1"/><Relationship Id="rId12" Type="http://schemas.openxmlformats.org/officeDocument/2006/relationships/hyperlink" Target="#'F'!A1"/><Relationship Id="rId2" Type="http://schemas.openxmlformats.org/officeDocument/2006/relationships/image" Target="../media/image97.png"/><Relationship Id="rId16" Type="http://schemas.openxmlformats.org/officeDocument/2006/relationships/image" Target="../media/image27.png"/><Relationship Id="rId1" Type="http://schemas.openxmlformats.org/officeDocument/2006/relationships/image" Target="../media/image96.png"/><Relationship Id="rId6" Type="http://schemas.openxmlformats.org/officeDocument/2006/relationships/hyperlink" Target="#A!A1"/><Relationship Id="rId11" Type="http://schemas.openxmlformats.org/officeDocument/2006/relationships/hyperlink" Target="#H!A1"/><Relationship Id="rId5" Type="http://schemas.openxmlformats.org/officeDocument/2006/relationships/image" Target="../media/image25.jpeg"/><Relationship Id="rId15" Type="http://schemas.openxmlformats.org/officeDocument/2006/relationships/hyperlink" Target="#UTC!C3"/><Relationship Id="rId10" Type="http://schemas.openxmlformats.org/officeDocument/2006/relationships/hyperlink" Target="#E!A1"/><Relationship Id="rId4" Type="http://schemas.openxmlformats.org/officeDocument/2006/relationships/image" Target="../media/image99.png"/><Relationship Id="rId9" Type="http://schemas.openxmlformats.org/officeDocument/2006/relationships/hyperlink" Target="#'C'!A1"/><Relationship Id="rId14" Type="http://schemas.openxmlformats.org/officeDocument/2006/relationships/image" Target="../media/image91.emf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B!A1"/><Relationship Id="rId13" Type="http://schemas.openxmlformats.org/officeDocument/2006/relationships/hyperlink" Target="#G!A1"/><Relationship Id="rId3" Type="http://schemas.openxmlformats.org/officeDocument/2006/relationships/image" Target="../media/image102.png"/><Relationship Id="rId7" Type="http://schemas.openxmlformats.org/officeDocument/2006/relationships/hyperlink" Target="#D!A1"/><Relationship Id="rId12" Type="http://schemas.openxmlformats.org/officeDocument/2006/relationships/hyperlink" Target="#'F'!A1"/><Relationship Id="rId2" Type="http://schemas.openxmlformats.org/officeDocument/2006/relationships/image" Target="../media/image101.png"/><Relationship Id="rId16" Type="http://schemas.openxmlformats.org/officeDocument/2006/relationships/image" Target="../media/image27.png"/><Relationship Id="rId1" Type="http://schemas.openxmlformats.org/officeDocument/2006/relationships/image" Target="../media/image100.png"/><Relationship Id="rId6" Type="http://schemas.openxmlformats.org/officeDocument/2006/relationships/hyperlink" Target="#A!A1"/><Relationship Id="rId11" Type="http://schemas.openxmlformats.org/officeDocument/2006/relationships/hyperlink" Target="#H!A1"/><Relationship Id="rId5" Type="http://schemas.openxmlformats.org/officeDocument/2006/relationships/image" Target="../media/image25.jpeg"/><Relationship Id="rId15" Type="http://schemas.openxmlformats.org/officeDocument/2006/relationships/hyperlink" Target="#UTC!C3"/><Relationship Id="rId10" Type="http://schemas.openxmlformats.org/officeDocument/2006/relationships/hyperlink" Target="#E!A1"/><Relationship Id="rId4" Type="http://schemas.openxmlformats.org/officeDocument/2006/relationships/image" Target="../media/image103.png"/><Relationship Id="rId9" Type="http://schemas.openxmlformats.org/officeDocument/2006/relationships/hyperlink" Target="#'C'!A1"/><Relationship Id="rId14" Type="http://schemas.openxmlformats.org/officeDocument/2006/relationships/image" Target="../media/image91.emf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B!A1"/><Relationship Id="rId13" Type="http://schemas.openxmlformats.org/officeDocument/2006/relationships/hyperlink" Target="#G!A1"/><Relationship Id="rId3" Type="http://schemas.openxmlformats.org/officeDocument/2006/relationships/image" Target="../media/image106.png"/><Relationship Id="rId7" Type="http://schemas.openxmlformats.org/officeDocument/2006/relationships/hyperlink" Target="#D!A1"/><Relationship Id="rId12" Type="http://schemas.openxmlformats.org/officeDocument/2006/relationships/hyperlink" Target="#'F'!A1"/><Relationship Id="rId2" Type="http://schemas.openxmlformats.org/officeDocument/2006/relationships/image" Target="../media/image105.png"/><Relationship Id="rId16" Type="http://schemas.openxmlformats.org/officeDocument/2006/relationships/image" Target="../media/image27.png"/><Relationship Id="rId1" Type="http://schemas.openxmlformats.org/officeDocument/2006/relationships/image" Target="../media/image104.png"/><Relationship Id="rId6" Type="http://schemas.openxmlformats.org/officeDocument/2006/relationships/hyperlink" Target="#A!A1"/><Relationship Id="rId11" Type="http://schemas.openxmlformats.org/officeDocument/2006/relationships/hyperlink" Target="#H!A1"/><Relationship Id="rId5" Type="http://schemas.openxmlformats.org/officeDocument/2006/relationships/image" Target="../media/image25.jpeg"/><Relationship Id="rId15" Type="http://schemas.openxmlformats.org/officeDocument/2006/relationships/hyperlink" Target="#UTC!C3"/><Relationship Id="rId10" Type="http://schemas.openxmlformats.org/officeDocument/2006/relationships/hyperlink" Target="#E!A1"/><Relationship Id="rId4" Type="http://schemas.openxmlformats.org/officeDocument/2006/relationships/image" Target="../media/image107.png"/><Relationship Id="rId9" Type="http://schemas.openxmlformats.org/officeDocument/2006/relationships/hyperlink" Target="#'C'!A1"/><Relationship Id="rId14" Type="http://schemas.openxmlformats.org/officeDocument/2006/relationships/image" Target="../media/image91.emf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B!A1"/><Relationship Id="rId13" Type="http://schemas.openxmlformats.org/officeDocument/2006/relationships/hyperlink" Target="#G!A1"/><Relationship Id="rId3" Type="http://schemas.openxmlformats.org/officeDocument/2006/relationships/image" Target="../media/image110.png"/><Relationship Id="rId7" Type="http://schemas.openxmlformats.org/officeDocument/2006/relationships/hyperlink" Target="#D!A1"/><Relationship Id="rId12" Type="http://schemas.openxmlformats.org/officeDocument/2006/relationships/hyperlink" Target="#'F'!A1"/><Relationship Id="rId2" Type="http://schemas.openxmlformats.org/officeDocument/2006/relationships/image" Target="../media/image109.png"/><Relationship Id="rId16" Type="http://schemas.openxmlformats.org/officeDocument/2006/relationships/image" Target="../media/image27.png"/><Relationship Id="rId1" Type="http://schemas.openxmlformats.org/officeDocument/2006/relationships/image" Target="../media/image108.png"/><Relationship Id="rId6" Type="http://schemas.openxmlformats.org/officeDocument/2006/relationships/hyperlink" Target="#A!A1"/><Relationship Id="rId11" Type="http://schemas.openxmlformats.org/officeDocument/2006/relationships/hyperlink" Target="#H!A1"/><Relationship Id="rId5" Type="http://schemas.openxmlformats.org/officeDocument/2006/relationships/image" Target="../media/image25.jpeg"/><Relationship Id="rId15" Type="http://schemas.openxmlformats.org/officeDocument/2006/relationships/hyperlink" Target="#UTC!C3"/><Relationship Id="rId10" Type="http://schemas.openxmlformats.org/officeDocument/2006/relationships/hyperlink" Target="#E!A1"/><Relationship Id="rId4" Type="http://schemas.openxmlformats.org/officeDocument/2006/relationships/image" Target="../media/image111.png"/><Relationship Id="rId9" Type="http://schemas.openxmlformats.org/officeDocument/2006/relationships/hyperlink" Target="#'C'!A1"/><Relationship Id="rId14" Type="http://schemas.openxmlformats.org/officeDocument/2006/relationships/image" Target="../media/image91.emf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B!A1"/><Relationship Id="rId13" Type="http://schemas.openxmlformats.org/officeDocument/2006/relationships/hyperlink" Target="#G!A1"/><Relationship Id="rId3" Type="http://schemas.openxmlformats.org/officeDocument/2006/relationships/image" Target="../media/image114.png"/><Relationship Id="rId7" Type="http://schemas.openxmlformats.org/officeDocument/2006/relationships/hyperlink" Target="#D!A1"/><Relationship Id="rId12" Type="http://schemas.openxmlformats.org/officeDocument/2006/relationships/hyperlink" Target="#'F'!A1"/><Relationship Id="rId2" Type="http://schemas.openxmlformats.org/officeDocument/2006/relationships/image" Target="../media/image113.png"/><Relationship Id="rId16" Type="http://schemas.openxmlformats.org/officeDocument/2006/relationships/image" Target="../media/image27.png"/><Relationship Id="rId1" Type="http://schemas.openxmlformats.org/officeDocument/2006/relationships/image" Target="../media/image112.png"/><Relationship Id="rId6" Type="http://schemas.openxmlformats.org/officeDocument/2006/relationships/hyperlink" Target="#A!A1"/><Relationship Id="rId11" Type="http://schemas.openxmlformats.org/officeDocument/2006/relationships/hyperlink" Target="#H!A1"/><Relationship Id="rId5" Type="http://schemas.openxmlformats.org/officeDocument/2006/relationships/image" Target="../media/image25.jpeg"/><Relationship Id="rId15" Type="http://schemas.openxmlformats.org/officeDocument/2006/relationships/hyperlink" Target="#UTC!C3"/><Relationship Id="rId10" Type="http://schemas.openxmlformats.org/officeDocument/2006/relationships/hyperlink" Target="#E!A1"/><Relationship Id="rId4" Type="http://schemas.openxmlformats.org/officeDocument/2006/relationships/image" Target="../media/image115.png"/><Relationship Id="rId9" Type="http://schemas.openxmlformats.org/officeDocument/2006/relationships/hyperlink" Target="#'C'!A1"/><Relationship Id="rId14" Type="http://schemas.openxmlformats.org/officeDocument/2006/relationships/image" Target="../media/image91.emf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B!A1"/><Relationship Id="rId13" Type="http://schemas.openxmlformats.org/officeDocument/2006/relationships/hyperlink" Target="#G!A1"/><Relationship Id="rId3" Type="http://schemas.openxmlformats.org/officeDocument/2006/relationships/image" Target="../media/image118.png"/><Relationship Id="rId7" Type="http://schemas.openxmlformats.org/officeDocument/2006/relationships/hyperlink" Target="#D!A1"/><Relationship Id="rId12" Type="http://schemas.openxmlformats.org/officeDocument/2006/relationships/hyperlink" Target="#'F'!A1"/><Relationship Id="rId2" Type="http://schemas.openxmlformats.org/officeDocument/2006/relationships/image" Target="../media/image117.png"/><Relationship Id="rId16" Type="http://schemas.openxmlformats.org/officeDocument/2006/relationships/image" Target="../media/image27.png"/><Relationship Id="rId1" Type="http://schemas.openxmlformats.org/officeDocument/2006/relationships/image" Target="../media/image116.png"/><Relationship Id="rId6" Type="http://schemas.openxmlformats.org/officeDocument/2006/relationships/hyperlink" Target="#A!A1"/><Relationship Id="rId11" Type="http://schemas.openxmlformats.org/officeDocument/2006/relationships/hyperlink" Target="#H!A1"/><Relationship Id="rId5" Type="http://schemas.openxmlformats.org/officeDocument/2006/relationships/image" Target="../media/image25.jpeg"/><Relationship Id="rId15" Type="http://schemas.openxmlformats.org/officeDocument/2006/relationships/hyperlink" Target="#UTC!C3"/><Relationship Id="rId10" Type="http://schemas.openxmlformats.org/officeDocument/2006/relationships/hyperlink" Target="#E!A1"/><Relationship Id="rId4" Type="http://schemas.openxmlformats.org/officeDocument/2006/relationships/image" Target="../media/image119.png"/><Relationship Id="rId9" Type="http://schemas.openxmlformats.org/officeDocument/2006/relationships/hyperlink" Target="#'C'!A1"/><Relationship Id="rId14" Type="http://schemas.openxmlformats.org/officeDocument/2006/relationships/image" Target="../media/image91.emf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2.png"/><Relationship Id="rId18" Type="http://schemas.openxmlformats.org/officeDocument/2006/relationships/image" Target="../media/image137.png"/><Relationship Id="rId26" Type="http://schemas.openxmlformats.org/officeDocument/2006/relationships/image" Target="../media/image145.png"/><Relationship Id="rId39" Type="http://schemas.openxmlformats.org/officeDocument/2006/relationships/image" Target="../media/image157.emf"/><Relationship Id="rId21" Type="http://schemas.openxmlformats.org/officeDocument/2006/relationships/image" Target="../media/image140.png"/><Relationship Id="rId34" Type="http://schemas.openxmlformats.org/officeDocument/2006/relationships/image" Target="../media/image152.png"/><Relationship Id="rId7" Type="http://schemas.openxmlformats.org/officeDocument/2006/relationships/image" Target="../media/image126.png"/><Relationship Id="rId12" Type="http://schemas.openxmlformats.org/officeDocument/2006/relationships/image" Target="../media/image131.png"/><Relationship Id="rId17" Type="http://schemas.openxmlformats.org/officeDocument/2006/relationships/image" Target="../media/image136.png"/><Relationship Id="rId25" Type="http://schemas.openxmlformats.org/officeDocument/2006/relationships/image" Target="../media/image144.png"/><Relationship Id="rId33" Type="http://schemas.openxmlformats.org/officeDocument/2006/relationships/hyperlink" Target="http://clasesexcel.com/" TargetMode="External"/><Relationship Id="rId38" Type="http://schemas.openxmlformats.org/officeDocument/2006/relationships/image" Target="../media/image156.emf"/><Relationship Id="rId2" Type="http://schemas.openxmlformats.org/officeDocument/2006/relationships/image" Target="../media/image121.png"/><Relationship Id="rId16" Type="http://schemas.openxmlformats.org/officeDocument/2006/relationships/image" Target="../media/image135.png"/><Relationship Id="rId20" Type="http://schemas.openxmlformats.org/officeDocument/2006/relationships/image" Target="../media/image139.png"/><Relationship Id="rId29" Type="http://schemas.openxmlformats.org/officeDocument/2006/relationships/image" Target="../media/image148.png"/><Relationship Id="rId1" Type="http://schemas.openxmlformats.org/officeDocument/2006/relationships/image" Target="../media/image120.png"/><Relationship Id="rId6" Type="http://schemas.openxmlformats.org/officeDocument/2006/relationships/image" Target="../media/image125.png"/><Relationship Id="rId11" Type="http://schemas.openxmlformats.org/officeDocument/2006/relationships/image" Target="../media/image130.png"/><Relationship Id="rId24" Type="http://schemas.openxmlformats.org/officeDocument/2006/relationships/image" Target="../media/image143.png"/><Relationship Id="rId32" Type="http://schemas.openxmlformats.org/officeDocument/2006/relationships/image" Target="../media/image151.png"/><Relationship Id="rId37" Type="http://schemas.openxmlformats.org/officeDocument/2006/relationships/image" Target="../media/image155.emf"/><Relationship Id="rId5" Type="http://schemas.openxmlformats.org/officeDocument/2006/relationships/image" Target="../media/image124.png"/><Relationship Id="rId15" Type="http://schemas.openxmlformats.org/officeDocument/2006/relationships/image" Target="../media/image134.png"/><Relationship Id="rId23" Type="http://schemas.openxmlformats.org/officeDocument/2006/relationships/image" Target="../media/image142.png"/><Relationship Id="rId28" Type="http://schemas.openxmlformats.org/officeDocument/2006/relationships/image" Target="../media/image147.png"/><Relationship Id="rId36" Type="http://schemas.openxmlformats.org/officeDocument/2006/relationships/image" Target="../media/image154.emf"/><Relationship Id="rId10" Type="http://schemas.openxmlformats.org/officeDocument/2006/relationships/image" Target="../media/image129.png"/><Relationship Id="rId19" Type="http://schemas.openxmlformats.org/officeDocument/2006/relationships/image" Target="../media/image138.png"/><Relationship Id="rId31" Type="http://schemas.openxmlformats.org/officeDocument/2006/relationships/image" Target="../media/image150.png"/><Relationship Id="rId4" Type="http://schemas.openxmlformats.org/officeDocument/2006/relationships/image" Target="../media/image123.png"/><Relationship Id="rId9" Type="http://schemas.openxmlformats.org/officeDocument/2006/relationships/image" Target="../media/image128.png"/><Relationship Id="rId14" Type="http://schemas.openxmlformats.org/officeDocument/2006/relationships/image" Target="../media/image133.png"/><Relationship Id="rId22" Type="http://schemas.openxmlformats.org/officeDocument/2006/relationships/image" Target="../media/image141.png"/><Relationship Id="rId27" Type="http://schemas.openxmlformats.org/officeDocument/2006/relationships/image" Target="../media/image146.png"/><Relationship Id="rId30" Type="http://schemas.openxmlformats.org/officeDocument/2006/relationships/image" Target="../media/image149.png"/><Relationship Id="rId35" Type="http://schemas.openxmlformats.org/officeDocument/2006/relationships/image" Target="../media/image153.jpeg"/><Relationship Id="rId8" Type="http://schemas.openxmlformats.org/officeDocument/2006/relationships/image" Target="../media/image127.png"/><Relationship Id="rId3" Type="http://schemas.openxmlformats.org/officeDocument/2006/relationships/image" Target="../media/image12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https://upload.wikimedia.org/wikipedia/commons/8/88/World_Time_Zones_Map.png" TargetMode="External"/><Relationship Id="rId1" Type="http://schemas.openxmlformats.org/officeDocument/2006/relationships/image" Target="../media/image25.jpeg"/></Relationships>
</file>

<file path=xl/drawings/_rels/drawing19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openxmlformats.org/officeDocument/2006/relationships/hyperlink" Target="mailto:info@clasesexcel.com?subject=Fixture%20Catar%202022" TargetMode="External"/><Relationship Id="rId3" Type="http://schemas.openxmlformats.org/officeDocument/2006/relationships/hyperlink" Target="https://clasesexcel.com/" TargetMode="External"/><Relationship Id="rId7" Type="http://schemas.openxmlformats.org/officeDocument/2006/relationships/image" Target="../media/image159.png"/><Relationship Id="rId12" Type="http://schemas.openxmlformats.org/officeDocument/2006/relationships/hyperlink" Target="https://clasesexcel.com/contacto/" TargetMode="External"/><Relationship Id="rId2" Type="http://schemas.microsoft.com/office/2007/relationships/hdphoto" Target="../media/hdphoto1.wdp"/><Relationship Id="rId1" Type="http://schemas.openxmlformats.org/officeDocument/2006/relationships/image" Target="../media/image158.png"/><Relationship Id="rId6" Type="http://schemas.openxmlformats.org/officeDocument/2006/relationships/image" Target="../media/image152.png"/><Relationship Id="rId11" Type="http://schemas.openxmlformats.org/officeDocument/2006/relationships/hyperlink" Target="https://clasesexcel.com/terminos-y-condiciones-de-uso/" TargetMode="External"/><Relationship Id="rId5" Type="http://schemas.openxmlformats.org/officeDocument/2006/relationships/hyperlink" Target="http://clasesexcel.com/" TargetMode="External"/><Relationship Id="rId10" Type="http://schemas.openxmlformats.org/officeDocument/2006/relationships/hyperlink" Target="http://www.icondrawer.com" TargetMode="External"/><Relationship Id="rId4" Type="http://schemas.openxmlformats.org/officeDocument/2006/relationships/hyperlink" Target="https://clasesexcel.com" TargetMode="External"/><Relationship Id="rId9" Type="http://schemas.openxmlformats.org/officeDocument/2006/relationships/hyperlink" Target="https://fontsrepo.com/" TargetMode="Externa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6.png"/><Relationship Id="rId13" Type="http://schemas.openxmlformats.org/officeDocument/2006/relationships/image" Target="../media/image171.png"/><Relationship Id="rId18" Type="http://schemas.openxmlformats.org/officeDocument/2006/relationships/image" Target="../media/image175.png"/><Relationship Id="rId26" Type="http://schemas.openxmlformats.org/officeDocument/2006/relationships/image" Target="../media/image183.png"/><Relationship Id="rId3" Type="http://schemas.openxmlformats.org/officeDocument/2006/relationships/image" Target="../media/image162.png"/><Relationship Id="rId21" Type="http://schemas.openxmlformats.org/officeDocument/2006/relationships/image" Target="../media/image178.png"/><Relationship Id="rId7" Type="http://schemas.openxmlformats.org/officeDocument/2006/relationships/image" Target="../media/image165.png"/><Relationship Id="rId12" Type="http://schemas.openxmlformats.org/officeDocument/2006/relationships/image" Target="../media/image170.png"/><Relationship Id="rId17" Type="http://schemas.openxmlformats.org/officeDocument/2006/relationships/image" Target="../media/image174.png"/><Relationship Id="rId25" Type="http://schemas.openxmlformats.org/officeDocument/2006/relationships/image" Target="../media/image182.png"/><Relationship Id="rId2" Type="http://schemas.openxmlformats.org/officeDocument/2006/relationships/image" Target="../media/image161.png"/><Relationship Id="rId16" Type="http://schemas.openxmlformats.org/officeDocument/2006/relationships/image" Target="../media/image136.png"/><Relationship Id="rId20" Type="http://schemas.openxmlformats.org/officeDocument/2006/relationships/image" Target="../media/image177.png"/><Relationship Id="rId29" Type="http://schemas.openxmlformats.org/officeDocument/2006/relationships/image" Target="../media/image186.png"/><Relationship Id="rId1" Type="http://schemas.openxmlformats.org/officeDocument/2006/relationships/image" Target="../media/image160.png"/><Relationship Id="rId6" Type="http://schemas.openxmlformats.org/officeDocument/2006/relationships/image" Target="../media/image164.png"/><Relationship Id="rId11" Type="http://schemas.openxmlformats.org/officeDocument/2006/relationships/image" Target="../media/image169.png"/><Relationship Id="rId24" Type="http://schemas.openxmlformats.org/officeDocument/2006/relationships/image" Target="../media/image181.png"/><Relationship Id="rId32" Type="http://schemas.openxmlformats.org/officeDocument/2006/relationships/image" Target="../media/image189.png"/><Relationship Id="rId5" Type="http://schemas.openxmlformats.org/officeDocument/2006/relationships/image" Target="../media/image163.png"/><Relationship Id="rId15" Type="http://schemas.openxmlformats.org/officeDocument/2006/relationships/image" Target="../media/image173.png"/><Relationship Id="rId23" Type="http://schemas.openxmlformats.org/officeDocument/2006/relationships/image" Target="../media/image180.png"/><Relationship Id="rId28" Type="http://schemas.openxmlformats.org/officeDocument/2006/relationships/image" Target="../media/image185.png"/><Relationship Id="rId10" Type="http://schemas.openxmlformats.org/officeDocument/2006/relationships/image" Target="../media/image168.png"/><Relationship Id="rId19" Type="http://schemas.openxmlformats.org/officeDocument/2006/relationships/image" Target="../media/image176.png"/><Relationship Id="rId31" Type="http://schemas.openxmlformats.org/officeDocument/2006/relationships/image" Target="../media/image188.png"/><Relationship Id="rId4" Type="http://schemas.openxmlformats.org/officeDocument/2006/relationships/image" Target="../media/image124.png"/><Relationship Id="rId9" Type="http://schemas.openxmlformats.org/officeDocument/2006/relationships/image" Target="../media/image167.png"/><Relationship Id="rId14" Type="http://schemas.openxmlformats.org/officeDocument/2006/relationships/image" Target="../media/image172.png"/><Relationship Id="rId22" Type="http://schemas.openxmlformats.org/officeDocument/2006/relationships/image" Target="../media/image179.png"/><Relationship Id="rId27" Type="http://schemas.openxmlformats.org/officeDocument/2006/relationships/image" Target="../media/image184.png"/><Relationship Id="rId30" Type="http://schemas.openxmlformats.org/officeDocument/2006/relationships/image" Target="../media/image18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0.emf"/><Relationship Id="rId2" Type="http://schemas.openxmlformats.org/officeDocument/2006/relationships/image" Target="../media/image29.emf"/><Relationship Id="rId1" Type="http://schemas.openxmlformats.org/officeDocument/2006/relationships/image" Target="../media/image28.emf"/><Relationship Id="rId4" Type="http://schemas.openxmlformats.org/officeDocument/2006/relationships/image" Target="../media/image3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2" Type="http://schemas.openxmlformats.org/officeDocument/2006/relationships/image" Target="../media/image38.emf"/><Relationship Id="rId1" Type="http://schemas.openxmlformats.org/officeDocument/2006/relationships/image" Target="../media/image37.emf"/><Relationship Id="rId4" Type="http://schemas.openxmlformats.org/officeDocument/2006/relationships/image" Target="../media/image40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3" Type="http://schemas.openxmlformats.org/officeDocument/2006/relationships/image" Target="../media/image52.emf"/><Relationship Id="rId7" Type="http://schemas.openxmlformats.org/officeDocument/2006/relationships/image" Target="../media/image56.emf"/><Relationship Id="rId2" Type="http://schemas.openxmlformats.org/officeDocument/2006/relationships/image" Target="../media/image51.emf"/><Relationship Id="rId1" Type="http://schemas.openxmlformats.org/officeDocument/2006/relationships/image" Target="../media/image50.emf"/><Relationship Id="rId6" Type="http://schemas.openxmlformats.org/officeDocument/2006/relationships/image" Target="../media/image55.emf"/><Relationship Id="rId5" Type="http://schemas.openxmlformats.org/officeDocument/2006/relationships/image" Target="../media/image54.emf"/><Relationship Id="rId4" Type="http://schemas.openxmlformats.org/officeDocument/2006/relationships/image" Target="../media/image53.emf"/></Relationships>
</file>

<file path=xl/drawings/_rels/vmlDrawing4.vml.rels><?xml version="1.0" encoding="UTF-8" standalone="yes"?>
<Relationships xmlns="http://schemas.openxmlformats.org/package/2006/relationships"><Relationship Id="rId8" Type="http://schemas.openxmlformats.org/officeDocument/2006/relationships/image" Target="../media/image82.emf"/><Relationship Id="rId13" Type="http://schemas.openxmlformats.org/officeDocument/2006/relationships/image" Target="../media/image87.emf"/><Relationship Id="rId3" Type="http://schemas.openxmlformats.org/officeDocument/2006/relationships/image" Target="../media/image77.emf"/><Relationship Id="rId7" Type="http://schemas.openxmlformats.org/officeDocument/2006/relationships/image" Target="../media/image81.emf"/><Relationship Id="rId12" Type="http://schemas.openxmlformats.org/officeDocument/2006/relationships/image" Target="../media/image86.emf"/><Relationship Id="rId2" Type="http://schemas.openxmlformats.org/officeDocument/2006/relationships/image" Target="../media/image76.emf"/><Relationship Id="rId16" Type="http://schemas.openxmlformats.org/officeDocument/2006/relationships/image" Target="../media/image90.emf"/><Relationship Id="rId11" Type="http://schemas.openxmlformats.org/officeDocument/2006/relationships/image" Target="../media/image85.emf"/><Relationship Id="rId1" Type="http://schemas.openxmlformats.org/officeDocument/2006/relationships/image" Target="../media/image75.emf"/><Relationship Id="rId6" Type="http://schemas.openxmlformats.org/officeDocument/2006/relationships/image" Target="../media/image80.emf"/><Relationship Id="rId5" Type="http://schemas.openxmlformats.org/officeDocument/2006/relationships/image" Target="../media/image79.emf"/><Relationship Id="rId15" Type="http://schemas.openxmlformats.org/officeDocument/2006/relationships/image" Target="../media/image89.emf"/><Relationship Id="rId10" Type="http://schemas.openxmlformats.org/officeDocument/2006/relationships/image" Target="../media/image84.emf"/><Relationship Id="rId4" Type="http://schemas.openxmlformats.org/officeDocument/2006/relationships/image" Target="../media/image78.emf"/><Relationship Id="rId9" Type="http://schemas.openxmlformats.org/officeDocument/2006/relationships/image" Target="../media/image83.emf"/><Relationship Id="rId14" Type="http://schemas.openxmlformats.org/officeDocument/2006/relationships/image" Target="../media/image88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36EE10-C520-166A-6938-E9D17B2045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971800" y="0"/>
    <xdr:ext cx="9632227" cy="6453187"/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336819-9AB7-4DCE-8320-3FFF3D1940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 editAs="oneCell">
    <xdr:from>
      <xdr:col>13</xdr:col>
      <xdr:colOff>161926</xdr:colOff>
      <xdr:row>0</xdr:row>
      <xdr:rowOff>0</xdr:rowOff>
    </xdr:from>
    <xdr:to>
      <xdr:col>14</xdr:col>
      <xdr:colOff>509738</xdr:colOff>
      <xdr:row>2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974B15-45A6-4206-8DA5-92046E176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8964" y="0"/>
          <a:ext cx="1162199" cy="447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685800</xdr:colOff>
      <xdr:row>33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D4F73D-E034-4EB1-A31C-E7F7C563C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1039417</xdr:colOff>
      <xdr:row>32</xdr:row>
      <xdr:rowOff>1785</xdr:rowOff>
    </xdr:from>
    <xdr:to>
      <xdr:col>29</xdr:col>
      <xdr:colOff>276821</xdr:colOff>
      <xdr:row>58</xdr:row>
      <xdr:rowOff>1783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8147BD-9D4A-43DA-B761-76D288E48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760417</xdr:colOff>
      <xdr:row>23</xdr:row>
      <xdr:rowOff>228023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535A084B-0C60-6F71-FC2F-A3796C92B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66667" cy="4619048"/>
        </a:xfrm>
        <a:prstGeom prst="rect">
          <a:avLst/>
        </a:prstGeom>
      </xdr:spPr>
    </xdr:pic>
    <xdr:clientData/>
  </xdr:twoCellAnchor>
  <xdr:oneCellAnchor>
    <xdr:from>
      <xdr:col>14</xdr:col>
      <xdr:colOff>460374</xdr:colOff>
      <xdr:row>22</xdr:row>
      <xdr:rowOff>11630</xdr:rowOff>
    </xdr:from>
    <xdr:ext cx="1465209" cy="217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022541" y="4350797"/>
          <a:ext cx="146520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es-ES" sz="800">
              <a:solidFill>
                <a:schemeClr val="bg1"/>
              </a:solidFill>
              <a:latin typeface="+mn-lt"/>
            </a:rPr>
            <a:t>Todos</a:t>
          </a:r>
          <a:r>
            <a:rPr lang="es-ES" sz="800" baseline="0">
              <a:solidFill>
                <a:schemeClr val="bg1"/>
              </a:solidFill>
              <a:latin typeface="+mn-lt"/>
            </a:rPr>
            <a:t> los derechos reservados</a:t>
          </a:r>
          <a:endParaRPr lang="es-ES" sz="80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</xdr:col>
      <xdr:colOff>86309</xdr:colOff>
      <xdr:row>21</xdr:row>
      <xdr:rowOff>104766</xdr:rowOff>
    </xdr:from>
    <xdr:ext cx="2564228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48309" y="4162416"/>
          <a:ext cx="25642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20 noviembre al 18 de diciembre de 2022</a:t>
          </a:r>
          <a:endParaRPr lang="es-E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89783</xdr:colOff>
      <xdr:row>0</xdr:row>
      <xdr:rowOff>166301</xdr:rowOff>
    </xdr:from>
    <xdr:to>
      <xdr:col>15</xdr:col>
      <xdr:colOff>472603</xdr:colOff>
      <xdr:row>25</xdr:row>
      <xdr:rowOff>18286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604DDFD-2B2C-C4F7-6D06-409721E9B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238790">
          <a:off x="6662033" y="166301"/>
          <a:ext cx="4954820" cy="4681160"/>
        </a:xfrm>
        <a:prstGeom prst="rect">
          <a:avLst/>
        </a:prstGeom>
      </xdr:spPr>
    </xdr:pic>
    <xdr:clientData/>
  </xdr:twoCellAnchor>
  <xdr:twoCellAnchor editAs="oneCell">
    <xdr:from>
      <xdr:col>14</xdr:col>
      <xdr:colOff>586319</xdr:colOff>
      <xdr:row>20</xdr:row>
      <xdr:rowOff>179912</xdr:rowOff>
    </xdr:from>
    <xdr:to>
      <xdr:col>16</xdr:col>
      <xdr:colOff>316919</xdr:colOff>
      <xdr:row>22</xdr:row>
      <xdr:rowOff>65039</xdr:rowOff>
    </xdr:to>
    <xdr:pic>
      <xdr:nvPicPr>
        <xdr:cNvPr id="70" name="Imagen 6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F692F5-57BB-0D75-3AC8-3F463C7F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48486" y="4180412"/>
          <a:ext cx="1254600" cy="223794"/>
        </a:xfrm>
        <a:prstGeom prst="rect">
          <a:avLst/>
        </a:prstGeom>
      </xdr:spPr>
    </xdr:pic>
    <xdr:clientData/>
  </xdr:twoCellAnchor>
  <xdr:twoCellAnchor>
    <xdr:from>
      <xdr:col>16</xdr:col>
      <xdr:colOff>428624</xdr:colOff>
      <xdr:row>19</xdr:row>
      <xdr:rowOff>127013</xdr:rowOff>
    </xdr:from>
    <xdr:to>
      <xdr:col>16</xdr:col>
      <xdr:colOff>608624</xdr:colOff>
      <xdr:row>22</xdr:row>
      <xdr:rowOff>165170</xdr:rowOff>
    </xdr:to>
    <xdr:grpSp>
      <xdr:nvGrpSpPr>
        <xdr:cNvPr id="112" name="Grupo 111">
          <a:extLst>
            <a:ext uri="{FF2B5EF4-FFF2-40B4-BE49-F238E27FC236}">
              <a16:creationId xmlns:a16="http://schemas.microsoft.com/office/drawing/2014/main" id="{85C0F071-5064-49D2-AFB1-F32DEF10036B}"/>
            </a:ext>
          </a:extLst>
        </xdr:cNvPr>
        <xdr:cNvGrpSpPr/>
      </xdr:nvGrpSpPr>
      <xdr:grpSpPr>
        <a:xfrm flipV="1">
          <a:off x="12334874" y="3803663"/>
          <a:ext cx="180000" cy="562032"/>
          <a:chOff x="13155082" y="1523999"/>
          <a:chExt cx="180000" cy="567324"/>
        </a:xfrm>
      </xdr:grpSpPr>
      <xdr:sp macro="" textlink="">
        <xdr:nvSpPr>
          <xdr:cNvPr id="113" name="Rombo 112">
            <a:extLst>
              <a:ext uri="{FF2B5EF4-FFF2-40B4-BE49-F238E27FC236}">
                <a16:creationId xmlns:a16="http://schemas.microsoft.com/office/drawing/2014/main" id="{62A7DD73-15C8-7924-264F-98D28854F227}"/>
              </a:ext>
            </a:extLst>
          </xdr:cNvPr>
          <xdr:cNvSpPr/>
        </xdr:nvSpPr>
        <xdr:spPr>
          <a:xfrm>
            <a:off x="13155082" y="1523999"/>
            <a:ext cx="180000" cy="180000"/>
          </a:xfrm>
          <a:prstGeom prst="diamond">
            <a:avLst/>
          </a:prstGeom>
          <a:solidFill>
            <a:srgbClr val="FEB81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Y" sz="1100"/>
          </a:p>
        </xdr:txBody>
      </xdr:sp>
      <xdr:sp macro="" textlink="">
        <xdr:nvSpPr>
          <xdr:cNvPr id="114" name="Rombo 113">
            <a:extLst>
              <a:ext uri="{FF2B5EF4-FFF2-40B4-BE49-F238E27FC236}">
                <a16:creationId xmlns:a16="http://schemas.microsoft.com/office/drawing/2014/main" id="{C28FB408-723F-05CE-11FD-9A549E8032B1}"/>
              </a:ext>
            </a:extLst>
          </xdr:cNvPr>
          <xdr:cNvSpPr/>
        </xdr:nvSpPr>
        <xdr:spPr>
          <a:xfrm>
            <a:off x="13173082" y="1771661"/>
            <a:ext cx="144000" cy="144000"/>
          </a:xfrm>
          <a:prstGeom prst="diamond">
            <a:avLst/>
          </a:prstGeom>
          <a:solidFill>
            <a:srgbClr val="FEB81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Y" sz="1100"/>
          </a:p>
        </xdr:txBody>
      </xdr:sp>
      <xdr:sp macro="" textlink="">
        <xdr:nvSpPr>
          <xdr:cNvPr id="115" name="Rombo 114">
            <a:extLst>
              <a:ext uri="{FF2B5EF4-FFF2-40B4-BE49-F238E27FC236}">
                <a16:creationId xmlns:a16="http://schemas.microsoft.com/office/drawing/2014/main" id="{E953560D-4F27-0299-805D-D111B125C606}"/>
              </a:ext>
            </a:extLst>
          </xdr:cNvPr>
          <xdr:cNvSpPr/>
        </xdr:nvSpPr>
        <xdr:spPr>
          <a:xfrm>
            <a:off x="13191082" y="1983323"/>
            <a:ext cx="108000" cy="108000"/>
          </a:xfrm>
          <a:prstGeom prst="diamond">
            <a:avLst/>
          </a:prstGeom>
          <a:solidFill>
            <a:srgbClr val="FEB81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Y" sz="1100"/>
          </a:p>
        </xdr:txBody>
      </xdr:sp>
    </xdr:grpSp>
    <xdr:clientData/>
  </xdr:twoCellAnchor>
  <xdr:twoCellAnchor editAs="oneCell">
    <xdr:from>
      <xdr:col>5</xdr:col>
      <xdr:colOff>582083</xdr:colOff>
      <xdr:row>1</xdr:row>
      <xdr:rowOff>130175</xdr:rowOff>
    </xdr:from>
    <xdr:to>
      <xdr:col>8</xdr:col>
      <xdr:colOff>182033</xdr:colOff>
      <xdr:row>3</xdr:row>
      <xdr:rowOff>82550</xdr:rowOff>
    </xdr:to>
    <xdr:pic>
      <xdr:nvPicPr>
        <xdr:cNvPr id="9" name="Imagen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30CFA0-01E1-4B6E-B4F5-B40413EB8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92083" y="377825"/>
          <a:ext cx="16002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582083</xdr:colOff>
      <xdr:row>7</xdr:row>
      <xdr:rowOff>184365</xdr:rowOff>
    </xdr:from>
    <xdr:to>
      <xdr:col>8</xdr:col>
      <xdr:colOff>505883</xdr:colOff>
      <xdr:row>9</xdr:row>
      <xdr:rowOff>136740</xdr:rowOff>
    </xdr:to>
    <xdr:pic>
      <xdr:nvPicPr>
        <xdr:cNvPr id="15" name="Imagen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CBB97A-D69D-4360-9A90-80A0C7757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92083" y="1575015"/>
          <a:ext cx="192405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582083</xdr:colOff>
      <xdr:row>10</xdr:row>
      <xdr:rowOff>126366</xdr:rowOff>
    </xdr:from>
    <xdr:to>
      <xdr:col>8</xdr:col>
      <xdr:colOff>467783</xdr:colOff>
      <xdr:row>12</xdr:row>
      <xdr:rowOff>78741</xdr:rowOff>
    </xdr:to>
    <xdr:pic>
      <xdr:nvPicPr>
        <xdr:cNvPr id="17" name="Imagen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5BAF425-D0E1-4823-A47D-AB802C7D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92083" y="2088516"/>
          <a:ext cx="188595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582083</xdr:colOff>
      <xdr:row>13</xdr:row>
      <xdr:rowOff>68367</xdr:rowOff>
    </xdr:from>
    <xdr:to>
      <xdr:col>8</xdr:col>
      <xdr:colOff>1058</xdr:colOff>
      <xdr:row>15</xdr:row>
      <xdr:rowOff>20742</xdr:rowOff>
    </xdr:to>
    <xdr:pic>
      <xdr:nvPicPr>
        <xdr:cNvPr id="18" name="Imagen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0A4BAE0-EC40-4ED1-8642-6895C8067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92083" y="2602017"/>
          <a:ext cx="14192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515408</xdr:colOff>
      <xdr:row>18</xdr:row>
      <xdr:rowOff>133345</xdr:rowOff>
    </xdr:from>
    <xdr:to>
      <xdr:col>8</xdr:col>
      <xdr:colOff>248708</xdr:colOff>
      <xdr:row>20</xdr:row>
      <xdr:rowOff>38095</xdr:rowOff>
    </xdr:to>
    <xdr:pic>
      <xdr:nvPicPr>
        <xdr:cNvPr id="21" name="Imagen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E9FF589-1130-4E16-8E0A-AE3191354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87408" y="3619495"/>
          <a:ext cx="9715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582083</xdr:colOff>
      <xdr:row>3</xdr:row>
      <xdr:rowOff>167219</xdr:rowOff>
    </xdr:from>
    <xdr:to>
      <xdr:col>6</xdr:col>
      <xdr:colOff>534458</xdr:colOff>
      <xdr:row>5</xdr:row>
      <xdr:rowOff>43394</xdr:rowOff>
    </xdr:to>
    <xdr:pic>
      <xdr:nvPicPr>
        <xdr:cNvPr id="22" name="Imagen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E8DA7A-C00A-4F14-ABAA-FD4D621B0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92083" y="795869"/>
          <a:ext cx="714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631474</xdr:colOff>
      <xdr:row>3</xdr:row>
      <xdr:rowOff>167219</xdr:rowOff>
    </xdr:from>
    <xdr:to>
      <xdr:col>8</xdr:col>
      <xdr:colOff>107599</xdr:colOff>
      <xdr:row>5</xdr:row>
      <xdr:rowOff>43394</xdr:rowOff>
    </xdr:to>
    <xdr:pic>
      <xdr:nvPicPr>
        <xdr:cNvPr id="23" name="Imagen 2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5050A3E-1DB8-46F8-951F-6D431F670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03474" y="795869"/>
          <a:ext cx="714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204615</xdr:colOff>
      <xdr:row>3</xdr:row>
      <xdr:rowOff>167219</xdr:rowOff>
    </xdr:from>
    <xdr:to>
      <xdr:col>9</xdr:col>
      <xdr:colOff>156990</xdr:colOff>
      <xdr:row>5</xdr:row>
      <xdr:rowOff>43394</xdr:rowOff>
    </xdr:to>
    <xdr:pic>
      <xdr:nvPicPr>
        <xdr:cNvPr id="25" name="Imagen 2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8896240-1B7E-44DE-92CE-0986B54B0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014865" y="795869"/>
          <a:ext cx="714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254007</xdr:colOff>
      <xdr:row>3</xdr:row>
      <xdr:rowOff>167219</xdr:rowOff>
    </xdr:from>
    <xdr:to>
      <xdr:col>10</xdr:col>
      <xdr:colOff>206382</xdr:colOff>
      <xdr:row>5</xdr:row>
      <xdr:rowOff>43394</xdr:rowOff>
    </xdr:to>
    <xdr:pic>
      <xdr:nvPicPr>
        <xdr:cNvPr id="26" name="Imagen 2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8C2821D-1D46-4DF7-A856-92D401529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826257" y="795869"/>
          <a:ext cx="714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571500</xdr:colOff>
      <xdr:row>5</xdr:row>
      <xdr:rowOff>128064</xdr:rowOff>
    </xdr:from>
    <xdr:to>
      <xdr:col>6</xdr:col>
      <xdr:colOff>523875</xdr:colOff>
      <xdr:row>7</xdr:row>
      <xdr:rowOff>4239</xdr:rowOff>
    </xdr:to>
    <xdr:pic>
      <xdr:nvPicPr>
        <xdr:cNvPr id="27" name="Imagen 2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E85AF8B-7DDD-48B9-AFF5-8806E5E0A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81500" y="1137714"/>
          <a:ext cx="714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624419</xdr:colOff>
      <xdr:row>5</xdr:row>
      <xdr:rowOff>128064</xdr:rowOff>
    </xdr:from>
    <xdr:to>
      <xdr:col>8</xdr:col>
      <xdr:colOff>100544</xdr:colOff>
      <xdr:row>7</xdr:row>
      <xdr:rowOff>4239</xdr:rowOff>
    </xdr:to>
    <xdr:pic>
      <xdr:nvPicPr>
        <xdr:cNvPr id="30" name="Imagen 2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F401C6F0-87F6-463C-B0C5-0FB26CDD2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96419" y="1137714"/>
          <a:ext cx="714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201088</xdr:colOff>
      <xdr:row>5</xdr:row>
      <xdr:rowOff>128064</xdr:rowOff>
    </xdr:from>
    <xdr:to>
      <xdr:col>9</xdr:col>
      <xdr:colOff>153463</xdr:colOff>
      <xdr:row>7</xdr:row>
      <xdr:rowOff>4239</xdr:rowOff>
    </xdr:to>
    <xdr:pic>
      <xdr:nvPicPr>
        <xdr:cNvPr id="31" name="Imagen 3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B4FC31-2541-49FA-998C-F08FD5AF5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011338" y="1137714"/>
          <a:ext cx="714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254007</xdr:colOff>
      <xdr:row>5</xdr:row>
      <xdr:rowOff>128064</xdr:rowOff>
    </xdr:from>
    <xdr:to>
      <xdr:col>10</xdr:col>
      <xdr:colOff>206382</xdr:colOff>
      <xdr:row>7</xdr:row>
      <xdr:rowOff>4239</xdr:rowOff>
    </xdr:to>
    <xdr:pic>
      <xdr:nvPicPr>
        <xdr:cNvPr id="32" name="Imagen 31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ECD54701-A98F-4AD5-8480-E6F37020B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826257" y="1137714"/>
          <a:ext cx="714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527583</xdr:colOff>
      <xdr:row>3</xdr:row>
      <xdr:rowOff>113000</xdr:rowOff>
    </xdr:from>
    <xdr:ext cx="2160000" cy="200262"/>
    <xdr:sp macro="" textlink="">
      <xdr:nvSpPr>
        <xdr:cNvPr id="20" name="CuadroTexto 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0147833" y="741650"/>
          <a:ext cx="2160000" cy="2002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r>
            <a:rPr lang="es-ES" sz="1200" i="0" u="sng">
              <a:solidFill>
                <a:schemeClr val="bg1"/>
              </a:solidFill>
            </a:rPr>
            <a:t>Términos</a:t>
          </a:r>
          <a:r>
            <a:rPr lang="es-ES" sz="1200" i="0" u="sng" baseline="0">
              <a:solidFill>
                <a:schemeClr val="bg1"/>
              </a:solidFill>
            </a:rPr>
            <a:t> y condiciones de uso</a:t>
          </a:r>
          <a:endParaRPr lang="es-ES" sz="1200" i="0" u="sng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167583</xdr:colOff>
      <xdr:row>2</xdr:row>
      <xdr:rowOff>85413</xdr:rowOff>
    </xdr:from>
    <xdr:ext cx="2520000" cy="225426"/>
    <xdr:sp macro="" textlink="">
      <xdr:nvSpPr>
        <xdr:cNvPr id="13" name="CuadroTexto 12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787833" y="523563"/>
          <a:ext cx="2520000" cy="22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r>
            <a:rPr lang="es-ES" sz="1300" u="sng">
              <a:solidFill>
                <a:schemeClr val="bg1"/>
              </a:solidFill>
            </a:rPr>
            <a:t>Descarga el Reglamento del torneo</a:t>
          </a:r>
        </a:p>
      </xdr:txBody>
    </xdr:sp>
    <xdr:clientData/>
  </xdr:oneCellAnchor>
  <xdr:oneCellAnchor>
    <xdr:from>
      <xdr:col>13</xdr:col>
      <xdr:colOff>670428</xdr:colOff>
      <xdr:row>1</xdr:row>
      <xdr:rowOff>48316</xdr:rowOff>
    </xdr:from>
    <xdr:ext cx="2017155" cy="234936"/>
    <xdr:sp macro="" textlink="">
      <xdr:nvSpPr>
        <xdr:cNvPr id="16" name="CuadroText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0290678" y="295966"/>
          <a:ext cx="2017155" cy="234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r>
            <a:rPr lang="es-ES" sz="1400" u="sng">
              <a:solidFill>
                <a:schemeClr val="bg1"/>
              </a:solidFill>
            </a:rPr>
            <a:t>Aprende más sobre Excel</a:t>
          </a:r>
        </a:p>
      </xdr:txBody>
    </xdr:sp>
    <xdr:clientData/>
  </xdr:oneCellAnchor>
  <xdr:twoCellAnchor editAs="oneCell">
    <xdr:from>
      <xdr:col>5</xdr:col>
      <xdr:colOff>582083</xdr:colOff>
      <xdr:row>16</xdr:row>
      <xdr:rowOff>10368</xdr:rowOff>
    </xdr:from>
    <xdr:to>
      <xdr:col>10</xdr:col>
      <xdr:colOff>182033</xdr:colOff>
      <xdr:row>17</xdr:row>
      <xdr:rowOff>143719</xdr:rowOff>
    </xdr:to>
    <xdr:pic>
      <xdr:nvPicPr>
        <xdr:cNvPr id="2" name="Imagen 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1903E49C-FFE1-4773-96CF-CAF999D744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526"/>
        <a:stretch/>
      </xdr:blipFill>
      <xdr:spPr bwMode="auto">
        <a:xfrm>
          <a:off x="4392083" y="3115518"/>
          <a:ext cx="3124200" cy="323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582083</xdr:colOff>
      <xdr:row>18</xdr:row>
      <xdr:rowOff>133345</xdr:rowOff>
    </xdr:from>
    <xdr:to>
      <xdr:col>6</xdr:col>
      <xdr:colOff>420158</xdr:colOff>
      <xdr:row>20</xdr:row>
      <xdr:rowOff>38095</xdr:rowOff>
    </xdr:to>
    <xdr:pic>
      <xdr:nvPicPr>
        <xdr:cNvPr id="5" name="Imagen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80A1CAB5-E428-4D14-82B3-14D9966D9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2083" y="3619495"/>
          <a:ext cx="6000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582083</xdr:colOff>
      <xdr:row>21</xdr:row>
      <xdr:rowOff>85716</xdr:rowOff>
    </xdr:from>
    <xdr:ext cx="2486643" cy="264560"/>
    <xdr:sp macro="" textlink="">
      <xdr:nvSpPr>
        <xdr:cNvPr id="6" name="CuadroTexto 5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2C6B0F02-9E4E-44E1-96C8-A6D39CD293E7}"/>
            </a:ext>
          </a:extLst>
        </xdr:cNvPr>
        <xdr:cNvSpPr txBox="1"/>
      </xdr:nvSpPr>
      <xdr:spPr>
        <a:xfrm>
          <a:off x="4392083" y="4143366"/>
          <a:ext cx="24866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1" u="sng">
              <a:solidFill>
                <a:srgbClr val="FEB811"/>
              </a:solidFill>
            </a:rPr>
            <a:t>Haz clic aquí para elegir tu zona horaria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800101</xdr:colOff>
      <xdr:row>1</xdr:row>
      <xdr:rowOff>333375</xdr:rowOff>
    </xdr:from>
    <xdr:ext cx="4895850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2314576" y="571500"/>
          <a:ext cx="4895850" cy="264560"/>
        </a:xfrm>
        <a:prstGeom prst="rect">
          <a:avLst/>
        </a:prstGeom>
        <a:solidFill>
          <a:srgbClr val="FED19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rgbClr val="8F1737"/>
              </a:solidFill>
            </a:rPr>
            <a:t>Observación:</a:t>
          </a:r>
          <a:r>
            <a:rPr lang="es-ES" sz="1100">
              <a:solidFill>
                <a:srgbClr val="262626"/>
              </a:solidFill>
            </a:rPr>
            <a:t> 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342900</xdr:colOff>
          <xdr:row>10</xdr:row>
          <xdr:rowOff>19050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9" spid="_x0000_s511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47850" y="1485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342900</xdr:colOff>
          <xdr:row>17</xdr:row>
          <xdr:rowOff>19050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0" spid="_x0000_s5112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847850" y="21907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19050</xdr:colOff>
          <xdr:row>10</xdr:row>
          <xdr:rowOff>19050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1" spid="_x0000_s5112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76850" y="1485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13</xdr:row>
          <xdr:rowOff>0</xdr:rowOff>
        </xdr:from>
        <xdr:to>
          <xdr:col>14</xdr:col>
          <xdr:colOff>19050</xdr:colOff>
          <xdr:row>17</xdr:row>
          <xdr:rowOff>19050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2" spid="_x0000_s5112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276850" y="21907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065A2A-3465-44D4-A2C5-943BF7657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oneCellAnchor>
    <xdr:from>
      <xdr:col>13</xdr:col>
      <xdr:colOff>76200</xdr:colOff>
      <xdr:row>3</xdr:row>
      <xdr:rowOff>152400</xdr:rowOff>
    </xdr:from>
    <xdr:ext cx="2099164" cy="180000"/>
    <xdr:sp macro="" textlink="">
      <xdr:nvSpPr>
        <xdr:cNvPr id="2" name="CuadroTexto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7031FD8-6BD5-4D4F-9ED5-7805A38F1CD0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5</xdr:col>
      <xdr:colOff>790575</xdr:colOff>
      <xdr:row>1</xdr:row>
      <xdr:rowOff>47625</xdr:rowOff>
    </xdr:from>
    <xdr:to>
      <xdr:col>13</xdr:col>
      <xdr:colOff>1343025</xdr:colOff>
      <xdr:row>1</xdr:row>
      <xdr:rowOff>409575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976E02B-B15D-2ABC-A9EA-D2A11D516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5750"/>
          <a:ext cx="31242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485775</xdr:colOff>
      <xdr:row>0</xdr:row>
      <xdr:rowOff>33338</xdr:rowOff>
    </xdr:from>
    <xdr:to>
      <xdr:col>19</xdr:col>
      <xdr:colOff>806202</xdr:colOff>
      <xdr:row>3</xdr:row>
      <xdr:rowOff>4763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0661AE-5249-4AF0-8011-BFDF06C2F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33338"/>
          <a:ext cx="2015877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FED19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8F1737"/>
              </a:solidFill>
            </a:rPr>
            <a:t>Observación:</a:t>
          </a:r>
          <a:r>
            <a:rPr lang="es-ES" sz="1100">
              <a:solidFill>
                <a:srgbClr val="262626"/>
              </a:solidFill>
            </a:rPr>
            <a:t> 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342900</xdr:colOff>
          <xdr:row>9</xdr:row>
          <xdr:rowOff>66675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5" spid="_x0000_s500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47850" y="1485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342900</xdr:colOff>
          <xdr:row>14</xdr:row>
          <xdr:rowOff>19050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6" spid="_x0000_s500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847850" y="1866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19050</xdr:colOff>
          <xdr:row>9</xdr:row>
          <xdr:rowOff>66675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7" spid="_x0000_s5009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76850" y="1485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10</xdr:row>
          <xdr:rowOff>47625</xdr:rowOff>
        </xdr:from>
        <xdr:to>
          <xdr:col>14</xdr:col>
          <xdr:colOff>19050</xdr:colOff>
          <xdr:row>14</xdr:row>
          <xdr:rowOff>19050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8" spid="_x0000_s5009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276850" y="1866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D2BCC1-6EF1-4782-A9DD-1216F7FA45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oneCell">
    <xdr:from>
      <xdr:col>5</xdr:col>
      <xdr:colOff>828675</xdr:colOff>
      <xdr:row>1</xdr:row>
      <xdr:rowOff>57150</xdr:rowOff>
    </xdr:from>
    <xdr:to>
      <xdr:col>10</xdr:col>
      <xdr:colOff>180975</xdr:colOff>
      <xdr:row>1</xdr:row>
      <xdr:rowOff>390525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1F2EB1-DC5B-4F78-AC6B-27850F936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43150" y="295275"/>
          <a:ext cx="14192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76200</xdr:colOff>
      <xdr:row>3</xdr:row>
      <xdr:rowOff>152400</xdr:rowOff>
    </xdr:from>
    <xdr:ext cx="2099164" cy="180000"/>
    <xdr:sp macro="" textlink="">
      <xdr:nvSpPr>
        <xdr:cNvPr id="4" name="CuadroTexto 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9F9199B-1753-4FC4-8AAC-8FA7C419AF66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16</xdr:col>
      <xdr:colOff>57150</xdr:colOff>
      <xdr:row>0</xdr:row>
      <xdr:rowOff>204788</xdr:rowOff>
    </xdr:from>
    <xdr:to>
      <xdr:col>20</xdr:col>
      <xdr:colOff>549027</xdr:colOff>
      <xdr:row>3</xdr:row>
      <xdr:rowOff>176213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1EA01EE-E6F0-47DA-9277-6131809CF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6613" y="204788"/>
          <a:ext cx="2015877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FED19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8F1737"/>
              </a:solidFill>
            </a:rPr>
            <a:t>Observación:</a:t>
          </a:r>
          <a:r>
            <a:rPr lang="es-ES" sz="1100">
              <a:solidFill>
                <a:srgbClr val="262626"/>
              </a:solidFill>
            </a:rPr>
            <a:t> 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0</xdr:rowOff>
        </xdr:from>
        <xdr:to>
          <xdr:col>5</xdr:col>
          <xdr:colOff>352425</xdr:colOff>
          <xdr:row>9</xdr:row>
          <xdr:rowOff>66675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7" spid="_x0000_s725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57350" y="1485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342900</xdr:colOff>
          <xdr:row>13</xdr:row>
          <xdr:rowOff>66675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8" spid="_x0000_s7253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847850" y="181927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342900</xdr:colOff>
          <xdr:row>17</xdr:row>
          <xdr:rowOff>66675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9" spid="_x0000_s7253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847850" y="220027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342900</xdr:colOff>
          <xdr:row>22</xdr:row>
          <xdr:rowOff>19050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0" spid="_x0000_s7253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847850" y="258127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9525</xdr:colOff>
          <xdr:row>9</xdr:row>
          <xdr:rowOff>66675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1" spid="_x0000_s7254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485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9525</xdr:colOff>
          <xdr:row>13</xdr:row>
          <xdr:rowOff>66675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2" spid="_x0000_s72541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267325" y="1866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9525</xdr:colOff>
          <xdr:row>17</xdr:row>
          <xdr:rowOff>66675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3" spid="_x0000_s72542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5267325" y="2247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9525</xdr:colOff>
          <xdr:row>22</xdr:row>
          <xdr:rowOff>19050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4" spid="_x0000_s72543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5267325" y="2628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216BBB-2C37-43EF-A633-A7CE07447D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oneCell">
    <xdr:from>
      <xdr:col>5</xdr:col>
      <xdr:colOff>800100</xdr:colOff>
      <xdr:row>1</xdr:row>
      <xdr:rowOff>57150</xdr:rowOff>
    </xdr:from>
    <xdr:to>
      <xdr:col>13</xdr:col>
      <xdr:colOff>114300</xdr:colOff>
      <xdr:row>1</xdr:row>
      <xdr:rowOff>390525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5195B3-A4E1-41EA-A775-DC9D9D80F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14575" y="295275"/>
          <a:ext cx="188595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76200</xdr:colOff>
      <xdr:row>3</xdr:row>
      <xdr:rowOff>152400</xdr:rowOff>
    </xdr:from>
    <xdr:ext cx="2099164" cy="180000"/>
    <xdr:sp macro="" textlink="">
      <xdr:nvSpPr>
        <xdr:cNvPr id="5" name="CuadroTexto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FE786E5-57BC-4F65-88AC-8B43788243CD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15</xdr:col>
      <xdr:colOff>1028700</xdr:colOff>
      <xdr:row>1</xdr:row>
      <xdr:rowOff>71438</xdr:rowOff>
    </xdr:from>
    <xdr:to>
      <xdr:col>18</xdr:col>
      <xdr:colOff>529977</xdr:colOff>
      <xdr:row>4</xdr:row>
      <xdr:rowOff>90488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59C3E0E-EE9F-4FE6-940D-D4C14499F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309563"/>
          <a:ext cx="2015877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FED19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8F1737"/>
              </a:solidFill>
            </a:rPr>
            <a:t>Observación:</a:t>
          </a:r>
          <a:r>
            <a:rPr lang="es-ES" sz="1100">
              <a:solidFill>
                <a:srgbClr val="262626"/>
              </a:solidFill>
            </a:rPr>
            <a:t> 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342900</xdr:colOff>
          <xdr:row>9</xdr:row>
          <xdr:rowOff>66675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9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1" spid="_x0000_s857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485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342900</xdr:colOff>
          <xdr:row>13</xdr:row>
          <xdr:rowOff>66675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2" spid="_x0000_s8575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847850" y="181927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342900</xdr:colOff>
          <xdr:row>17</xdr:row>
          <xdr:rowOff>66675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3" spid="_x0000_s8575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847850" y="220027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342900</xdr:colOff>
          <xdr:row>21</xdr:row>
          <xdr:rowOff>66675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4" spid="_x0000_s8575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847850" y="258127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342900</xdr:colOff>
          <xdr:row>25</xdr:row>
          <xdr:rowOff>66675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5" spid="_x0000_s8575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847850" y="296227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342900</xdr:colOff>
          <xdr:row>29</xdr:row>
          <xdr:rowOff>57150</xdr:rowOff>
        </xdr:to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00000000-0008-0000-09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6" spid="_x0000_s85757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847850" y="334327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342900</xdr:colOff>
          <xdr:row>33</xdr:row>
          <xdr:rowOff>66675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7" spid="_x0000_s85758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847850" y="37338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342900</xdr:colOff>
          <xdr:row>38</xdr:row>
          <xdr:rowOff>19050</xdr:rowOff>
        </xdr:to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8" spid="_x0000_s85759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847850" y="41148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9525</xdr:colOff>
          <xdr:row>9</xdr:row>
          <xdr:rowOff>66675</xdr:rowOff>
        </xdr:to>
        <xdr:pic>
          <xdr:nvPicPr>
            <xdr:cNvPr id="20" name="Imagen 19">
              <a:extLst>
                <a:ext uri="{FF2B5EF4-FFF2-40B4-BE49-F238E27FC236}">
                  <a16:creationId xmlns:a16="http://schemas.microsoft.com/office/drawing/2014/main" id="{00000000-0008-0000-0900-00001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9" spid="_x0000_s85760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5267325" y="1485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9525</xdr:colOff>
          <xdr:row>13</xdr:row>
          <xdr:rowOff>66675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00000000-0008-0000-0900-00001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0" spid="_x0000_s85761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5267325" y="1866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9525</xdr:colOff>
          <xdr:row>17</xdr:row>
          <xdr:rowOff>66675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00000000-0008-0000-0900-00001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1" spid="_x0000_s85762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5267325" y="2247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9525</xdr:colOff>
          <xdr:row>21</xdr:row>
          <xdr:rowOff>66675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00000000-0008-0000-0900-00001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2" spid="_x0000_s85763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5267325" y="2628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22</xdr:row>
          <xdr:rowOff>47625</xdr:rowOff>
        </xdr:from>
        <xdr:to>
          <xdr:col>14</xdr:col>
          <xdr:colOff>9525</xdr:colOff>
          <xdr:row>25</xdr:row>
          <xdr:rowOff>66675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00000000-0008-0000-0900-00001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3" spid="_x0000_s85764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5267325" y="3009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00000000-0008-0000-0900-00001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4" spid="_x0000_s85765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5267325" y="339090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30</xdr:row>
          <xdr:rowOff>47625</xdr:rowOff>
        </xdr:from>
        <xdr:to>
          <xdr:col>14</xdr:col>
          <xdr:colOff>9525</xdr:colOff>
          <xdr:row>33</xdr:row>
          <xdr:rowOff>66675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00000000-0008-0000-0900-00001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5" spid="_x0000_s85766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5267325" y="37814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34</xdr:row>
          <xdr:rowOff>47625</xdr:rowOff>
        </xdr:from>
        <xdr:to>
          <xdr:col>14</xdr:col>
          <xdr:colOff>9525</xdr:colOff>
          <xdr:row>38</xdr:row>
          <xdr:rowOff>19050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00000000-0008-0000-0900-00001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6" spid="_x0000_s85767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5267325" y="41624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78FB3B6-8E79-47CF-AF94-3699058ECE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oneCell">
    <xdr:from>
      <xdr:col>5</xdr:col>
      <xdr:colOff>800100</xdr:colOff>
      <xdr:row>1</xdr:row>
      <xdr:rowOff>57150</xdr:rowOff>
    </xdr:from>
    <xdr:to>
      <xdr:col>13</xdr:col>
      <xdr:colOff>133350</xdr:colOff>
      <xdr:row>1</xdr:row>
      <xdr:rowOff>371475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138435-2C53-43D9-B6D5-FA5EB3E498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990" b="5714"/>
        <a:stretch/>
      </xdr:blipFill>
      <xdr:spPr bwMode="auto">
        <a:xfrm>
          <a:off x="2314575" y="295275"/>
          <a:ext cx="19050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76200</xdr:colOff>
      <xdr:row>3</xdr:row>
      <xdr:rowOff>152400</xdr:rowOff>
    </xdr:from>
    <xdr:ext cx="2099164" cy="180000"/>
    <xdr:sp macro="" textlink="">
      <xdr:nvSpPr>
        <xdr:cNvPr id="6" name="CuadroTexto 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39E0F2C-0632-40A8-97C0-8DA3193AB6C9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17</xdr:col>
      <xdr:colOff>200025</xdr:colOff>
      <xdr:row>1</xdr:row>
      <xdr:rowOff>19050</xdr:rowOff>
    </xdr:from>
    <xdr:to>
      <xdr:col>18</xdr:col>
      <xdr:colOff>815727</xdr:colOff>
      <xdr:row>4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3221692-A69C-4E31-8F32-B37812515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257175"/>
          <a:ext cx="1920627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48151</xdr:colOff>
      <xdr:row>18</xdr:row>
      <xdr:rowOff>19680</xdr:rowOff>
    </xdr:from>
    <xdr:to>
      <xdr:col>5</xdr:col>
      <xdr:colOff>385536</xdr:colOff>
      <xdr:row>22</xdr:row>
      <xdr:rowOff>34680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06209" y="2606084"/>
          <a:ext cx="396000" cy="396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11518</xdr:colOff>
      <xdr:row>6</xdr:row>
      <xdr:rowOff>2448</xdr:rowOff>
    </xdr:from>
    <xdr:to>
      <xdr:col>5</xdr:col>
      <xdr:colOff>371518</xdr:colOff>
      <xdr:row>10</xdr:row>
      <xdr:rowOff>29073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25993" y="148834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11518</xdr:colOff>
      <xdr:row>14</xdr:row>
      <xdr:rowOff>25168</xdr:rowOff>
    </xdr:from>
    <xdr:to>
      <xdr:col>5</xdr:col>
      <xdr:colOff>371518</xdr:colOff>
      <xdr:row>18</xdr:row>
      <xdr:rowOff>4168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25993" y="222544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1041888</xdr:colOff>
      <xdr:row>22</xdr:row>
      <xdr:rowOff>37033</xdr:rowOff>
    </xdr:from>
    <xdr:to>
      <xdr:col>14</xdr:col>
      <xdr:colOff>22961</xdr:colOff>
      <xdr:row>26</xdr:row>
      <xdr:rowOff>16033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42413" y="2999308"/>
          <a:ext cx="362198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11518</xdr:colOff>
      <xdr:row>10</xdr:row>
      <xdr:rowOff>42383</xdr:rowOff>
    </xdr:from>
    <xdr:to>
      <xdr:col>5</xdr:col>
      <xdr:colOff>371518</xdr:colOff>
      <xdr:row>14</xdr:row>
      <xdr:rowOff>21383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28191" y="186678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1041888</xdr:colOff>
      <xdr:row>14</xdr:row>
      <xdr:rowOff>41397</xdr:rowOff>
    </xdr:from>
    <xdr:to>
      <xdr:col>14</xdr:col>
      <xdr:colOff>22961</xdr:colOff>
      <xdr:row>18</xdr:row>
      <xdr:rowOff>20397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42413" y="2241672"/>
          <a:ext cx="362198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1041888</xdr:colOff>
      <xdr:row>26</xdr:row>
      <xdr:rowOff>34852</xdr:rowOff>
    </xdr:from>
    <xdr:to>
      <xdr:col>14</xdr:col>
      <xdr:colOff>22961</xdr:colOff>
      <xdr:row>30</xdr:row>
      <xdr:rowOff>13852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42413" y="3378127"/>
          <a:ext cx="362198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1041888</xdr:colOff>
      <xdr:row>6</xdr:row>
      <xdr:rowOff>11973</xdr:rowOff>
    </xdr:from>
    <xdr:to>
      <xdr:col>14</xdr:col>
      <xdr:colOff>22961</xdr:colOff>
      <xdr:row>10</xdr:row>
      <xdr:rowOff>34934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42413" y="1497873"/>
          <a:ext cx="362198" cy="356336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1041888</xdr:colOff>
      <xdr:row>18</xdr:row>
      <xdr:rowOff>39215</xdr:rowOff>
    </xdr:from>
    <xdr:to>
      <xdr:col>14</xdr:col>
      <xdr:colOff>22961</xdr:colOff>
      <xdr:row>22</xdr:row>
      <xdr:rowOff>18215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42413" y="2620490"/>
          <a:ext cx="362198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48152</xdr:colOff>
      <xdr:row>26</xdr:row>
      <xdr:rowOff>16852</xdr:rowOff>
    </xdr:from>
    <xdr:to>
      <xdr:col>5</xdr:col>
      <xdr:colOff>385537</xdr:colOff>
      <xdr:row>30</xdr:row>
      <xdr:rowOff>31852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05477" y="3360127"/>
          <a:ext cx="394535" cy="396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1019907</xdr:colOff>
      <xdr:row>10</xdr:row>
      <xdr:rowOff>46526</xdr:rowOff>
    </xdr:from>
    <xdr:to>
      <xdr:col>14</xdr:col>
      <xdr:colOff>36980</xdr:colOff>
      <xdr:row>14</xdr:row>
      <xdr:rowOff>61526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0432" y="1865801"/>
          <a:ext cx="398198" cy="396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11518</xdr:colOff>
      <xdr:row>22</xdr:row>
      <xdr:rowOff>26738</xdr:rowOff>
    </xdr:from>
    <xdr:to>
      <xdr:col>5</xdr:col>
      <xdr:colOff>371518</xdr:colOff>
      <xdr:row>26</xdr:row>
      <xdr:rowOff>5738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25993" y="298901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</xdr:col>
      <xdr:colOff>1323975</xdr:colOff>
      <xdr:row>1</xdr:row>
      <xdr:rowOff>381001</xdr:rowOff>
    </xdr:from>
    <xdr:to>
      <xdr:col>10</xdr:col>
      <xdr:colOff>49050</xdr:colOff>
      <xdr:row>3</xdr:row>
      <xdr:rowOff>1</xdr:rowOff>
    </xdr:to>
    <xdr:sp macro="" textlink="">
      <xdr:nvSpPr>
        <xdr:cNvPr id="15" name="69 Rectángulo redondea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971800" y="619126"/>
          <a:ext cx="792000" cy="257175"/>
        </a:xfrm>
        <a:prstGeom prst="roundRect">
          <a:avLst/>
        </a:prstGeom>
        <a:solidFill>
          <a:srgbClr val="8F1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>
              <a:solidFill>
                <a:schemeClr val="bg1"/>
              </a:solidFill>
            </a:rPr>
            <a:t>Grupo A</a:t>
          </a:r>
        </a:p>
      </xdr:txBody>
    </xdr:sp>
    <xdr:clientData/>
  </xdr:twoCellAnchor>
  <xdr:twoCellAnchor editAs="absolute">
    <xdr:from>
      <xdr:col>13</xdr:col>
      <xdr:colOff>1213755</xdr:colOff>
      <xdr:row>1</xdr:row>
      <xdr:rowOff>381001</xdr:rowOff>
    </xdr:from>
    <xdr:to>
      <xdr:col>15</xdr:col>
      <xdr:colOff>567480</xdr:colOff>
      <xdr:row>3</xdr:row>
      <xdr:rowOff>1</xdr:rowOff>
    </xdr:to>
    <xdr:sp macro="" textlink="">
      <xdr:nvSpPr>
        <xdr:cNvPr id="16" name="70 Rectángulo redondea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43333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D</a:t>
          </a:r>
        </a:p>
      </xdr:txBody>
    </xdr:sp>
    <xdr:clientData/>
  </xdr:twoCellAnchor>
  <xdr:twoCellAnchor editAs="absolute">
    <xdr:from>
      <xdr:col>10</xdr:col>
      <xdr:colOff>76200</xdr:colOff>
      <xdr:row>1</xdr:row>
      <xdr:rowOff>381001</xdr:rowOff>
    </xdr:from>
    <xdr:to>
      <xdr:col>13</xdr:col>
      <xdr:colOff>364735</xdr:colOff>
      <xdr:row>3</xdr:row>
      <xdr:rowOff>1</xdr:rowOff>
    </xdr:to>
    <xdr:sp macro="" textlink="">
      <xdr:nvSpPr>
        <xdr:cNvPr id="17" name="71 Rectángulo redondea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790950" y="619126"/>
          <a:ext cx="79336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B</a:t>
          </a:r>
        </a:p>
      </xdr:txBody>
    </xdr:sp>
    <xdr:clientData/>
  </xdr:twoCellAnchor>
  <xdr:twoCellAnchor editAs="absolute">
    <xdr:from>
      <xdr:col>13</xdr:col>
      <xdr:colOff>393245</xdr:colOff>
      <xdr:row>1</xdr:row>
      <xdr:rowOff>381001</xdr:rowOff>
    </xdr:from>
    <xdr:to>
      <xdr:col>13</xdr:col>
      <xdr:colOff>1185245</xdr:colOff>
      <xdr:row>3</xdr:row>
      <xdr:rowOff>1</xdr:rowOff>
    </xdr:to>
    <xdr:sp macro="" textlink="">
      <xdr:nvSpPr>
        <xdr:cNvPr id="18" name="72 Rectángulo redondead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61282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C</a:t>
          </a:r>
        </a:p>
      </xdr:txBody>
    </xdr:sp>
    <xdr:clientData/>
  </xdr:twoCellAnchor>
  <xdr:twoCellAnchor editAs="absolute">
    <xdr:from>
      <xdr:col>15</xdr:col>
      <xdr:colOff>595990</xdr:colOff>
      <xdr:row>1</xdr:row>
      <xdr:rowOff>381001</xdr:rowOff>
    </xdr:from>
    <xdr:to>
      <xdr:col>17</xdr:col>
      <xdr:colOff>225940</xdr:colOff>
      <xdr:row>3</xdr:row>
      <xdr:rowOff>1</xdr:rowOff>
    </xdr:to>
    <xdr:sp macro="" textlink="">
      <xdr:nvSpPr>
        <xdr:cNvPr id="19" name="73 Rectángulo redondead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625384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E</a:t>
          </a:r>
        </a:p>
      </xdr:txBody>
    </xdr:sp>
    <xdr:clientData/>
  </xdr:twoCellAnchor>
  <xdr:twoCellAnchor editAs="absolute">
    <xdr:from>
      <xdr:col>22</xdr:col>
      <xdr:colOff>95248</xdr:colOff>
      <xdr:row>1</xdr:row>
      <xdr:rowOff>381001</xdr:rowOff>
    </xdr:from>
    <xdr:to>
      <xdr:col>25</xdr:col>
      <xdr:colOff>114300</xdr:colOff>
      <xdr:row>3</xdr:row>
      <xdr:rowOff>1</xdr:rowOff>
    </xdr:to>
    <xdr:sp macro="" textlink="">
      <xdr:nvSpPr>
        <xdr:cNvPr id="20" name="74 Rectángulo redondead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8715373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H</a:t>
          </a:r>
        </a:p>
      </xdr:txBody>
    </xdr:sp>
    <xdr:clientData/>
  </xdr:twoCellAnchor>
  <xdr:twoCellAnchor editAs="absolute">
    <xdr:from>
      <xdr:col>17</xdr:col>
      <xdr:colOff>254450</xdr:colOff>
      <xdr:row>1</xdr:row>
      <xdr:rowOff>381001</xdr:rowOff>
    </xdr:from>
    <xdr:to>
      <xdr:col>17</xdr:col>
      <xdr:colOff>1046450</xdr:colOff>
      <xdr:row>3</xdr:row>
      <xdr:rowOff>1</xdr:rowOff>
    </xdr:to>
    <xdr:sp macro="" textlink="">
      <xdr:nvSpPr>
        <xdr:cNvPr id="21" name="75 Rectángulo redondead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707435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F</a:t>
          </a:r>
        </a:p>
      </xdr:txBody>
    </xdr:sp>
    <xdr:clientData/>
  </xdr:twoCellAnchor>
  <xdr:twoCellAnchor editAs="absolute">
    <xdr:from>
      <xdr:col>17</xdr:col>
      <xdr:colOff>1074960</xdr:colOff>
      <xdr:row>1</xdr:row>
      <xdr:rowOff>381001</xdr:rowOff>
    </xdr:from>
    <xdr:to>
      <xdr:col>22</xdr:col>
      <xdr:colOff>66735</xdr:colOff>
      <xdr:row>3</xdr:row>
      <xdr:rowOff>1</xdr:rowOff>
    </xdr:to>
    <xdr:sp macro="" textlink="">
      <xdr:nvSpPr>
        <xdr:cNvPr id="22" name="76 Rectángulo redondead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789486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G</a:t>
          </a:r>
        </a:p>
      </xdr:txBody>
    </xdr:sp>
    <xdr:clientData/>
  </xdr:twoCellAnchor>
  <xdr:oneCellAnchor>
    <xdr:from>
      <xdr:col>13</xdr:col>
      <xdr:colOff>0</xdr:colOff>
      <xdr:row>3</xdr:row>
      <xdr:rowOff>152400</xdr:rowOff>
    </xdr:from>
    <xdr:ext cx="2099164" cy="180000"/>
    <xdr:sp macro="" textlink="">
      <xdr:nvSpPr>
        <xdr:cNvPr id="27" name="CuadroTexto 2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72075C8-530F-F533-84B7-DDDA96795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oneCell">
    <xdr:from>
      <xdr:col>5</xdr:col>
      <xdr:colOff>1247775</xdr:colOff>
      <xdr:row>1</xdr:row>
      <xdr:rowOff>38100</xdr:rowOff>
    </xdr:from>
    <xdr:to>
      <xdr:col>13</xdr:col>
      <xdr:colOff>247650</xdr:colOff>
      <xdr:row>1</xdr:row>
      <xdr:rowOff>352425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7133A8-CC80-4350-8DB7-4F6615B036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1786" b="5714"/>
        <a:stretch/>
      </xdr:blipFill>
      <xdr:spPr bwMode="auto">
        <a:xfrm>
          <a:off x="2895600" y="276225"/>
          <a:ext cx="15716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51047</xdr:colOff>
      <xdr:row>0</xdr:row>
      <xdr:rowOff>114299</xdr:rowOff>
    </xdr:from>
    <xdr:to>
      <xdr:col>42</xdr:col>
      <xdr:colOff>609599</xdr:colOff>
      <xdr:row>3</xdr:row>
      <xdr:rowOff>85724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0CA91FA-FB87-718E-BE59-37804DBEE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9872" y="114299"/>
          <a:ext cx="1920627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6</xdr:row>
      <xdr:rowOff>0</xdr:rowOff>
    </xdr:from>
    <xdr:to>
      <xdr:col>5</xdr:col>
      <xdr:colOff>369525</xdr:colOff>
      <xdr:row>10</xdr:row>
      <xdr:rowOff>26625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24000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</xdr:row>
      <xdr:rowOff>47625</xdr:rowOff>
    </xdr:from>
    <xdr:to>
      <xdr:col>5</xdr:col>
      <xdr:colOff>360000</xdr:colOff>
      <xdr:row>18</xdr:row>
      <xdr:rowOff>26625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247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22</xdr:row>
      <xdr:rowOff>47625</xdr:rowOff>
    </xdr:from>
    <xdr:to>
      <xdr:col>14</xdr:col>
      <xdr:colOff>7575</xdr:colOff>
      <xdr:row>26</xdr:row>
      <xdr:rowOff>26625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3009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</xdr:row>
      <xdr:rowOff>47625</xdr:rowOff>
    </xdr:from>
    <xdr:to>
      <xdr:col>5</xdr:col>
      <xdr:colOff>360000</xdr:colOff>
      <xdr:row>14</xdr:row>
      <xdr:rowOff>26625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866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14</xdr:row>
      <xdr:rowOff>47625</xdr:rowOff>
    </xdr:from>
    <xdr:to>
      <xdr:col>14</xdr:col>
      <xdr:colOff>7575</xdr:colOff>
      <xdr:row>18</xdr:row>
      <xdr:rowOff>26625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2247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26</xdr:row>
      <xdr:rowOff>28575</xdr:rowOff>
    </xdr:from>
    <xdr:to>
      <xdr:col>14</xdr:col>
      <xdr:colOff>7575</xdr:colOff>
      <xdr:row>30</xdr:row>
      <xdr:rowOff>7575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337185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6</xdr:row>
      <xdr:rowOff>0</xdr:rowOff>
    </xdr:from>
    <xdr:to>
      <xdr:col>14</xdr:col>
      <xdr:colOff>7575</xdr:colOff>
      <xdr:row>10</xdr:row>
      <xdr:rowOff>26625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18</xdr:row>
      <xdr:rowOff>47625</xdr:rowOff>
    </xdr:from>
    <xdr:to>
      <xdr:col>14</xdr:col>
      <xdr:colOff>7575</xdr:colOff>
      <xdr:row>22</xdr:row>
      <xdr:rowOff>26625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2628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</xdr:row>
      <xdr:rowOff>28575</xdr:rowOff>
    </xdr:from>
    <xdr:to>
      <xdr:col>5</xdr:col>
      <xdr:colOff>360000</xdr:colOff>
      <xdr:row>30</xdr:row>
      <xdr:rowOff>7575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37185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10</xdr:row>
      <xdr:rowOff>38100</xdr:rowOff>
    </xdr:from>
    <xdr:to>
      <xdr:col>14</xdr:col>
      <xdr:colOff>7575</xdr:colOff>
      <xdr:row>14</xdr:row>
      <xdr:rowOff>17100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1857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22</xdr:row>
      <xdr:rowOff>47625</xdr:rowOff>
    </xdr:from>
    <xdr:to>
      <xdr:col>5</xdr:col>
      <xdr:colOff>360000</xdr:colOff>
      <xdr:row>26</xdr:row>
      <xdr:rowOff>26625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009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47625</xdr:rowOff>
    </xdr:from>
    <xdr:to>
      <xdr:col>5</xdr:col>
      <xdr:colOff>360000</xdr:colOff>
      <xdr:row>22</xdr:row>
      <xdr:rowOff>26625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628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778C68F-8128-43B2-9E86-DC89AF6091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absolute">
    <xdr:from>
      <xdr:col>5</xdr:col>
      <xdr:colOff>1323975</xdr:colOff>
      <xdr:row>1</xdr:row>
      <xdr:rowOff>381001</xdr:rowOff>
    </xdr:from>
    <xdr:to>
      <xdr:col>10</xdr:col>
      <xdr:colOff>49050</xdr:colOff>
      <xdr:row>3</xdr:row>
      <xdr:rowOff>1</xdr:rowOff>
    </xdr:to>
    <xdr:sp macro="" textlink="">
      <xdr:nvSpPr>
        <xdr:cNvPr id="2" name="69 Rectángulo redondea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3F8992-F6DC-4938-9528-76D0A0E5CA4A}"/>
            </a:ext>
          </a:extLst>
        </xdr:cNvPr>
        <xdr:cNvSpPr/>
      </xdr:nvSpPr>
      <xdr:spPr>
        <a:xfrm>
          <a:off x="2971800" y="619126"/>
          <a:ext cx="792000" cy="257175"/>
        </a:xfrm>
        <a:prstGeom prst="roundRect">
          <a:avLst/>
        </a:prstGeom>
        <a:solidFill>
          <a:srgbClr val="FED19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>
              <a:solidFill>
                <a:srgbClr val="8F1737"/>
              </a:solidFill>
            </a:rPr>
            <a:t>Grupo A</a:t>
          </a:r>
        </a:p>
      </xdr:txBody>
    </xdr:sp>
    <xdr:clientData/>
  </xdr:twoCellAnchor>
  <xdr:twoCellAnchor editAs="absolute">
    <xdr:from>
      <xdr:col>13</xdr:col>
      <xdr:colOff>1213755</xdr:colOff>
      <xdr:row>1</xdr:row>
      <xdr:rowOff>381001</xdr:rowOff>
    </xdr:from>
    <xdr:to>
      <xdr:col>15</xdr:col>
      <xdr:colOff>567480</xdr:colOff>
      <xdr:row>3</xdr:row>
      <xdr:rowOff>1</xdr:rowOff>
    </xdr:to>
    <xdr:sp macro="" textlink="">
      <xdr:nvSpPr>
        <xdr:cNvPr id="24" name="70 Rectángulo redondea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F820C60-602F-4BFB-AE8B-248D1F040F03}"/>
            </a:ext>
          </a:extLst>
        </xdr:cNvPr>
        <xdr:cNvSpPr/>
      </xdr:nvSpPr>
      <xdr:spPr>
        <a:xfrm>
          <a:off x="543333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D</a:t>
          </a:r>
        </a:p>
      </xdr:txBody>
    </xdr:sp>
    <xdr:clientData/>
  </xdr:twoCellAnchor>
  <xdr:twoCellAnchor editAs="absolute">
    <xdr:from>
      <xdr:col>10</xdr:col>
      <xdr:colOff>76200</xdr:colOff>
      <xdr:row>1</xdr:row>
      <xdr:rowOff>381001</xdr:rowOff>
    </xdr:from>
    <xdr:to>
      <xdr:col>13</xdr:col>
      <xdr:colOff>364735</xdr:colOff>
      <xdr:row>3</xdr:row>
      <xdr:rowOff>1</xdr:rowOff>
    </xdr:to>
    <xdr:sp macro="" textlink="">
      <xdr:nvSpPr>
        <xdr:cNvPr id="26" name="71 Rectángulo redondea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E606366-18C4-40B9-B96F-4424542751F3}"/>
            </a:ext>
          </a:extLst>
        </xdr:cNvPr>
        <xdr:cNvSpPr/>
      </xdr:nvSpPr>
      <xdr:spPr>
        <a:xfrm>
          <a:off x="3790950" y="619126"/>
          <a:ext cx="793360" cy="257175"/>
        </a:xfrm>
        <a:prstGeom prst="roundRect">
          <a:avLst/>
        </a:prstGeom>
        <a:solidFill>
          <a:srgbClr val="8F1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chemeClr val="bg1"/>
              </a:solidFill>
            </a:rPr>
            <a:t>Grupo B</a:t>
          </a:r>
        </a:p>
      </xdr:txBody>
    </xdr:sp>
    <xdr:clientData/>
  </xdr:twoCellAnchor>
  <xdr:twoCellAnchor editAs="absolute">
    <xdr:from>
      <xdr:col>13</xdr:col>
      <xdr:colOff>393245</xdr:colOff>
      <xdr:row>1</xdr:row>
      <xdr:rowOff>381001</xdr:rowOff>
    </xdr:from>
    <xdr:to>
      <xdr:col>13</xdr:col>
      <xdr:colOff>1185245</xdr:colOff>
      <xdr:row>3</xdr:row>
      <xdr:rowOff>1</xdr:rowOff>
    </xdr:to>
    <xdr:sp macro="" textlink="">
      <xdr:nvSpPr>
        <xdr:cNvPr id="27" name="72 Rectángulo redondead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32C769-F30A-4CEF-8DE9-A2D446F502C7}"/>
            </a:ext>
          </a:extLst>
        </xdr:cNvPr>
        <xdr:cNvSpPr/>
      </xdr:nvSpPr>
      <xdr:spPr>
        <a:xfrm>
          <a:off x="461282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C</a:t>
          </a:r>
        </a:p>
      </xdr:txBody>
    </xdr:sp>
    <xdr:clientData/>
  </xdr:twoCellAnchor>
  <xdr:twoCellAnchor editAs="absolute">
    <xdr:from>
      <xdr:col>15</xdr:col>
      <xdr:colOff>595990</xdr:colOff>
      <xdr:row>1</xdr:row>
      <xdr:rowOff>381001</xdr:rowOff>
    </xdr:from>
    <xdr:to>
      <xdr:col>17</xdr:col>
      <xdr:colOff>225940</xdr:colOff>
      <xdr:row>3</xdr:row>
      <xdr:rowOff>1</xdr:rowOff>
    </xdr:to>
    <xdr:sp macro="" textlink="">
      <xdr:nvSpPr>
        <xdr:cNvPr id="29" name="73 Rectángulo redondead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E85A25A-51A0-49BA-9C5D-A899848EC68A}"/>
            </a:ext>
          </a:extLst>
        </xdr:cNvPr>
        <xdr:cNvSpPr/>
      </xdr:nvSpPr>
      <xdr:spPr>
        <a:xfrm>
          <a:off x="625384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E</a:t>
          </a:r>
        </a:p>
      </xdr:txBody>
    </xdr:sp>
    <xdr:clientData/>
  </xdr:twoCellAnchor>
  <xdr:twoCellAnchor editAs="absolute">
    <xdr:from>
      <xdr:col>22</xdr:col>
      <xdr:colOff>95248</xdr:colOff>
      <xdr:row>1</xdr:row>
      <xdr:rowOff>381001</xdr:rowOff>
    </xdr:from>
    <xdr:to>
      <xdr:col>25</xdr:col>
      <xdr:colOff>114300</xdr:colOff>
      <xdr:row>3</xdr:row>
      <xdr:rowOff>1</xdr:rowOff>
    </xdr:to>
    <xdr:sp macro="" textlink="">
      <xdr:nvSpPr>
        <xdr:cNvPr id="30" name="74 Rectángulo redondead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283BD22-5EE1-49E1-B1FE-01EC46F03B1E}"/>
            </a:ext>
          </a:extLst>
        </xdr:cNvPr>
        <xdr:cNvSpPr/>
      </xdr:nvSpPr>
      <xdr:spPr>
        <a:xfrm>
          <a:off x="8715373" y="619126"/>
          <a:ext cx="790577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H</a:t>
          </a:r>
        </a:p>
      </xdr:txBody>
    </xdr:sp>
    <xdr:clientData/>
  </xdr:twoCellAnchor>
  <xdr:twoCellAnchor editAs="absolute">
    <xdr:from>
      <xdr:col>17</xdr:col>
      <xdr:colOff>254450</xdr:colOff>
      <xdr:row>1</xdr:row>
      <xdr:rowOff>381001</xdr:rowOff>
    </xdr:from>
    <xdr:to>
      <xdr:col>17</xdr:col>
      <xdr:colOff>1046450</xdr:colOff>
      <xdr:row>3</xdr:row>
      <xdr:rowOff>1</xdr:rowOff>
    </xdr:to>
    <xdr:sp macro="" textlink="">
      <xdr:nvSpPr>
        <xdr:cNvPr id="31" name="75 Rectángulo redondead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1A86412-FF4E-4986-99A5-101D8BEBEDBC}"/>
            </a:ext>
          </a:extLst>
        </xdr:cNvPr>
        <xdr:cNvSpPr/>
      </xdr:nvSpPr>
      <xdr:spPr>
        <a:xfrm>
          <a:off x="707435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F</a:t>
          </a:r>
        </a:p>
      </xdr:txBody>
    </xdr:sp>
    <xdr:clientData/>
  </xdr:twoCellAnchor>
  <xdr:twoCellAnchor editAs="absolute">
    <xdr:from>
      <xdr:col>17</xdr:col>
      <xdr:colOff>1074960</xdr:colOff>
      <xdr:row>1</xdr:row>
      <xdr:rowOff>381001</xdr:rowOff>
    </xdr:from>
    <xdr:to>
      <xdr:col>22</xdr:col>
      <xdr:colOff>66735</xdr:colOff>
      <xdr:row>3</xdr:row>
      <xdr:rowOff>1</xdr:rowOff>
    </xdr:to>
    <xdr:sp macro="" textlink="">
      <xdr:nvSpPr>
        <xdr:cNvPr id="32" name="76 Rectángulo redondead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240D9D8-171B-4A47-8E6E-F3F02043B256}"/>
            </a:ext>
          </a:extLst>
        </xdr:cNvPr>
        <xdr:cNvSpPr/>
      </xdr:nvSpPr>
      <xdr:spPr>
        <a:xfrm>
          <a:off x="789486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G</a:t>
          </a:r>
        </a:p>
      </xdr:txBody>
    </xdr:sp>
    <xdr:clientData/>
  </xdr:twoCellAnchor>
  <xdr:twoCellAnchor editAs="oneCell">
    <xdr:from>
      <xdr:col>5</xdr:col>
      <xdr:colOff>1247775</xdr:colOff>
      <xdr:row>1</xdr:row>
      <xdr:rowOff>38101</xdr:rowOff>
    </xdr:from>
    <xdr:to>
      <xdr:col>13</xdr:col>
      <xdr:colOff>247650</xdr:colOff>
      <xdr:row>1</xdr:row>
      <xdr:rowOff>361951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69F459D3-570C-4A88-92E2-B0DB89521F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1786" b="2857"/>
        <a:stretch/>
      </xdr:blipFill>
      <xdr:spPr bwMode="auto">
        <a:xfrm>
          <a:off x="2895600" y="276226"/>
          <a:ext cx="1571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3</xdr:row>
      <xdr:rowOff>152400</xdr:rowOff>
    </xdr:from>
    <xdr:ext cx="2099164" cy="180000"/>
    <xdr:sp macro="" textlink="">
      <xdr:nvSpPr>
        <xdr:cNvPr id="17" name="CuadroTexto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0BCB9B8-2561-44EF-BEE1-3E86087BF858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25</xdr:col>
      <xdr:colOff>238125</xdr:colOff>
      <xdr:row>0</xdr:row>
      <xdr:rowOff>85725</xdr:rowOff>
    </xdr:from>
    <xdr:to>
      <xdr:col>42</xdr:col>
      <xdr:colOff>539502</xdr:colOff>
      <xdr:row>3</xdr:row>
      <xdr:rowOff>57150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5C4F2A9-E469-45D8-B553-CCDC9DEEC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85725"/>
          <a:ext cx="1920627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360000</xdr:colOff>
      <xdr:row>10</xdr:row>
      <xdr:rowOff>26625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</xdr:row>
      <xdr:rowOff>40005</xdr:rowOff>
    </xdr:from>
    <xdr:to>
      <xdr:col>5</xdr:col>
      <xdr:colOff>360000</xdr:colOff>
      <xdr:row>18</xdr:row>
      <xdr:rowOff>19005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24028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22</xdr:row>
      <xdr:rowOff>32385</xdr:rowOff>
    </xdr:from>
    <xdr:to>
      <xdr:col>14</xdr:col>
      <xdr:colOff>17100</xdr:colOff>
      <xdr:row>26</xdr:row>
      <xdr:rowOff>11385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99466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</xdr:row>
      <xdr:rowOff>43815</xdr:rowOff>
    </xdr:from>
    <xdr:to>
      <xdr:col>5</xdr:col>
      <xdr:colOff>360000</xdr:colOff>
      <xdr:row>14</xdr:row>
      <xdr:rowOff>22815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86309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14</xdr:row>
      <xdr:rowOff>40005</xdr:rowOff>
    </xdr:from>
    <xdr:to>
      <xdr:col>14</xdr:col>
      <xdr:colOff>17100</xdr:colOff>
      <xdr:row>18</xdr:row>
      <xdr:rowOff>19005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24028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26</xdr:row>
      <xdr:rowOff>28575</xdr:rowOff>
    </xdr:from>
    <xdr:to>
      <xdr:col>14</xdr:col>
      <xdr:colOff>17100</xdr:colOff>
      <xdr:row>30</xdr:row>
      <xdr:rowOff>7575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337185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6</xdr:row>
      <xdr:rowOff>0</xdr:rowOff>
    </xdr:from>
    <xdr:to>
      <xdr:col>14</xdr:col>
      <xdr:colOff>17100</xdr:colOff>
      <xdr:row>10</xdr:row>
      <xdr:rowOff>26625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18</xdr:row>
      <xdr:rowOff>36195</xdr:rowOff>
    </xdr:from>
    <xdr:to>
      <xdr:col>14</xdr:col>
      <xdr:colOff>17100</xdr:colOff>
      <xdr:row>22</xdr:row>
      <xdr:rowOff>15195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61747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</xdr:row>
      <xdr:rowOff>28575</xdr:rowOff>
    </xdr:from>
    <xdr:to>
      <xdr:col>5</xdr:col>
      <xdr:colOff>360000</xdr:colOff>
      <xdr:row>30</xdr:row>
      <xdr:rowOff>7575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37185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10</xdr:row>
      <xdr:rowOff>43815</xdr:rowOff>
    </xdr:from>
    <xdr:to>
      <xdr:col>14</xdr:col>
      <xdr:colOff>17100</xdr:colOff>
      <xdr:row>14</xdr:row>
      <xdr:rowOff>22815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86309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22</xdr:row>
      <xdr:rowOff>32385</xdr:rowOff>
    </xdr:from>
    <xdr:to>
      <xdr:col>5</xdr:col>
      <xdr:colOff>360000</xdr:colOff>
      <xdr:row>26</xdr:row>
      <xdr:rowOff>11385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99466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36195</xdr:rowOff>
    </xdr:from>
    <xdr:to>
      <xdr:col>5</xdr:col>
      <xdr:colOff>360000</xdr:colOff>
      <xdr:row>22</xdr:row>
      <xdr:rowOff>15195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61747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FC8FBA5-E60C-4B8E-A990-20D6C2A85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absolute">
    <xdr:from>
      <xdr:col>5</xdr:col>
      <xdr:colOff>1323975</xdr:colOff>
      <xdr:row>1</xdr:row>
      <xdr:rowOff>381001</xdr:rowOff>
    </xdr:from>
    <xdr:to>
      <xdr:col>10</xdr:col>
      <xdr:colOff>47625</xdr:colOff>
      <xdr:row>3</xdr:row>
      <xdr:rowOff>1</xdr:rowOff>
    </xdr:to>
    <xdr:sp macro="" textlink="">
      <xdr:nvSpPr>
        <xdr:cNvPr id="2" name="69 Rectángulo redondea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0CBD5DD-D653-43E7-B3B3-1B19B38D08FC}"/>
            </a:ext>
          </a:extLst>
        </xdr:cNvPr>
        <xdr:cNvSpPr/>
      </xdr:nvSpPr>
      <xdr:spPr>
        <a:xfrm>
          <a:off x="2971800" y="619126"/>
          <a:ext cx="790575" cy="257175"/>
        </a:xfrm>
        <a:prstGeom prst="roundRect">
          <a:avLst/>
        </a:prstGeom>
        <a:solidFill>
          <a:srgbClr val="FED19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>
              <a:solidFill>
                <a:srgbClr val="8F1737"/>
              </a:solidFill>
            </a:rPr>
            <a:t>Grupo A</a:t>
          </a:r>
        </a:p>
      </xdr:txBody>
    </xdr:sp>
    <xdr:clientData/>
  </xdr:twoCellAnchor>
  <xdr:twoCellAnchor editAs="absolute">
    <xdr:from>
      <xdr:col>13</xdr:col>
      <xdr:colOff>1209675</xdr:colOff>
      <xdr:row>1</xdr:row>
      <xdr:rowOff>381001</xdr:rowOff>
    </xdr:from>
    <xdr:to>
      <xdr:col>15</xdr:col>
      <xdr:colOff>567480</xdr:colOff>
      <xdr:row>3</xdr:row>
      <xdr:rowOff>1</xdr:rowOff>
    </xdr:to>
    <xdr:sp macro="" textlink="">
      <xdr:nvSpPr>
        <xdr:cNvPr id="26" name="70 Rectángulo redondea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0935B6-92B9-416B-9F6E-0DA8CD86BDFB}"/>
            </a:ext>
          </a:extLst>
        </xdr:cNvPr>
        <xdr:cNvSpPr/>
      </xdr:nvSpPr>
      <xdr:spPr>
        <a:xfrm>
          <a:off x="5429250" y="619126"/>
          <a:ext cx="79608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D</a:t>
          </a:r>
        </a:p>
      </xdr:txBody>
    </xdr:sp>
    <xdr:clientData/>
  </xdr:twoCellAnchor>
  <xdr:twoCellAnchor editAs="absolute">
    <xdr:from>
      <xdr:col>10</xdr:col>
      <xdr:colOff>76200</xdr:colOff>
      <xdr:row>1</xdr:row>
      <xdr:rowOff>381001</xdr:rowOff>
    </xdr:from>
    <xdr:to>
      <xdr:col>13</xdr:col>
      <xdr:colOff>364735</xdr:colOff>
      <xdr:row>3</xdr:row>
      <xdr:rowOff>1</xdr:rowOff>
    </xdr:to>
    <xdr:sp macro="" textlink="">
      <xdr:nvSpPr>
        <xdr:cNvPr id="29" name="71 Rectángulo redondea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C09B8A-9E6D-467D-BA62-8B5698EFB3FB}"/>
            </a:ext>
          </a:extLst>
        </xdr:cNvPr>
        <xdr:cNvSpPr/>
      </xdr:nvSpPr>
      <xdr:spPr>
        <a:xfrm>
          <a:off x="3790950" y="619126"/>
          <a:ext cx="79336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B</a:t>
          </a:r>
        </a:p>
      </xdr:txBody>
    </xdr:sp>
    <xdr:clientData/>
  </xdr:twoCellAnchor>
  <xdr:twoCellAnchor editAs="absolute">
    <xdr:from>
      <xdr:col>13</xdr:col>
      <xdr:colOff>393245</xdr:colOff>
      <xdr:row>1</xdr:row>
      <xdr:rowOff>381001</xdr:rowOff>
    </xdr:from>
    <xdr:to>
      <xdr:col>13</xdr:col>
      <xdr:colOff>1181100</xdr:colOff>
      <xdr:row>3</xdr:row>
      <xdr:rowOff>1</xdr:rowOff>
    </xdr:to>
    <xdr:sp macro="" textlink="">
      <xdr:nvSpPr>
        <xdr:cNvPr id="30" name="72 Rectángulo redondead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ED9D09-DDDD-4FE5-8F0B-CBCF2CAA9326}"/>
            </a:ext>
          </a:extLst>
        </xdr:cNvPr>
        <xdr:cNvSpPr/>
      </xdr:nvSpPr>
      <xdr:spPr>
        <a:xfrm>
          <a:off x="4612820" y="619126"/>
          <a:ext cx="787855" cy="257175"/>
        </a:xfrm>
        <a:prstGeom prst="roundRect">
          <a:avLst/>
        </a:prstGeom>
        <a:solidFill>
          <a:srgbClr val="8F1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chemeClr val="bg1"/>
              </a:solidFill>
            </a:rPr>
            <a:t>Grupo C</a:t>
          </a:r>
        </a:p>
      </xdr:txBody>
    </xdr:sp>
    <xdr:clientData/>
  </xdr:twoCellAnchor>
  <xdr:twoCellAnchor editAs="absolute">
    <xdr:from>
      <xdr:col>15</xdr:col>
      <xdr:colOff>595990</xdr:colOff>
      <xdr:row>1</xdr:row>
      <xdr:rowOff>381001</xdr:rowOff>
    </xdr:from>
    <xdr:to>
      <xdr:col>17</xdr:col>
      <xdr:colOff>225940</xdr:colOff>
      <xdr:row>3</xdr:row>
      <xdr:rowOff>1</xdr:rowOff>
    </xdr:to>
    <xdr:sp macro="" textlink="">
      <xdr:nvSpPr>
        <xdr:cNvPr id="31" name="73 Rectángulo redondead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E3C8899-B535-417B-8D37-886ACE22856F}"/>
            </a:ext>
          </a:extLst>
        </xdr:cNvPr>
        <xdr:cNvSpPr/>
      </xdr:nvSpPr>
      <xdr:spPr>
        <a:xfrm>
          <a:off x="625384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E</a:t>
          </a:r>
        </a:p>
      </xdr:txBody>
    </xdr:sp>
    <xdr:clientData/>
  </xdr:twoCellAnchor>
  <xdr:twoCellAnchor editAs="absolute">
    <xdr:from>
      <xdr:col>22</xdr:col>
      <xdr:colOff>95248</xdr:colOff>
      <xdr:row>1</xdr:row>
      <xdr:rowOff>381001</xdr:rowOff>
    </xdr:from>
    <xdr:to>
      <xdr:col>25</xdr:col>
      <xdr:colOff>114300</xdr:colOff>
      <xdr:row>3</xdr:row>
      <xdr:rowOff>1</xdr:rowOff>
    </xdr:to>
    <xdr:sp macro="" textlink="">
      <xdr:nvSpPr>
        <xdr:cNvPr id="32" name="74 Rectángulo redondead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07475A6-12C2-4009-968C-AB729C2E7A6C}"/>
            </a:ext>
          </a:extLst>
        </xdr:cNvPr>
        <xdr:cNvSpPr/>
      </xdr:nvSpPr>
      <xdr:spPr>
        <a:xfrm>
          <a:off x="8715373" y="619126"/>
          <a:ext cx="790577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H</a:t>
          </a:r>
        </a:p>
      </xdr:txBody>
    </xdr:sp>
    <xdr:clientData/>
  </xdr:twoCellAnchor>
  <xdr:twoCellAnchor editAs="absolute">
    <xdr:from>
      <xdr:col>17</xdr:col>
      <xdr:colOff>254450</xdr:colOff>
      <xdr:row>1</xdr:row>
      <xdr:rowOff>381001</xdr:rowOff>
    </xdr:from>
    <xdr:to>
      <xdr:col>17</xdr:col>
      <xdr:colOff>1046450</xdr:colOff>
      <xdr:row>3</xdr:row>
      <xdr:rowOff>1</xdr:rowOff>
    </xdr:to>
    <xdr:sp macro="" textlink="">
      <xdr:nvSpPr>
        <xdr:cNvPr id="33" name="75 Rectángulo redondead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91533EC-520A-4A4B-BAAB-833C8AF1ADC0}"/>
            </a:ext>
          </a:extLst>
        </xdr:cNvPr>
        <xdr:cNvSpPr/>
      </xdr:nvSpPr>
      <xdr:spPr>
        <a:xfrm>
          <a:off x="707435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F</a:t>
          </a:r>
        </a:p>
      </xdr:txBody>
    </xdr:sp>
    <xdr:clientData/>
  </xdr:twoCellAnchor>
  <xdr:twoCellAnchor editAs="absolute">
    <xdr:from>
      <xdr:col>17</xdr:col>
      <xdr:colOff>1074960</xdr:colOff>
      <xdr:row>1</xdr:row>
      <xdr:rowOff>381001</xdr:rowOff>
    </xdr:from>
    <xdr:to>
      <xdr:col>22</xdr:col>
      <xdr:colOff>66735</xdr:colOff>
      <xdr:row>3</xdr:row>
      <xdr:rowOff>1</xdr:rowOff>
    </xdr:to>
    <xdr:sp macro="" textlink="">
      <xdr:nvSpPr>
        <xdr:cNvPr id="34" name="76 Rectángulo redondead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9E5970-A5B0-4BA6-B70C-3B499ACE0735}"/>
            </a:ext>
          </a:extLst>
        </xdr:cNvPr>
        <xdr:cNvSpPr/>
      </xdr:nvSpPr>
      <xdr:spPr>
        <a:xfrm>
          <a:off x="789486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G</a:t>
          </a:r>
        </a:p>
      </xdr:txBody>
    </xdr:sp>
    <xdr:clientData/>
  </xdr:twoCellAnchor>
  <xdr:twoCellAnchor editAs="oneCell">
    <xdr:from>
      <xdr:col>5</xdr:col>
      <xdr:colOff>1247775</xdr:colOff>
      <xdr:row>1</xdr:row>
      <xdr:rowOff>38101</xdr:rowOff>
    </xdr:from>
    <xdr:to>
      <xdr:col>13</xdr:col>
      <xdr:colOff>247650</xdr:colOff>
      <xdr:row>1</xdr:row>
      <xdr:rowOff>361951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3D0281E-8663-48C1-9B19-A5A00E630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1786" b="2857"/>
        <a:stretch/>
      </xdr:blipFill>
      <xdr:spPr bwMode="auto">
        <a:xfrm>
          <a:off x="2895600" y="276226"/>
          <a:ext cx="1571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3</xdr:row>
      <xdr:rowOff>152400</xdr:rowOff>
    </xdr:from>
    <xdr:ext cx="2099164" cy="180000"/>
    <xdr:sp macro="" textlink="">
      <xdr:nvSpPr>
        <xdr:cNvPr id="16" name="CuadroTexto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5806F6A-8731-4008-B61C-223B15CEC620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26</xdr:col>
      <xdr:colOff>0</xdr:colOff>
      <xdr:row>0</xdr:row>
      <xdr:rowOff>123825</xdr:rowOff>
    </xdr:from>
    <xdr:to>
      <xdr:col>42</xdr:col>
      <xdr:colOff>558552</xdr:colOff>
      <xdr:row>3</xdr:row>
      <xdr:rowOff>95250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C11494C-CD5A-486C-ACDF-46E6D3FE7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8825" y="123825"/>
          <a:ext cx="1920627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360000</xdr:colOff>
      <xdr:row>10</xdr:row>
      <xdr:rowOff>26625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</xdr:row>
      <xdr:rowOff>40005</xdr:rowOff>
    </xdr:from>
    <xdr:to>
      <xdr:col>5</xdr:col>
      <xdr:colOff>360000</xdr:colOff>
      <xdr:row>18</xdr:row>
      <xdr:rowOff>19005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24028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22</xdr:row>
      <xdr:rowOff>32385</xdr:rowOff>
    </xdr:from>
    <xdr:to>
      <xdr:col>14</xdr:col>
      <xdr:colOff>17100</xdr:colOff>
      <xdr:row>26</xdr:row>
      <xdr:rowOff>11385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99466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</xdr:row>
      <xdr:rowOff>43815</xdr:rowOff>
    </xdr:from>
    <xdr:to>
      <xdr:col>5</xdr:col>
      <xdr:colOff>360000</xdr:colOff>
      <xdr:row>14</xdr:row>
      <xdr:rowOff>22815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86309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14</xdr:row>
      <xdr:rowOff>40005</xdr:rowOff>
    </xdr:from>
    <xdr:to>
      <xdr:col>14</xdr:col>
      <xdr:colOff>17100</xdr:colOff>
      <xdr:row>18</xdr:row>
      <xdr:rowOff>19005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24028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26</xdr:row>
      <xdr:rowOff>28575</xdr:rowOff>
    </xdr:from>
    <xdr:to>
      <xdr:col>14</xdr:col>
      <xdr:colOff>17100</xdr:colOff>
      <xdr:row>30</xdr:row>
      <xdr:rowOff>7575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337185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6</xdr:row>
      <xdr:rowOff>0</xdr:rowOff>
    </xdr:from>
    <xdr:to>
      <xdr:col>14</xdr:col>
      <xdr:colOff>17100</xdr:colOff>
      <xdr:row>10</xdr:row>
      <xdr:rowOff>26625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18</xdr:row>
      <xdr:rowOff>36195</xdr:rowOff>
    </xdr:from>
    <xdr:to>
      <xdr:col>14</xdr:col>
      <xdr:colOff>17100</xdr:colOff>
      <xdr:row>22</xdr:row>
      <xdr:rowOff>15195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61747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</xdr:row>
      <xdr:rowOff>28575</xdr:rowOff>
    </xdr:from>
    <xdr:to>
      <xdr:col>5</xdr:col>
      <xdr:colOff>360000</xdr:colOff>
      <xdr:row>30</xdr:row>
      <xdr:rowOff>7575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37185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10</xdr:row>
      <xdr:rowOff>43815</xdr:rowOff>
    </xdr:from>
    <xdr:to>
      <xdr:col>14</xdr:col>
      <xdr:colOff>17100</xdr:colOff>
      <xdr:row>14</xdr:row>
      <xdr:rowOff>22815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86309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22</xdr:row>
      <xdr:rowOff>32385</xdr:rowOff>
    </xdr:from>
    <xdr:to>
      <xdr:col>5</xdr:col>
      <xdr:colOff>360000</xdr:colOff>
      <xdr:row>26</xdr:row>
      <xdr:rowOff>11385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99466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36195</xdr:rowOff>
    </xdr:from>
    <xdr:to>
      <xdr:col>5</xdr:col>
      <xdr:colOff>360000</xdr:colOff>
      <xdr:row>22</xdr:row>
      <xdr:rowOff>15195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61747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97BB2F6-6A87-4BD7-8C37-6E42E8CDE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absolute">
    <xdr:from>
      <xdr:col>5</xdr:col>
      <xdr:colOff>1323975</xdr:colOff>
      <xdr:row>1</xdr:row>
      <xdr:rowOff>381001</xdr:rowOff>
    </xdr:from>
    <xdr:to>
      <xdr:col>10</xdr:col>
      <xdr:colOff>47625</xdr:colOff>
      <xdr:row>3</xdr:row>
      <xdr:rowOff>1</xdr:rowOff>
    </xdr:to>
    <xdr:sp macro="" textlink="">
      <xdr:nvSpPr>
        <xdr:cNvPr id="2" name="69 Rectángulo redondea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BDB8B7-31CA-40BB-957E-F610CB90254F}"/>
            </a:ext>
          </a:extLst>
        </xdr:cNvPr>
        <xdr:cNvSpPr/>
      </xdr:nvSpPr>
      <xdr:spPr>
        <a:xfrm>
          <a:off x="2971800" y="619126"/>
          <a:ext cx="790575" cy="257175"/>
        </a:xfrm>
        <a:prstGeom prst="roundRect">
          <a:avLst/>
        </a:prstGeom>
        <a:solidFill>
          <a:srgbClr val="FED19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>
              <a:solidFill>
                <a:srgbClr val="8F1737"/>
              </a:solidFill>
            </a:rPr>
            <a:t>Grupo A</a:t>
          </a:r>
        </a:p>
      </xdr:txBody>
    </xdr:sp>
    <xdr:clientData/>
  </xdr:twoCellAnchor>
  <xdr:twoCellAnchor editAs="absolute">
    <xdr:from>
      <xdr:col>13</xdr:col>
      <xdr:colOff>1209675</xdr:colOff>
      <xdr:row>1</xdr:row>
      <xdr:rowOff>381001</xdr:rowOff>
    </xdr:from>
    <xdr:to>
      <xdr:col>15</xdr:col>
      <xdr:colOff>561975</xdr:colOff>
      <xdr:row>3</xdr:row>
      <xdr:rowOff>1</xdr:rowOff>
    </xdr:to>
    <xdr:sp macro="" textlink="">
      <xdr:nvSpPr>
        <xdr:cNvPr id="26" name="70 Rectángulo redondea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AB05AE-1779-48B8-BB1C-86D76FDE7883}"/>
            </a:ext>
          </a:extLst>
        </xdr:cNvPr>
        <xdr:cNvSpPr/>
      </xdr:nvSpPr>
      <xdr:spPr>
        <a:xfrm>
          <a:off x="5429250" y="619126"/>
          <a:ext cx="790575" cy="257175"/>
        </a:xfrm>
        <a:prstGeom prst="roundRect">
          <a:avLst/>
        </a:prstGeom>
        <a:solidFill>
          <a:srgbClr val="8F1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chemeClr val="bg1"/>
              </a:solidFill>
            </a:rPr>
            <a:t>Grupo D</a:t>
          </a:r>
        </a:p>
      </xdr:txBody>
    </xdr:sp>
    <xdr:clientData/>
  </xdr:twoCellAnchor>
  <xdr:twoCellAnchor editAs="absolute">
    <xdr:from>
      <xdr:col>10</xdr:col>
      <xdr:colOff>76200</xdr:colOff>
      <xdr:row>1</xdr:row>
      <xdr:rowOff>381001</xdr:rowOff>
    </xdr:from>
    <xdr:to>
      <xdr:col>13</xdr:col>
      <xdr:colOff>361950</xdr:colOff>
      <xdr:row>3</xdr:row>
      <xdr:rowOff>1</xdr:rowOff>
    </xdr:to>
    <xdr:sp macro="" textlink="">
      <xdr:nvSpPr>
        <xdr:cNvPr id="29" name="71 Rectángulo redondea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79E2BCD-8E8C-44BE-B97C-BCC61CFAA14D}"/>
            </a:ext>
          </a:extLst>
        </xdr:cNvPr>
        <xdr:cNvSpPr/>
      </xdr:nvSpPr>
      <xdr:spPr>
        <a:xfrm>
          <a:off x="379095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B</a:t>
          </a:r>
        </a:p>
      </xdr:txBody>
    </xdr:sp>
    <xdr:clientData/>
  </xdr:twoCellAnchor>
  <xdr:twoCellAnchor editAs="absolute">
    <xdr:from>
      <xdr:col>13</xdr:col>
      <xdr:colOff>390525</xdr:colOff>
      <xdr:row>1</xdr:row>
      <xdr:rowOff>381001</xdr:rowOff>
    </xdr:from>
    <xdr:to>
      <xdr:col>13</xdr:col>
      <xdr:colOff>1181100</xdr:colOff>
      <xdr:row>3</xdr:row>
      <xdr:rowOff>1</xdr:rowOff>
    </xdr:to>
    <xdr:sp macro="" textlink="">
      <xdr:nvSpPr>
        <xdr:cNvPr id="30" name="72 Rectángulo redondead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861D200-8215-46BF-936F-8591FE3CB2D2}"/>
            </a:ext>
          </a:extLst>
        </xdr:cNvPr>
        <xdr:cNvSpPr/>
      </xdr:nvSpPr>
      <xdr:spPr>
        <a:xfrm>
          <a:off x="461010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C</a:t>
          </a:r>
        </a:p>
      </xdr:txBody>
    </xdr:sp>
    <xdr:clientData/>
  </xdr:twoCellAnchor>
  <xdr:twoCellAnchor editAs="absolute">
    <xdr:from>
      <xdr:col>15</xdr:col>
      <xdr:colOff>590550</xdr:colOff>
      <xdr:row>1</xdr:row>
      <xdr:rowOff>381001</xdr:rowOff>
    </xdr:from>
    <xdr:to>
      <xdr:col>17</xdr:col>
      <xdr:colOff>225940</xdr:colOff>
      <xdr:row>3</xdr:row>
      <xdr:rowOff>1</xdr:rowOff>
    </xdr:to>
    <xdr:sp macro="" textlink="">
      <xdr:nvSpPr>
        <xdr:cNvPr id="31" name="73 Rectángulo redondead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4E7DEAE-C8A4-4268-87A5-10B01727FAF5}"/>
            </a:ext>
          </a:extLst>
        </xdr:cNvPr>
        <xdr:cNvSpPr/>
      </xdr:nvSpPr>
      <xdr:spPr>
        <a:xfrm>
          <a:off x="6248400" y="619126"/>
          <a:ext cx="79744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E</a:t>
          </a:r>
        </a:p>
      </xdr:txBody>
    </xdr:sp>
    <xdr:clientData/>
  </xdr:twoCellAnchor>
  <xdr:twoCellAnchor editAs="absolute">
    <xdr:from>
      <xdr:col>22</xdr:col>
      <xdr:colOff>95248</xdr:colOff>
      <xdr:row>1</xdr:row>
      <xdr:rowOff>381001</xdr:rowOff>
    </xdr:from>
    <xdr:to>
      <xdr:col>25</xdr:col>
      <xdr:colOff>114300</xdr:colOff>
      <xdr:row>3</xdr:row>
      <xdr:rowOff>1</xdr:rowOff>
    </xdr:to>
    <xdr:sp macro="" textlink="">
      <xdr:nvSpPr>
        <xdr:cNvPr id="32" name="74 Rectángulo redondead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FA28DDD-300A-47B4-A517-240556FF9689}"/>
            </a:ext>
          </a:extLst>
        </xdr:cNvPr>
        <xdr:cNvSpPr/>
      </xdr:nvSpPr>
      <xdr:spPr>
        <a:xfrm>
          <a:off x="8715373" y="619126"/>
          <a:ext cx="790577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H</a:t>
          </a:r>
        </a:p>
      </xdr:txBody>
    </xdr:sp>
    <xdr:clientData/>
  </xdr:twoCellAnchor>
  <xdr:twoCellAnchor editAs="absolute">
    <xdr:from>
      <xdr:col>17</xdr:col>
      <xdr:colOff>254450</xdr:colOff>
      <xdr:row>1</xdr:row>
      <xdr:rowOff>381001</xdr:rowOff>
    </xdr:from>
    <xdr:to>
      <xdr:col>17</xdr:col>
      <xdr:colOff>1046450</xdr:colOff>
      <xdr:row>3</xdr:row>
      <xdr:rowOff>1</xdr:rowOff>
    </xdr:to>
    <xdr:sp macro="" textlink="">
      <xdr:nvSpPr>
        <xdr:cNvPr id="33" name="75 Rectángulo redondead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82C1AB0-DFF6-4911-B5E1-8EBE41D8A663}"/>
            </a:ext>
          </a:extLst>
        </xdr:cNvPr>
        <xdr:cNvSpPr/>
      </xdr:nvSpPr>
      <xdr:spPr>
        <a:xfrm>
          <a:off x="707435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F</a:t>
          </a:r>
        </a:p>
      </xdr:txBody>
    </xdr:sp>
    <xdr:clientData/>
  </xdr:twoCellAnchor>
  <xdr:twoCellAnchor editAs="absolute">
    <xdr:from>
      <xdr:col>17</xdr:col>
      <xdr:colOff>1074960</xdr:colOff>
      <xdr:row>1</xdr:row>
      <xdr:rowOff>381001</xdr:rowOff>
    </xdr:from>
    <xdr:to>
      <xdr:col>22</xdr:col>
      <xdr:colOff>66735</xdr:colOff>
      <xdr:row>3</xdr:row>
      <xdr:rowOff>1</xdr:rowOff>
    </xdr:to>
    <xdr:sp macro="" textlink="">
      <xdr:nvSpPr>
        <xdr:cNvPr id="34" name="76 Rectángulo redondead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BF168EE-7A70-4E3B-8FF4-C26A8CCCC791}"/>
            </a:ext>
          </a:extLst>
        </xdr:cNvPr>
        <xdr:cNvSpPr/>
      </xdr:nvSpPr>
      <xdr:spPr>
        <a:xfrm>
          <a:off x="789486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G</a:t>
          </a:r>
        </a:p>
      </xdr:txBody>
    </xdr:sp>
    <xdr:clientData/>
  </xdr:twoCellAnchor>
  <xdr:twoCellAnchor editAs="oneCell">
    <xdr:from>
      <xdr:col>5</xdr:col>
      <xdr:colOff>1247775</xdr:colOff>
      <xdr:row>1</xdr:row>
      <xdr:rowOff>38100</xdr:rowOff>
    </xdr:from>
    <xdr:to>
      <xdr:col>13</xdr:col>
      <xdr:colOff>247650</xdr:colOff>
      <xdr:row>1</xdr:row>
      <xdr:rowOff>352425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2E2F27B-60AB-4635-9D9B-4A43B15551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1786" b="5714"/>
        <a:stretch/>
      </xdr:blipFill>
      <xdr:spPr bwMode="auto">
        <a:xfrm>
          <a:off x="2895600" y="276225"/>
          <a:ext cx="15716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3</xdr:row>
      <xdr:rowOff>152400</xdr:rowOff>
    </xdr:from>
    <xdr:ext cx="2099164" cy="180000"/>
    <xdr:sp macro="" textlink="">
      <xdr:nvSpPr>
        <xdr:cNvPr id="16" name="CuadroTexto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76D102E-1741-45BB-9B17-06BE40A1C925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26</xdr:col>
      <xdr:colOff>19050</xdr:colOff>
      <xdr:row>0</xdr:row>
      <xdr:rowOff>95250</xdr:rowOff>
    </xdr:from>
    <xdr:to>
      <xdr:col>42</xdr:col>
      <xdr:colOff>577602</xdr:colOff>
      <xdr:row>3</xdr:row>
      <xdr:rowOff>66675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8B947C3-CA46-4D37-88DB-0B708BBEA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7875" y="95250"/>
          <a:ext cx="1920627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219075</xdr:rowOff>
    </xdr:from>
    <xdr:to>
      <xdr:col>5</xdr:col>
      <xdr:colOff>360000</xdr:colOff>
      <xdr:row>10</xdr:row>
      <xdr:rowOff>17100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476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</xdr:row>
      <xdr:rowOff>38100</xdr:rowOff>
    </xdr:from>
    <xdr:to>
      <xdr:col>5</xdr:col>
      <xdr:colOff>360000</xdr:colOff>
      <xdr:row>18</xdr:row>
      <xdr:rowOff>17100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238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22</xdr:row>
      <xdr:rowOff>40005</xdr:rowOff>
    </xdr:from>
    <xdr:to>
      <xdr:col>14</xdr:col>
      <xdr:colOff>17100</xdr:colOff>
      <xdr:row>26</xdr:row>
      <xdr:rowOff>19005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300228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</xdr:row>
      <xdr:rowOff>38100</xdr:rowOff>
    </xdr:from>
    <xdr:to>
      <xdr:col>5</xdr:col>
      <xdr:colOff>360000</xdr:colOff>
      <xdr:row>14</xdr:row>
      <xdr:rowOff>17100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857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14</xdr:row>
      <xdr:rowOff>43815</xdr:rowOff>
    </xdr:from>
    <xdr:to>
      <xdr:col>14</xdr:col>
      <xdr:colOff>17100</xdr:colOff>
      <xdr:row>18</xdr:row>
      <xdr:rowOff>22815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24409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26</xdr:row>
      <xdr:rowOff>38100</xdr:rowOff>
    </xdr:from>
    <xdr:to>
      <xdr:col>14</xdr:col>
      <xdr:colOff>17100</xdr:colOff>
      <xdr:row>30</xdr:row>
      <xdr:rowOff>17100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3381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6</xdr:row>
      <xdr:rowOff>0</xdr:rowOff>
    </xdr:from>
    <xdr:to>
      <xdr:col>14</xdr:col>
      <xdr:colOff>17100</xdr:colOff>
      <xdr:row>10</xdr:row>
      <xdr:rowOff>26625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18</xdr:row>
      <xdr:rowOff>41910</xdr:rowOff>
    </xdr:from>
    <xdr:to>
      <xdr:col>14</xdr:col>
      <xdr:colOff>17100</xdr:colOff>
      <xdr:row>22</xdr:row>
      <xdr:rowOff>20910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62318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</xdr:row>
      <xdr:rowOff>38100</xdr:rowOff>
    </xdr:from>
    <xdr:to>
      <xdr:col>5</xdr:col>
      <xdr:colOff>360000</xdr:colOff>
      <xdr:row>30</xdr:row>
      <xdr:rowOff>17100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381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10</xdr:row>
      <xdr:rowOff>45720</xdr:rowOff>
    </xdr:from>
    <xdr:to>
      <xdr:col>14</xdr:col>
      <xdr:colOff>17100</xdr:colOff>
      <xdr:row>14</xdr:row>
      <xdr:rowOff>24720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86499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22</xdr:row>
      <xdr:rowOff>38100</xdr:rowOff>
    </xdr:from>
    <xdr:to>
      <xdr:col>5</xdr:col>
      <xdr:colOff>360000</xdr:colOff>
      <xdr:row>26</xdr:row>
      <xdr:rowOff>17100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000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38100</xdr:rowOff>
    </xdr:from>
    <xdr:to>
      <xdr:col>5</xdr:col>
      <xdr:colOff>360000</xdr:colOff>
      <xdr:row>22</xdr:row>
      <xdr:rowOff>17100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619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1D8F293-AE47-4413-9691-633F6062C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absolute">
    <xdr:from>
      <xdr:col>5</xdr:col>
      <xdr:colOff>1323975</xdr:colOff>
      <xdr:row>1</xdr:row>
      <xdr:rowOff>381000</xdr:rowOff>
    </xdr:from>
    <xdr:to>
      <xdr:col>10</xdr:col>
      <xdr:colOff>47625</xdr:colOff>
      <xdr:row>3</xdr:row>
      <xdr:rowOff>0</xdr:rowOff>
    </xdr:to>
    <xdr:sp macro="" textlink="">
      <xdr:nvSpPr>
        <xdr:cNvPr id="2" name="69 Rectángulo redondea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E4A5C77-B37B-46D3-B2B5-FB565642713F}"/>
            </a:ext>
          </a:extLst>
        </xdr:cNvPr>
        <xdr:cNvSpPr/>
      </xdr:nvSpPr>
      <xdr:spPr>
        <a:xfrm>
          <a:off x="2971800" y="619125"/>
          <a:ext cx="790575" cy="257175"/>
        </a:xfrm>
        <a:prstGeom prst="roundRect">
          <a:avLst/>
        </a:prstGeom>
        <a:solidFill>
          <a:srgbClr val="FED19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>
              <a:solidFill>
                <a:srgbClr val="8F1737"/>
              </a:solidFill>
            </a:rPr>
            <a:t>Grupo A</a:t>
          </a:r>
        </a:p>
      </xdr:txBody>
    </xdr:sp>
    <xdr:clientData/>
  </xdr:twoCellAnchor>
  <xdr:twoCellAnchor editAs="absolute">
    <xdr:from>
      <xdr:col>13</xdr:col>
      <xdr:colOff>1213755</xdr:colOff>
      <xdr:row>1</xdr:row>
      <xdr:rowOff>381000</xdr:rowOff>
    </xdr:from>
    <xdr:to>
      <xdr:col>15</xdr:col>
      <xdr:colOff>567480</xdr:colOff>
      <xdr:row>3</xdr:row>
      <xdr:rowOff>0</xdr:rowOff>
    </xdr:to>
    <xdr:sp macro="" textlink="">
      <xdr:nvSpPr>
        <xdr:cNvPr id="26" name="70 Rectángulo redondea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3C19393-503A-404C-988F-5C981C8E988A}"/>
            </a:ext>
          </a:extLst>
        </xdr:cNvPr>
        <xdr:cNvSpPr/>
      </xdr:nvSpPr>
      <xdr:spPr>
        <a:xfrm>
          <a:off x="5433330" y="619125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D</a:t>
          </a:r>
        </a:p>
      </xdr:txBody>
    </xdr:sp>
    <xdr:clientData/>
  </xdr:twoCellAnchor>
  <xdr:twoCellAnchor editAs="absolute">
    <xdr:from>
      <xdr:col>10</xdr:col>
      <xdr:colOff>76200</xdr:colOff>
      <xdr:row>1</xdr:row>
      <xdr:rowOff>381000</xdr:rowOff>
    </xdr:from>
    <xdr:to>
      <xdr:col>13</xdr:col>
      <xdr:colOff>361950</xdr:colOff>
      <xdr:row>3</xdr:row>
      <xdr:rowOff>0</xdr:rowOff>
    </xdr:to>
    <xdr:sp macro="" textlink="">
      <xdr:nvSpPr>
        <xdr:cNvPr id="29" name="71 Rectángulo redondea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1BFF7A8-D043-49D8-9511-902426A1B6E5}"/>
            </a:ext>
          </a:extLst>
        </xdr:cNvPr>
        <xdr:cNvSpPr/>
      </xdr:nvSpPr>
      <xdr:spPr>
        <a:xfrm>
          <a:off x="3790950" y="619125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B</a:t>
          </a:r>
        </a:p>
      </xdr:txBody>
    </xdr:sp>
    <xdr:clientData/>
  </xdr:twoCellAnchor>
  <xdr:twoCellAnchor editAs="absolute">
    <xdr:from>
      <xdr:col>13</xdr:col>
      <xdr:colOff>390525</xdr:colOff>
      <xdr:row>1</xdr:row>
      <xdr:rowOff>381000</xdr:rowOff>
    </xdr:from>
    <xdr:to>
      <xdr:col>13</xdr:col>
      <xdr:colOff>1185245</xdr:colOff>
      <xdr:row>3</xdr:row>
      <xdr:rowOff>0</xdr:rowOff>
    </xdr:to>
    <xdr:sp macro="" textlink="">
      <xdr:nvSpPr>
        <xdr:cNvPr id="30" name="72 Rectángulo redondead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25FCA44-9922-4DC3-BD47-E4CAE272E0A9}"/>
            </a:ext>
          </a:extLst>
        </xdr:cNvPr>
        <xdr:cNvSpPr/>
      </xdr:nvSpPr>
      <xdr:spPr>
        <a:xfrm>
          <a:off x="4610100" y="619125"/>
          <a:ext cx="79472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C</a:t>
          </a:r>
        </a:p>
      </xdr:txBody>
    </xdr:sp>
    <xdr:clientData/>
  </xdr:twoCellAnchor>
  <xdr:twoCellAnchor editAs="absolute">
    <xdr:from>
      <xdr:col>15</xdr:col>
      <xdr:colOff>595990</xdr:colOff>
      <xdr:row>1</xdr:row>
      <xdr:rowOff>381000</xdr:rowOff>
    </xdr:from>
    <xdr:to>
      <xdr:col>17</xdr:col>
      <xdr:colOff>225940</xdr:colOff>
      <xdr:row>3</xdr:row>
      <xdr:rowOff>0</xdr:rowOff>
    </xdr:to>
    <xdr:sp macro="" textlink="">
      <xdr:nvSpPr>
        <xdr:cNvPr id="31" name="73 Rectángulo redondead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356EBBC-A4ED-4505-A8DB-E56DFFD59753}"/>
            </a:ext>
          </a:extLst>
        </xdr:cNvPr>
        <xdr:cNvSpPr/>
      </xdr:nvSpPr>
      <xdr:spPr>
        <a:xfrm>
          <a:off x="6253840" y="619125"/>
          <a:ext cx="792000" cy="257175"/>
        </a:xfrm>
        <a:prstGeom prst="roundRect">
          <a:avLst/>
        </a:prstGeom>
        <a:solidFill>
          <a:srgbClr val="8F1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chemeClr val="bg1"/>
              </a:solidFill>
            </a:rPr>
            <a:t>Grupo E</a:t>
          </a:r>
        </a:p>
      </xdr:txBody>
    </xdr:sp>
    <xdr:clientData/>
  </xdr:twoCellAnchor>
  <xdr:twoCellAnchor editAs="absolute">
    <xdr:from>
      <xdr:col>22</xdr:col>
      <xdr:colOff>95248</xdr:colOff>
      <xdr:row>1</xdr:row>
      <xdr:rowOff>381000</xdr:rowOff>
    </xdr:from>
    <xdr:to>
      <xdr:col>25</xdr:col>
      <xdr:colOff>114300</xdr:colOff>
      <xdr:row>3</xdr:row>
      <xdr:rowOff>0</xdr:rowOff>
    </xdr:to>
    <xdr:sp macro="" textlink="">
      <xdr:nvSpPr>
        <xdr:cNvPr id="32" name="74 Rectángulo redondead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FC59805-E220-401F-90BD-496B23FC005B}"/>
            </a:ext>
          </a:extLst>
        </xdr:cNvPr>
        <xdr:cNvSpPr/>
      </xdr:nvSpPr>
      <xdr:spPr>
        <a:xfrm>
          <a:off x="8715373" y="619125"/>
          <a:ext cx="790577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H</a:t>
          </a:r>
        </a:p>
      </xdr:txBody>
    </xdr:sp>
    <xdr:clientData/>
  </xdr:twoCellAnchor>
  <xdr:twoCellAnchor editAs="absolute">
    <xdr:from>
      <xdr:col>17</xdr:col>
      <xdr:colOff>254450</xdr:colOff>
      <xdr:row>1</xdr:row>
      <xdr:rowOff>381000</xdr:rowOff>
    </xdr:from>
    <xdr:to>
      <xdr:col>17</xdr:col>
      <xdr:colOff>1046450</xdr:colOff>
      <xdr:row>3</xdr:row>
      <xdr:rowOff>0</xdr:rowOff>
    </xdr:to>
    <xdr:sp macro="" textlink="">
      <xdr:nvSpPr>
        <xdr:cNvPr id="33" name="75 Rectángulo redondead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432E0D-CE2A-4875-B385-9CAD1509A0A6}"/>
            </a:ext>
          </a:extLst>
        </xdr:cNvPr>
        <xdr:cNvSpPr/>
      </xdr:nvSpPr>
      <xdr:spPr>
        <a:xfrm>
          <a:off x="7074350" y="619125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F</a:t>
          </a:r>
        </a:p>
      </xdr:txBody>
    </xdr:sp>
    <xdr:clientData/>
  </xdr:twoCellAnchor>
  <xdr:twoCellAnchor editAs="absolute">
    <xdr:from>
      <xdr:col>17</xdr:col>
      <xdr:colOff>1074960</xdr:colOff>
      <xdr:row>1</xdr:row>
      <xdr:rowOff>381000</xdr:rowOff>
    </xdr:from>
    <xdr:to>
      <xdr:col>22</xdr:col>
      <xdr:colOff>66735</xdr:colOff>
      <xdr:row>3</xdr:row>
      <xdr:rowOff>0</xdr:rowOff>
    </xdr:to>
    <xdr:sp macro="" textlink="">
      <xdr:nvSpPr>
        <xdr:cNvPr id="34" name="76 Rectángulo redondead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7F51913-474B-4668-817C-A34BAA2812AA}"/>
            </a:ext>
          </a:extLst>
        </xdr:cNvPr>
        <xdr:cNvSpPr/>
      </xdr:nvSpPr>
      <xdr:spPr>
        <a:xfrm>
          <a:off x="7894860" y="619125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G</a:t>
          </a:r>
        </a:p>
      </xdr:txBody>
    </xdr:sp>
    <xdr:clientData/>
  </xdr:twoCellAnchor>
  <xdr:twoCellAnchor editAs="oneCell">
    <xdr:from>
      <xdr:col>5</xdr:col>
      <xdr:colOff>1247775</xdr:colOff>
      <xdr:row>1</xdr:row>
      <xdr:rowOff>38100</xdr:rowOff>
    </xdr:from>
    <xdr:to>
      <xdr:col>13</xdr:col>
      <xdr:colOff>247650</xdr:colOff>
      <xdr:row>1</xdr:row>
      <xdr:rowOff>352425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51491272-EF84-4C99-974C-B9CDF37BB0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1786" b="5714"/>
        <a:stretch/>
      </xdr:blipFill>
      <xdr:spPr bwMode="auto">
        <a:xfrm>
          <a:off x="2895600" y="276225"/>
          <a:ext cx="15716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3</xdr:row>
      <xdr:rowOff>152400</xdr:rowOff>
    </xdr:from>
    <xdr:ext cx="2099164" cy="180000"/>
    <xdr:sp macro="" textlink="">
      <xdr:nvSpPr>
        <xdr:cNvPr id="16" name="CuadroTexto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3AA9388-B360-471F-82D8-DE03BCB67B60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26</xdr:col>
      <xdr:colOff>19050</xdr:colOff>
      <xdr:row>0</xdr:row>
      <xdr:rowOff>104775</xdr:rowOff>
    </xdr:from>
    <xdr:to>
      <xdr:col>42</xdr:col>
      <xdr:colOff>577602</xdr:colOff>
      <xdr:row>3</xdr:row>
      <xdr:rowOff>76200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B030E34-9110-47C2-93A9-BB9A24EDB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7875" y="104775"/>
          <a:ext cx="1920627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219075</xdr:rowOff>
    </xdr:from>
    <xdr:to>
      <xdr:col>5</xdr:col>
      <xdr:colOff>360000</xdr:colOff>
      <xdr:row>10</xdr:row>
      <xdr:rowOff>17100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476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</xdr:row>
      <xdr:rowOff>38100</xdr:rowOff>
    </xdr:from>
    <xdr:to>
      <xdr:col>5</xdr:col>
      <xdr:colOff>360000</xdr:colOff>
      <xdr:row>18</xdr:row>
      <xdr:rowOff>17100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238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22</xdr:row>
      <xdr:rowOff>40005</xdr:rowOff>
    </xdr:from>
    <xdr:to>
      <xdr:col>14</xdr:col>
      <xdr:colOff>17100</xdr:colOff>
      <xdr:row>26</xdr:row>
      <xdr:rowOff>19005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300228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</xdr:row>
      <xdr:rowOff>38100</xdr:rowOff>
    </xdr:from>
    <xdr:to>
      <xdr:col>5</xdr:col>
      <xdr:colOff>360000</xdr:colOff>
      <xdr:row>14</xdr:row>
      <xdr:rowOff>17100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857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14</xdr:row>
      <xdr:rowOff>43815</xdr:rowOff>
    </xdr:from>
    <xdr:to>
      <xdr:col>14</xdr:col>
      <xdr:colOff>17100</xdr:colOff>
      <xdr:row>18</xdr:row>
      <xdr:rowOff>22815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24409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26</xdr:row>
      <xdr:rowOff>38100</xdr:rowOff>
    </xdr:from>
    <xdr:to>
      <xdr:col>14</xdr:col>
      <xdr:colOff>17100</xdr:colOff>
      <xdr:row>30</xdr:row>
      <xdr:rowOff>17100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3381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6</xdr:row>
      <xdr:rowOff>0</xdr:rowOff>
    </xdr:from>
    <xdr:to>
      <xdr:col>14</xdr:col>
      <xdr:colOff>17100</xdr:colOff>
      <xdr:row>10</xdr:row>
      <xdr:rowOff>26625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18</xdr:row>
      <xdr:rowOff>41910</xdr:rowOff>
    </xdr:from>
    <xdr:to>
      <xdr:col>14</xdr:col>
      <xdr:colOff>17100</xdr:colOff>
      <xdr:row>22</xdr:row>
      <xdr:rowOff>20910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62318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</xdr:row>
      <xdr:rowOff>38100</xdr:rowOff>
    </xdr:from>
    <xdr:to>
      <xdr:col>5</xdr:col>
      <xdr:colOff>360000</xdr:colOff>
      <xdr:row>30</xdr:row>
      <xdr:rowOff>17100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381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10</xdr:row>
      <xdr:rowOff>45720</xdr:rowOff>
    </xdr:from>
    <xdr:to>
      <xdr:col>14</xdr:col>
      <xdr:colOff>17100</xdr:colOff>
      <xdr:row>14</xdr:row>
      <xdr:rowOff>24720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86499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22</xdr:row>
      <xdr:rowOff>38100</xdr:rowOff>
    </xdr:from>
    <xdr:to>
      <xdr:col>5</xdr:col>
      <xdr:colOff>360000</xdr:colOff>
      <xdr:row>26</xdr:row>
      <xdr:rowOff>17100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000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38100</xdr:rowOff>
    </xdr:from>
    <xdr:to>
      <xdr:col>5</xdr:col>
      <xdr:colOff>360000</xdr:colOff>
      <xdr:row>22</xdr:row>
      <xdr:rowOff>17100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619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B2EA220-220D-4482-8651-975BD753D8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absolute">
    <xdr:from>
      <xdr:col>5</xdr:col>
      <xdr:colOff>1323975</xdr:colOff>
      <xdr:row>1</xdr:row>
      <xdr:rowOff>381001</xdr:rowOff>
    </xdr:from>
    <xdr:to>
      <xdr:col>10</xdr:col>
      <xdr:colOff>47625</xdr:colOff>
      <xdr:row>3</xdr:row>
      <xdr:rowOff>1</xdr:rowOff>
    </xdr:to>
    <xdr:sp macro="" textlink="">
      <xdr:nvSpPr>
        <xdr:cNvPr id="2" name="69 Rectángulo redondea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0F7F0A4-144B-46B9-B2B9-80A40C9A69FF}"/>
            </a:ext>
          </a:extLst>
        </xdr:cNvPr>
        <xdr:cNvSpPr/>
      </xdr:nvSpPr>
      <xdr:spPr>
        <a:xfrm>
          <a:off x="2971800" y="619126"/>
          <a:ext cx="790575" cy="257175"/>
        </a:xfrm>
        <a:prstGeom prst="roundRect">
          <a:avLst/>
        </a:prstGeom>
        <a:solidFill>
          <a:srgbClr val="FED19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>
              <a:solidFill>
                <a:srgbClr val="8F1737"/>
              </a:solidFill>
            </a:rPr>
            <a:t>Grupo A</a:t>
          </a:r>
        </a:p>
      </xdr:txBody>
    </xdr:sp>
    <xdr:clientData/>
  </xdr:twoCellAnchor>
  <xdr:twoCellAnchor editAs="absolute">
    <xdr:from>
      <xdr:col>13</xdr:col>
      <xdr:colOff>1209675</xdr:colOff>
      <xdr:row>1</xdr:row>
      <xdr:rowOff>381001</xdr:rowOff>
    </xdr:from>
    <xdr:to>
      <xdr:col>15</xdr:col>
      <xdr:colOff>561975</xdr:colOff>
      <xdr:row>3</xdr:row>
      <xdr:rowOff>1</xdr:rowOff>
    </xdr:to>
    <xdr:sp macro="" textlink="">
      <xdr:nvSpPr>
        <xdr:cNvPr id="26" name="70 Rectángulo redondea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C6C4B00-F67B-4C4A-8946-14F420593635}"/>
            </a:ext>
          </a:extLst>
        </xdr:cNvPr>
        <xdr:cNvSpPr/>
      </xdr:nvSpPr>
      <xdr:spPr>
        <a:xfrm>
          <a:off x="542925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D</a:t>
          </a:r>
        </a:p>
      </xdr:txBody>
    </xdr:sp>
    <xdr:clientData/>
  </xdr:twoCellAnchor>
  <xdr:twoCellAnchor editAs="absolute">
    <xdr:from>
      <xdr:col>10</xdr:col>
      <xdr:colOff>76200</xdr:colOff>
      <xdr:row>1</xdr:row>
      <xdr:rowOff>381001</xdr:rowOff>
    </xdr:from>
    <xdr:to>
      <xdr:col>13</xdr:col>
      <xdr:colOff>361950</xdr:colOff>
      <xdr:row>3</xdr:row>
      <xdr:rowOff>1</xdr:rowOff>
    </xdr:to>
    <xdr:sp macro="" textlink="">
      <xdr:nvSpPr>
        <xdr:cNvPr id="29" name="71 Rectángulo redondea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E4B735D-2288-407D-9EE9-A6DDC7DD4DC9}"/>
            </a:ext>
          </a:extLst>
        </xdr:cNvPr>
        <xdr:cNvSpPr/>
      </xdr:nvSpPr>
      <xdr:spPr>
        <a:xfrm>
          <a:off x="379095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B</a:t>
          </a:r>
        </a:p>
      </xdr:txBody>
    </xdr:sp>
    <xdr:clientData/>
  </xdr:twoCellAnchor>
  <xdr:twoCellAnchor editAs="absolute">
    <xdr:from>
      <xdr:col>13</xdr:col>
      <xdr:colOff>390525</xdr:colOff>
      <xdr:row>1</xdr:row>
      <xdr:rowOff>381001</xdr:rowOff>
    </xdr:from>
    <xdr:to>
      <xdr:col>13</xdr:col>
      <xdr:colOff>1181100</xdr:colOff>
      <xdr:row>3</xdr:row>
      <xdr:rowOff>1</xdr:rowOff>
    </xdr:to>
    <xdr:sp macro="" textlink="">
      <xdr:nvSpPr>
        <xdr:cNvPr id="30" name="72 Rectángulo redondead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AFCDD4E-EADF-4BE9-95D0-65C29B652C63}"/>
            </a:ext>
          </a:extLst>
        </xdr:cNvPr>
        <xdr:cNvSpPr/>
      </xdr:nvSpPr>
      <xdr:spPr>
        <a:xfrm>
          <a:off x="461010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C</a:t>
          </a:r>
        </a:p>
      </xdr:txBody>
    </xdr:sp>
    <xdr:clientData/>
  </xdr:twoCellAnchor>
  <xdr:twoCellAnchor editAs="absolute">
    <xdr:from>
      <xdr:col>15</xdr:col>
      <xdr:colOff>590550</xdr:colOff>
      <xdr:row>1</xdr:row>
      <xdr:rowOff>381001</xdr:rowOff>
    </xdr:from>
    <xdr:to>
      <xdr:col>17</xdr:col>
      <xdr:colOff>225940</xdr:colOff>
      <xdr:row>3</xdr:row>
      <xdr:rowOff>1</xdr:rowOff>
    </xdr:to>
    <xdr:sp macro="" textlink="">
      <xdr:nvSpPr>
        <xdr:cNvPr id="31" name="73 Rectángulo redondead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4015ED7-07B3-4124-9C20-52544454DE45}"/>
            </a:ext>
          </a:extLst>
        </xdr:cNvPr>
        <xdr:cNvSpPr/>
      </xdr:nvSpPr>
      <xdr:spPr>
        <a:xfrm>
          <a:off x="6248400" y="619126"/>
          <a:ext cx="79744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E</a:t>
          </a:r>
        </a:p>
      </xdr:txBody>
    </xdr:sp>
    <xdr:clientData/>
  </xdr:twoCellAnchor>
  <xdr:twoCellAnchor editAs="absolute">
    <xdr:from>
      <xdr:col>22</xdr:col>
      <xdr:colOff>95248</xdr:colOff>
      <xdr:row>1</xdr:row>
      <xdr:rowOff>381001</xdr:rowOff>
    </xdr:from>
    <xdr:to>
      <xdr:col>25</xdr:col>
      <xdr:colOff>114300</xdr:colOff>
      <xdr:row>3</xdr:row>
      <xdr:rowOff>1</xdr:rowOff>
    </xdr:to>
    <xdr:sp macro="" textlink="">
      <xdr:nvSpPr>
        <xdr:cNvPr id="32" name="74 Rectángulo redondead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DEC29DA-B761-43EC-B0AA-A9AC13EB47F9}"/>
            </a:ext>
          </a:extLst>
        </xdr:cNvPr>
        <xdr:cNvSpPr/>
      </xdr:nvSpPr>
      <xdr:spPr>
        <a:xfrm>
          <a:off x="8715373" y="619126"/>
          <a:ext cx="790577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H</a:t>
          </a:r>
        </a:p>
      </xdr:txBody>
    </xdr:sp>
    <xdr:clientData/>
  </xdr:twoCellAnchor>
  <xdr:twoCellAnchor editAs="absolute">
    <xdr:from>
      <xdr:col>17</xdr:col>
      <xdr:colOff>254450</xdr:colOff>
      <xdr:row>1</xdr:row>
      <xdr:rowOff>381001</xdr:rowOff>
    </xdr:from>
    <xdr:to>
      <xdr:col>17</xdr:col>
      <xdr:colOff>1046450</xdr:colOff>
      <xdr:row>3</xdr:row>
      <xdr:rowOff>1</xdr:rowOff>
    </xdr:to>
    <xdr:sp macro="" textlink="">
      <xdr:nvSpPr>
        <xdr:cNvPr id="33" name="75 Rectángulo redondead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A29887E-8AAB-4ACD-A7C3-78AE562BC6C5}"/>
            </a:ext>
          </a:extLst>
        </xdr:cNvPr>
        <xdr:cNvSpPr/>
      </xdr:nvSpPr>
      <xdr:spPr>
        <a:xfrm>
          <a:off x="7074350" y="619126"/>
          <a:ext cx="792000" cy="257175"/>
        </a:xfrm>
        <a:prstGeom prst="roundRect">
          <a:avLst/>
        </a:prstGeom>
        <a:solidFill>
          <a:srgbClr val="8F1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chemeClr val="bg1"/>
              </a:solidFill>
            </a:rPr>
            <a:t>Grupo F</a:t>
          </a:r>
        </a:p>
      </xdr:txBody>
    </xdr:sp>
    <xdr:clientData/>
  </xdr:twoCellAnchor>
  <xdr:twoCellAnchor editAs="absolute">
    <xdr:from>
      <xdr:col>17</xdr:col>
      <xdr:colOff>1074960</xdr:colOff>
      <xdr:row>1</xdr:row>
      <xdr:rowOff>381001</xdr:rowOff>
    </xdr:from>
    <xdr:to>
      <xdr:col>22</xdr:col>
      <xdr:colOff>66735</xdr:colOff>
      <xdr:row>3</xdr:row>
      <xdr:rowOff>1</xdr:rowOff>
    </xdr:to>
    <xdr:sp macro="" textlink="">
      <xdr:nvSpPr>
        <xdr:cNvPr id="34" name="76 Rectángulo redondead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59BD704-1B83-4C40-9451-D233EA1815E2}"/>
            </a:ext>
          </a:extLst>
        </xdr:cNvPr>
        <xdr:cNvSpPr/>
      </xdr:nvSpPr>
      <xdr:spPr>
        <a:xfrm>
          <a:off x="789486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G</a:t>
          </a:r>
        </a:p>
      </xdr:txBody>
    </xdr:sp>
    <xdr:clientData/>
  </xdr:twoCellAnchor>
  <xdr:twoCellAnchor editAs="oneCell">
    <xdr:from>
      <xdr:col>5</xdr:col>
      <xdr:colOff>1247775</xdr:colOff>
      <xdr:row>1</xdr:row>
      <xdr:rowOff>38100</xdr:rowOff>
    </xdr:from>
    <xdr:to>
      <xdr:col>13</xdr:col>
      <xdr:colOff>247650</xdr:colOff>
      <xdr:row>1</xdr:row>
      <xdr:rowOff>352425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6B0AC1C2-665B-4F78-8EF3-53398FB90F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1786" b="5714"/>
        <a:stretch/>
      </xdr:blipFill>
      <xdr:spPr bwMode="auto">
        <a:xfrm>
          <a:off x="2895600" y="276225"/>
          <a:ext cx="15716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3</xdr:row>
      <xdr:rowOff>152400</xdr:rowOff>
    </xdr:from>
    <xdr:ext cx="2099164" cy="180000"/>
    <xdr:sp macro="" textlink="">
      <xdr:nvSpPr>
        <xdr:cNvPr id="16" name="CuadroTexto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8F0229E-0F66-4AF3-B760-78D7DBB33849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25</xdr:col>
      <xdr:colOff>247650</xdr:colOff>
      <xdr:row>0</xdr:row>
      <xdr:rowOff>152400</xdr:rowOff>
    </xdr:from>
    <xdr:to>
      <xdr:col>42</xdr:col>
      <xdr:colOff>549027</xdr:colOff>
      <xdr:row>3</xdr:row>
      <xdr:rowOff>123825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7735F20-0F73-448C-84BE-153FDD0E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152400"/>
          <a:ext cx="1920627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219075</xdr:rowOff>
    </xdr:from>
    <xdr:to>
      <xdr:col>5</xdr:col>
      <xdr:colOff>360000</xdr:colOff>
      <xdr:row>10</xdr:row>
      <xdr:rowOff>17100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476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</xdr:row>
      <xdr:rowOff>38100</xdr:rowOff>
    </xdr:from>
    <xdr:to>
      <xdr:col>5</xdr:col>
      <xdr:colOff>360000</xdr:colOff>
      <xdr:row>18</xdr:row>
      <xdr:rowOff>17100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238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22</xdr:row>
      <xdr:rowOff>40005</xdr:rowOff>
    </xdr:from>
    <xdr:to>
      <xdr:col>14</xdr:col>
      <xdr:colOff>17100</xdr:colOff>
      <xdr:row>26</xdr:row>
      <xdr:rowOff>19005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300228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</xdr:row>
      <xdr:rowOff>38100</xdr:rowOff>
    </xdr:from>
    <xdr:to>
      <xdr:col>5</xdr:col>
      <xdr:colOff>360000</xdr:colOff>
      <xdr:row>14</xdr:row>
      <xdr:rowOff>17100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857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14</xdr:row>
      <xdr:rowOff>43815</xdr:rowOff>
    </xdr:from>
    <xdr:to>
      <xdr:col>14</xdr:col>
      <xdr:colOff>17100</xdr:colOff>
      <xdr:row>18</xdr:row>
      <xdr:rowOff>22815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24409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26</xdr:row>
      <xdr:rowOff>38100</xdr:rowOff>
    </xdr:from>
    <xdr:to>
      <xdr:col>14</xdr:col>
      <xdr:colOff>17100</xdr:colOff>
      <xdr:row>30</xdr:row>
      <xdr:rowOff>17100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3381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6</xdr:row>
      <xdr:rowOff>0</xdr:rowOff>
    </xdr:from>
    <xdr:to>
      <xdr:col>14</xdr:col>
      <xdr:colOff>17100</xdr:colOff>
      <xdr:row>10</xdr:row>
      <xdr:rowOff>26625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18</xdr:row>
      <xdr:rowOff>41910</xdr:rowOff>
    </xdr:from>
    <xdr:to>
      <xdr:col>14</xdr:col>
      <xdr:colOff>17100</xdr:colOff>
      <xdr:row>22</xdr:row>
      <xdr:rowOff>20910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262318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</xdr:row>
      <xdr:rowOff>38100</xdr:rowOff>
    </xdr:from>
    <xdr:to>
      <xdr:col>5</xdr:col>
      <xdr:colOff>360000</xdr:colOff>
      <xdr:row>30</xdr:row>
      <xdr:rowOff>17100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381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1038225</xdr:colOff>
      <xdr:row>10</xdr:row>
      <xdr:rowOff>45720</xdr:rowOff>
    </xdr:from>
    <xdr:to>
      <xdr:col>14</xdr:col>
      <xdr:colOff>17100</xdr:colOff>
      <xdr:row>14</xdr:row>
      <xdr:rowOff>24720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38750" y="186499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22</xdr:row>
      <xdr:rowOff>38100</xdr:rowOff>
    </xdr:from>
    <xdr:to>
      <xdr:col>5</xdr:col>
      <xdr:colOff>360000</xdr:colOff>
      <xdr:row>26</xdr:row>
      <xdr:rowOff>17100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000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38100</xdr:rowOff>
    </xdr:from>
    <xdr:to>
      <xdr:col>5</xdr:col>
      <xdr:colOff>360000</xdr:colOff>
      <xdr:row>22</xdr:row>
      <xdr:rowOff>17100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619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D642348E-CB56-4AFA-B36F-3354C40A08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absolute">
    <xdr:from>
      <xdr:col>5</xdr:col>
      <xdr:colOff>1323975</xdr:colOff>
      <xdr:row>1</xdr:row>
      <xdr:rowOff>381001</xdr:rowOff>
    </xdr:from>
    <xdr:to>
      <xdr:col>10</xdr:col>
      <xdr:colOff>47625</xdr:colOff>
      <xdr:row>3</xdr:row>
      <xdr:rowOff>1</xdr:rowOff>
    </xdr:to>
    <xdr:sp macro="" textlink="">
      <xdr:nvSpPr>
        <xdr:cNvPr id="2" name="69 Rectángulo redondea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399818-3D9C-42AC-8DDF-16E31F14AE0B}"/>
            </a:ext>
          </a:extLst>
        </xdr:cNvPr>
        <xdr:cNvSpPr/>
      </xdr:nvSpPr>
      <xdr:spPr>
        <a:xfrm>
          <a:off x="2971800" y="619126"/>
          <a:ext cx="790575" cy="257175"/>
        </a:xfrm>
        <a:prstGeom prst="roundRect">
          <a:avLst/>
        </a:prstGeom>
        <a:solidFill>
          <a:srgbClr val="FED19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>
              <a:solidFill>
                <a:srgbClr val="8F1737"/>
              </a:solidFill>
            </a:rPr>
            <a:t>Grupo A</a:t>
          </a:r>
        </a:p>
      </xdr:txBody>
    </xdr:sp>
    <xdr:clientData/>
  </xdr:twoCellAnchor>
  <xdr:twoCellAnchor editAs="absolute">
    <xdr:from>
      <xdr:col>13</xdr:col>
      <xdr:colOff>1209675</xdr:colOff>
      <xdr:row>1</xdr:row>
      <xdr:rowOff>381001</xdr:rowOff>
    </xdr:from>
    <xdr:to>
      <xdr:col>15</xdr:col>
      <xdr:colOff>561975</xdr:colOff>
      <xdr:row>3</xdr:row>
      <xdr:rowOff>1</xdr:rowOff>
    </xdr:to>
    <xdr:sp macro="" textlink="">
      <xdr:nvSpPr>
        <xdr:cNvPr id="28" name="70 Rectángulo redondea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3A03193-E638-4416-9BF7-A34424B6F8B7}"/>
            </a:ext>
          </a:extLst>
        </xdr:cNvPr>
        <xdr:cNvSpPr/>
      </xdr:nvSpPr>
      <xdr:spPr>
        <a:xfrm>
          <a:off x="542925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D</a:t>
          </a:r>
        </a:p>
      </xdr:txBody>
    </xdr:sp>
    <xdr:clientData/>
  </xdr:twoCellAnchor>
  <xdr:twoCellAnchor editAs="absolute">
    <xdr:from>
      <xdr:col>10</xdr:col>
      <xdr:colOff>76200</xdr:colOff>
      <xdr:row>1</xdr:row>
      <xdr:rowOff>381001</xdr:rowOff>
    </xdr:from>
    <xdr:to>
      <xdr:col>13</xdr:col>
      <xdr:colOff>361950</xdr:colOff>
      <xdr:row>3</xdr:row>
      <xdr:rowOff>1</xdr:rowOff>
    </xdr:to>
    <xdr:sp macro="" textlink="">
      <xdr:nvSpPr>
        <xdr:cNvPr id="29" name="71 Rectángulo redondea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7B17A79-00DD-4017-AA63-5E97051CB941}"/>
            </a:ext>
          </a:extLst>
        </xdr:cNvPr>
        <xdr:cNvSpPr/>
      </xdr:nvSpPr>
      <xdr:spPr>
        <a:xfrm>
          <a:off x="379095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B</a:t>
          </a:r>
        </a:p>
      </xdr:txBody>
    </xdr:sp>
    <xdr:clientData/>
  </xdr:twoCellAnchor>
  <xdr:twoCellAnchor editAs="absolute">
    <xdr:from>
      <xdr:col>13</xdr:col>
      <xdr:colOff>390525</xdr:colOff>
      <xdr:row>1</xdr:row>
      <xdr:rowOff>381001</xdr:rowOff>
    </xdr:from>
    <xdr:to>
      <xdr:col>13</xdr:col>
      <xdr:colOff>1181100</xdr:colOff>
      <xdr:row>3</xdr:row>
      <xdr:rowOff>1</xdr:rowOff>
    </xdr:to>
    <xdr:sp macro="" textlink="">
      <xdr:nvSpPr>
        <xdr:cNvPr id="30" name="72 Rectángulo redondead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6797258-C5E5-4B75-A2D5-9B81269CA187}"/>
            </a:ext>
          </a:extLst>
        </xdr:cNvPr>
        <xdr:cNvSpPr/>
      </xdr:nvSpPr>
      <xdr:spPr>
        <a:xfrm>
          <a:off x="461010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C</a:t>
          </a:r>
        </a:p>
      </xdr:txBody>
    </xdr:sp>
    <xdr:clientData/>
  </xdr:twoCellAnchor>
  <xdr:twoCellAnchor editAs="absolute">
    <xdr:from>
      <xdr:col>15</xdr:col>
      <xdr:colOff>590550</xdr:colOff>
      <xdr:row>1</xdr:row>
      <xdr:rowOff>381001</xdr:rowOff>
    </xdr:from>
    <xdr:to>
      <xdr:col>17</xdr:col>
      <xdr:colOff>225940</xdr:colOff>
      <xdr:row>3</xdr:row>
      <xdr:rowOff>1</xdr:rowOff>
    </xdr:to>
    <xdr:sp macro="" textlink="">
      <xdr:nvSpPr>
        <xdr:cNvPr id="31" name="73 Rectángulo redondead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5B5707C-14F4-4FE5-A0AB-E11DEFD0A139}"/>
            </a:ext>
          </a:extLst>
        </xdr:cNvPr>
        <xdr:cNvSpPr/>
      </xdr:nvSpPr>
      <xdr:spPr>
        <a:xfrm>
          <a:off x="6248400" y="619126"/>
          <a:ext cx="79744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E</a:t>
          </a:r>
        </a:p>
      </xdr:txBody>
    </xdr:sp>
    <xdr:clientData/>
  </xdr:twoCellAnchor>
  <xdr:twoCellAnchor editAs="absolute">
    <xdr:from>
      <xdr:col>22</xdr:col>
      <xdr:colOff>95248</xdr:colOff>
      <xdr:row>1</xdr:row>
      <xdr:rowOff>381001</xdr:rowOff>
    </xdr:from>
    <xdr:to>
      <xdr:col>25</xdr:col>
      <xdr:colOff>114300</xdr:colOff>
      <xdr:row>3</xdr:row>
      <xdr:rowOff>1</xdr:rowOff>
    </xdr:to>
    <xdr:sp macro="" textlink="">
      <xdr:nvSpPr>
        <xdr:cNvPr id="32" name="74 Rectángulo redondead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54E1172-A9C1-4AAF-BCB2-61F92D44AA48}"/>
            </a:ext>
          </a:extLst>
        </xdr:cNvPr>
        <xdr:cNvSpPr/>
      </xdr:nvSpPr>
      <xdr:spPr>
        <a:xfrm>
          <a:off x="8715373" y="619126"/>
          <a:ext cx="790577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H</a:t>
          </a:r>
        </a:p>
      </xdr:txBody>
    </xdr:sp>
    <xdr:clientData/>
  </xdr:twoCellAnchor>
  <xdr:twoCellAnchor editAs="absolute">
    <xdr:from>
      <xdr:col>17</xdr:col>
      <xdr:colOff>254450</xdr:colOff>
      <xdr:row>1</xdr:row>
      <xdr:rowOff>381001</xdr:rowOff>
    </xdr:from>
    <xdr:to>
      <xdr:col>17</xdr:col>
      <xdr:colOff>1046450</xdr:colOff>
      <xdr:row>3</xdr:row>
      <xdr:rowOff>1</xdr:rowOff>
    </xdr:to>
    <xdr:sp macro="" textlink="">
      <xdr:nvSpPr>
        <xdr:cNvPr id="33" name="75 Rectángulo redondead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C91E05D-D8F3-4545-A976-818BCF9897D9}"/>
            </a:ext>
          </a:extLst>
        </xdr:cNvPr>
        <xdr:cNvSpPr/>
      </xdr:nvSpPr>
      <xdr:spPr>
        <a:xfrm>
          <a:off x="707435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F</a:t>
          </a:r>
        </a:p>
      </xdr:txBody>
    </xdr:sp>
    <xdr:clientData/>
  </xdr:twoCellAnchor>
  <xdr:twoCellAnchor editAs="absolute">
    <xdr:from>
      <xdr:col>17</xdr:col>
      <xdr:colOff>1074960</xdr:colOff>
      <xdr:row>1</xdr:row>
      <xdr:rowOff>381001</xdr:rowOff>
    </xdr:from>
    <xdr:to>
      <xdr:col>22</xdr:col>
      <xdr:colOff>66735</xdr:colOff>
      <xdr:row>3</xdr:row>
      <xdr:rowOff>1</xdr:rowOff>
    </xdr:to>
    <xdr:sp macro="" textlink="">
      <xdr:nvSpPr>
        <xdr:cNvPr id="34" name="76 Rectángulo redondead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75DC3AD-B4BF-4674-8D27-70A2ECD74C2B}"/>
            </a:ext>
          </a:extLst>
        </xdr:cNvPr>
        <xdr:cNvSpPr/>
      </xdr:nvSpPr>
      <xdr:spPr>
        <a:xfrm>
          <a:off x="7894860" y="619126"/>
          <a:ext cx="792000" cy="257175"/>
        </a:xfrm>
        <a:prstGeom prst="roundRect">
          <a:avLst/>
        </a:prstGeom>
        <a:solidFill>
          <a:srgbClr val="8F1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chemeClr val="bg1"/>
              </a:solidFill>
            </a:rPr>
            <a:t>Grupo G</a:t>
          </a:r>
        </a:p>
      </xdr:txBody>
    </xdr:sp>
    <xdr:clientData/>
  </xdr:twoCellAnchor>
  <xdr:twoCellAnchor editAs="oneCell">
    <xdr:from>
      <xdr:col>5</xdr:col>
      <xdr:colOff>1247775</xdr:colOff>
      <xdr:row>1</xdr:row>
      <xdr:rowOff>38100</xdr:rowOff>
    </xdr:from>
    <xdr:to>
      <xdr:col>13</xdr:col>
      <xdr:colOff>247650</xdr:colOff>
      <xdr:row>1</xdr:row>
      <xdr:rowOff>352425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9E68FC4-21EE-40B2-ADB2-F86221A027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1786" b="5714"/>
        <a:stretch/>
      </xdr:blipFill>
      <xdr:spPr bwMode="auto">
        <a:xfrm>
          <a:off x="2895600" y="276225"/>
          <a:ext cx="15716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3</xdr:row>
      <xdr:rowOff>152400</xdr:rowOff>
    </xdr:from>
    <xdr:ext cx="2099164" cy="180000"/>
    <xdr:sp macro="" textlink="">
      <xdr:nvSpPr>
        <xdr:cNvPr id="16" name="CuadroTexto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B4D48A4-85DB-4A8F-9E52-9E8430E3B26D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25</xdr:col>
      <xdr:colOff>190500</xdr:colOff>
      <xdr:row>0</xdr:row>
      <xdr:rowOff>114300</xdr:rowOff>
    </xdr:from>
    <xdr:to>
      <xdr:col>42</xdr:col>
      <xdr:colOff>491877</xdr:colOff>
      <xdr:row>3</xdr:row>
      <xdr:rowOff>85725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61FE82C-4D4B-4621-81E8-B8EC8E546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114300"/>
          <a:ext cx="1920627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219075</xdr:rowOff>
    </xdr:from>
    <xdr:to>
      <xdr:col>5</xdr:col>
      <xdr:colOff>360000</xdr:colOff>
      <xdr:row>10</xdr:row>
      <xdr:rowOff>17100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476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</xdr:row>
      <xdr:rowOff>38100</xdr:rowOff>
    </xdr:from>
    <xdr:to>
      <xdr:col>5</xdr:col>
      <xdr:colOff>360000</xdr:colOff>
      <xdr:row>18</xdr:row>
      <xdr:rowOff>17100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238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22</xdr:row>
      <xdr:rowOff>40005</xdr:rowOff>
    </xdr:from>
    <xdr:to>
      <xdr:col>14</xdr:col>
      <xdr:colOff>7575</xdr:colOff>
      <xdr:row>26</xdr:row>
      <xdr:rowOff>19005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300228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</xdr:row>
      <xdr:rowOff>38100</xdr:rowOff>
    </xdr:from>
    <xdr:to>
      <xdr:col>5</xdr:col>
      <xdr:colOff>360000</xdr:colOff>
      <xdr:row>14</xdr:row>
      <xdr:rowOff>17100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1857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14</xdr:row>
      <xdr:rowOff>43815</xdr:rowOff>
    </xdr:from>
    <xdr:to>
      <xdr:col>14</xdr:col>
      <xdr:colOff>7575</xdr:colOff>
      <xdr:row>18</xdr:row>
      <xdr:rowOff>22815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224409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26</xdr:row>
      <xdr:rowOff>38100</xdr:rowOff>
    </xdr:from>
    <xdr:to>
      <xdr:col>14</xdr:col>
      <xdr:colOff>7575</xdr:colOff>
      <xdr:row>30</xdr:row>
      <xdr:rowOff>17100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3381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6</xdr:row>
      <xdr:rowOff>0</xdr:rowOff>
    </xdr:from>
    <xdr:to>
      <xdr:col>14</xdr:col>
      <xdr:colOff>7575</xdr:colOff>
      <xdr:row>10</xdr:row>
      <xdr:rowOff>26625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1485900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18</xdr:row>
      <xdr:rowOff>41910</xdr:rowOff>
    </xdr:from>
    <xdr:to>
      <xdr:col>14</xdr:col>
      <xdr:colOff>7575</xdr:colOff>
      <xdr:row>22</xdr:row>
      <xdr:rowOff>20910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262318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</xdr:row>
      <xdr:rowOff>38100</xdr:rowOff>
    </xdr:from>
    <xdr:to>
      <xdr:col>5</xdr:col>
      <xdr:colOff>360000</xdr:colOff>
      <xdr:row>30</xdr:row>
      <xdr:rowOff>17100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381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1028700</xdr:colOff>
      <xdr:row>10</xdr:row>
      <xdr:rowOff>45720</xdr:rowOff>
    </xdr:from>
    <xdr:to>
      <xdr:col>14</xdr:col>
      <xdr:colOff>7575</xdr:colOff>
      <xdr:row>14</xdr:row>
      <xdr:rowOff>24720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229225" y="186499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22</xdr:row>
      <xdr:rowOff>38100</xdr:rowOff>
    </xdr:from>
    <xdr:to>
      <xdr:col>5</xdr:col>
      <xdr:colOff>360000</xdr:colOff>
      <xdr:row>26</xdr:row>
      <xdr:rowOff>17100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3000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38100</xdr:rowOff>
    </xdr:from>
    <xdr:to>
      <xdr:col>5</xdr:col>
      <xdr:colOff>360000</xdr:colOff>
      <xdr:row>22</xdr:row>
      <xdr:rowOff>17100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514475" y="2619375"/>
          <a:ext cx="360000" cy="360000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5</xdr:col>
      <xdr:colOff>626475</xdr:colOff>
      <xdr:row>3</xdr:row>
      <xdr:rowOff>118964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F4073EA1-AA04-4513-ADD4-CC956BB10A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twoCellAnchor editAs="absolute">
    <xdr:from>
      <xdr:col>5</xdr:col>
      <xdr:colOff>1323975</xdr:colOff>
      <xdr:row>1</xdr:row>
      <xdr:rowOff>381001</xdr:rowOff>
    </xdr:from>
    <xdr:to>
      <xdr:col>10</xdr:col>
      <xdr:colOff>47625</xdr:colOff>
      <xdr:row>3</xdr:row>
      <xdr:rowOff>1</xdr:rowOff>
    </xdr:to>
    <xdr:sp macro="" textlink="">
      <xdr:nvSpPr>
        <xdr:cNvPr id="2" name="69 Rectángulo redondea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A785005-47E8-4FC6-99CA-B602AE00C35D}"/>
            </a:ext>
          </a:extLst>
        </xdr:cNvPr>
        <xdr:cNvSpPr/>
      </xdr:nvSpPr>
      <xdr:spPr>
        <a:xfrm>
          <a:off x="2971800" y="619126"/>
          <a:ext cx="790575" cy="257175"/>
        </a:xfrm>
        <a:prstGeom prst="roundRect">
          <a:avLst/>
        </a:prstGeom>
        <a:solidFill>
          <a:srgbClr val="FED19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>
              <a:solidFill>
                <a:srgbClr val="8F1737"/>
              </a:solidFill>
            </a:rPr>
            <a:t>Grupo A</a:t>
          </a:r>
        </a:p>
      </xdr:txBody>
    </xdr:sp>
    <xdr:clientData/>
  </xdr:twoCellAnchor>
  <xdr:twoCellAnchor editAs="absolute">
    <xdr:from>
      <xdr:col>13</xdr:col>
      <xdr:colOff>1209675</xdr:colOff>
      <xdr:row>1</xdr:row>
      <xdr:rowOff>381001</xdr:rowOff>
    </xdr:from>
    <xdr:to>
      <xdr:col>15</xdr:col>
      <xdr:colOff>561975</xdr:colOff>
      <xdr:row>3</xdr:row>
      <xdr:rowOff>1</xdr:rowOff>
    </xdr:to>
    <xdr:sp macro="" textlink="">
      <xdr:nvSpPr>
        <xdr:cNvPr id="26" name="70 Rectángulo redondea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F075B9-70DE-4F77-891D-65962CD000BC}"/>
            </a:ext>
          </a:extLst>
        </xdr:cNvPr>
        <xdr:cNvSpPr/>
      </xdr:nvSpPr>
      <xdr:spPr>
        <a:xfrm>
          <a:off x="542925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D</a:t>
          </a:r>
        </a:p>
      </xdr:txBody>
    </xdr:sp>
    <xdr:clientData/>
  </xdr:twoCellAnchor>
  <xdr:twoCellAnchor editAs="absolute">
    <xdr:from>
      <xdr:col>10</xdr:col>
      <xdr:colOff>76200</xdr:colOff>
      <xdr:row>1</xdr:row>
      <xdr:rowOff>381001</xdr:rowOff>
    </xdr:from>
    <xdr:to>
      <xdr:col>13</xdr:col>
      <xdr:colOff>361950</xdr:colOff>
      <xdr:row>3</xdr:row>
      <xdr:rowOff>1</xdr:rowOff>
    </xdr:to>
    <xdr:sp macro="" textlink="">
      <xdr:nvSpPr>
        <xdr:cNvPr id="29" name="71 Rectángulo redondea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0A9B1B7-EFF4-46C6-A500-E6FD8D6A001F}"/>
            </a:ext>
          </a:extLst>
        </xdr:cNvPr>
        <xdr:cNvSpPr/>
      </xdr:nvSpPr>
      <xdr:spPr>
        <a:xfrm>
          <a:off x="379095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B</a:t>
          </a:r>
        </a:p>
      </xdr:txBody>
    </xdr:sp>
    <xdr:clientData/>
  </xdr:twoCellAnchor>
  <xdr:twoCellAnchor editAs="absolute">
    <xdr:from>
      <xdr:col>13</xdr:col>
      <xdr:colOff>390525</xdr:colOff>
      <xdr:row>1</xdr:row>
      <xdr:rowOff>381001</xdr:rowOff>
    </xdr:from>
    <xdr:to>
      <xdr:col>13</xdr:col>
      <xdr:colOff>1181100</xdr:colOff>
      <xdr:row>3</xdr:row>
      <xdr:rowOff>1</xdr:rowOff>
    </xdr:to>
    <xdr:sp macro="" textlink="">
      <xdr:nvSpPr>
        <xdr:cNvPr id="30" name="72 Rectángulo redondead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2F47790-9A76-4DFE-9900-113DED7BD7B2}"/>
            </a:ext>
          </a:extLst>
        </xdr:cNvPr>
        <xdr:cNvSpPr/>
      </xdr:nvSpPr>
      <xdr:spPr>
        <a:xfrm>
          <a:off x="4610100" y="619126"/>
          <a:ext cx="790575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C</a:t>
          </a:r>
        </a:p>
      </xdr:txBody>
    </xdr:sp>
    <xdr:clientData/>
  </xdr:twoCellAnchor>
  <xdr:twoCellAnchor editAs="absolute">
    <xdr:from>
      <xdr:col>15</xdr:col>
      <xdr:colOff>590550</xdr:colOff>
      <xdr:row>1</xdr:row>
      <xdr:rowOff>381001</xdr:rowOff>
    </xdr:from>
    <xdr:to>
      <xdr:col>17</xdr:col>
      <xdr:colOff>225940</xdr:colOff>
      <xdr:row>3</xdr:row>
      <xdr:rowOff>1</xdr:rowOff>
    </xdr:to>
    <xdr:sp macro="" textlink="">
      <xdr:nvSpPr>
        <xdr:cNvPr id="31" name="73 Rectángulo redondead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F5D47AA-2B18-416E-990C-95508C6AAA32}"/>
            </a:ext>
          </a:extLst>
        </xdr:cNvPr>
        <xdr:cNvSpPr/>
      </xdr:nvSpPr>
      <xdr:spPr>
        <a:xfrm>
          <a:off x="6248400" y="619126"/>
          <a:ext cx="79744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E</a:t>
          </a:r>
        </a:p>
      </xdr:txBody>
    </xdr:sp>
    <xdr:clientData/>
  </xdr:twoCellAnchor>
  <xdr:twoCellAnchor editAs="absolute">
    <xdr:from>
      <xdr:col>22</xdr:col>
      <xdr:colOff>95248</xdr:colOff>
      <xdr:row>1</xdr:row>
      <xdr:rowOff>381001</xdr:rowOff>
    </xdr:from>
    <xdr:to>
      <xdr:col>25</xdr:col>
      <xdr:colOff>114300</xdr:colOff>
      <xdr:row>3</xdr:row>
      <xdr:rowOff>1</xdr:rowOff>
    </xdr:to>
    <xdr:sp macro="" textlink="">
      <xdr:nvSpPr>
        <xdr:cNvPr id="32" name="74 Rectángulo redondead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9E4F6F1-5932-4054-BD38-2317F643A15A}"/>
            </a:ext>
          </a:extLst>
        </xdr:cNvPr>
        <xdr:cNvSpPr/>
      </xdr:nvSpPr>
      <xdr:spPr>
        <a:xfrm>
          <a:off x="8715373" y="619126"/>
          <a:ext cx="790577" cy="257175"/>
        </a:xfrm>
        <a:prstGeom prst="roundRect">
          <a:avLst/>
        </a:prstGeom>
        <a:solidFill>
          <a:srgbClr val="8F17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chemeClr val="bg1"/>
              </a:solidFill>
            </a:rPr>
            <a:t>Grupo H</a:t>
          </a:r>
        </a:p>
      </xdr:txBody>
    </xdr:sp>
    <xdr:clientData/>
  </xdr:twoCellAnchor>
  <xdr:twoCellAnchor editAs="absolute">
    <xdr:from>
      <xdr:col>17</xdr:col>
      <xdr:colOff>254450</xdr:colOff>
      <xdr:row>1</xdr:row>
      <xdr:rowOff>381001</xdr:rowOff>
    </xdr:from>
    <xdr:to>
      <xdr:col>17</xdr:col>
      <xdr:colOff>1046450</xdr:colOff>
      <xdr:row>3</xdr:row>
      <xdr:rowOff>1</xdr:rowOff>
    </xdr:to>
    <xdr:sp macro="" textlink="">
      <xdr:nvSpPr>
        <xdr:cNvPr id="33" name="75 Rectángulo redondead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31635D5-28F3-4D41-8EB3-5C1669AD0B49}"/>
            </a:ext>
          </a:extLst>
        </xdr:cNvPr>
        <xdr:cNvSpPr/>
      </xdr:nvSpPr>
      <xdr:spPr>
        <a:xfrm>
          <a:off x="707435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F</a:t>
          </a:r>
        </a:p>
      </xdr:txBody>
    </xdr:sp>
    <xdr:clientData/>
  </xdr:twoCellAnchor>
  <xdr:twoCellAnchor editAs="absolute">
    <xdr:from>
      <xdr:col>17</xdr:col>
      <xdr:colOff>1074960</xdr:colOff>
      <xdr:row>1</xdr:row>
      <xdr:rowOff>381001</xdr:rowOff>
    </xdr:from>
    <xdr:to>
      <xdr:col>22</xdr:col>
      <xdr:colOff>66735</xdr:colOff>
      <xdr:row>3</xdr:row>
      <xdr:rowOff>1</xdr:rowOff>
    </xdr:to>
    <xdr:sp macro="" textlink="">
      <xdr:nvSpPr>
        <xdr:cNvPr id="34" name="76 Rectángulo redondead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3DBD733-1F5F-400A-8890-66FAFD513364}"/>
            </a:ext>
          </a:extLst>
        </xdr:cNvPr>
        <xdr:cNvSpPr/>
      </xdr:nvSpPr>
      <xdr:spPr>
        <a:xfrm>
          <a:off x="7894860" y="619126"/>
          <a:ext cx="792000" cy="257175"/>
        </a:xfrm>
        <a:prstGeom prst="roundRect">
          <a:avLst/>
        </a:prstGeom>
        <a:solidFill>
          <a:srgbClr val="FEB811">
            <a:tint val="7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0">
              <a:solidFill>
                <a:srgbClr val="8F1737"/>
              </a:solidFill>
            </a:rPr>
            <a:t>Grupo G</a:t>
          </a:r>
        </a:p>
      </xdr:txBody>
    </xdr:sp>
    <xdr:clientData/>
  </xdr:twoCellAnchor>
  <xdr:twoCellAnchor editAs="oneCell">
    <xdr:from>
      <xdr:col>5</xdr:col>
      <xdr:colOff>1247775</xdr:colOff>
      <xdr:row>1</xdr:row>
      <xdr:rowOff>38100</xdr:rowOff>
    </xdr:from>
    <xdr:to>
      <xdr:col>13</xdr:col>
      <xdr:colOff>247650</xdr:colOff>
      <xdr:row>1</xdr:row>
      <xdr:rowOff>352425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88B1676-D36A-4E08-9304-413132582B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1786" b="5714"/>
        <a:stretch/>
      </xdr:blipFill>
      <xdr:spPr bwMode="auto">
        <a:xfrm>
          <a:off x="2895600" y="276225"/>
          <a:ext cx="15716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3</xdr:row>
      <xdr:rowOff>152400</xdr:rowOff>
    </xdr:from>
    <xdr:ext cx="2099164" cy="180000"/>
    <xdr:sp macro="" textlink="">
      <xdr:nvSpPr>
        <xdr:cNvPr id="16" name="CuadroTexto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7954A23-DCF2-490E-AAFC-12D014361866}"/>
            </a:ext>
          </a:extLst>
        </xdr:cNvPr>
        <xdr:cNvSpPr txBox="1"/>
      </xdr:nvSpPr>
      <xdr:spPr>
        <a:xfrm>
          <a:off x="4219575" y="1028700"/>
          <a:ext cx="2099164" cy="18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2065B0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26</xdr:col>
      <xdr:colOff>38100</xdr:colOff>
      <xdr:row>0</xdr:row>
      <xdr:rowOff>123825</xdr:rowOff>
    </xdr:from>
    <xdr:to>
      <xdr:col>42</xdr:col>
      <xdr:colOff>596652</xdr:colOff>
      <xdr:row>3</xdr:row>
      <xdr:rowOff>95250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2961533-FC5E-471A-A8D5-73D2BFEB2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123825"/>
          <a:ext cx="1920627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19</xdr:row>
      <xdr:rowOff>9525</xdr:rowOff>
    </xdr:from>
    <xdr:to>
      <xdr:col>1</xdr:col>
      <xdr:colOff>189525</xdr:colOff>
      <xdr:row>19</xdr:row>
      <xdr:rowOff>189525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1525" y="36099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20</xdr:row>
      <xdr:rowOff>0</xdr:rowOff>
    </xdr:from>
    <xdr:to>
      <xdr:col>1</xdr:col>
      <xdr:colOff>189525</xdr:colOff>
      <xdr:row>20</xdr:row>
      <xdr:rowOff>180000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1525" y="37909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21</xdr:row>
      <xdr:rowOff>0</xdr:rowOff>
    </xdr:from>
    <xdr:to>
      <xdr:col>1</xdr:col>
      <xdr:colOff>189525</xdr:colOff>
      <xdr:row>21</xdr:row>
      <xdr:rowOff>180000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1525" y="3981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22</xdr:row>
      <xdr:rowOff>0</xdr:rowOff>
    </xdr:from>
    <xdr:to>
      <xdr:col>1</xdr:col>
      <xdr:colOff>189525</xdr:colOff>
      <xdr:row>22</xdr:row>
      <xdr:rowOff>180000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1525" y="41719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23</xdr:row>
      <xdr:rowOff>0</xdr:rowOff>
    </xdr:from>
    <xdr:to>
      <xdr:col>1</xdr:col>
      <xdr:colOff>189525</xdr:colOff>
      <xdr:row>23</xdr:row>
      <xdr:rowOff>180000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1525" y="4362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24</xdr:row>
      <xdr:rowOff>0</xdr:rowOff>
    </xdr:from>
    <xdr:to>
      <xdr:col>1</xdr:col>
      <xdr:colOff>189525</xdr:colOff>
      <xdr:row>24</xdr:row>
      <xdr:rowOff>180000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1525" y="45529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25</xdr:row>
      <xdr:rowOff>0</xdr:rowOff>
    </xdr:from>
    <xdr:to>
      <xdr:col>1</xdr:col>
      <xdr:colOff>189525</xdr:colOff>
      <xdr:row>25</xdr:row>
      <xdr:rowOff>180000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23875" y="48006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26</xdr:row>
      <xdr:rowOff>0</xdr:rowOff>
    </xdr:from>
    <xdr:to>
      <xdr:col>1</xdr:col>
      <xdr:colOff>189525</xdr:colOff>
      <xdr:row>26</xdr:row>
      <xdr:rowOff>180000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23875" y="50006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19</xdr:row>
      <xdr:rowOff>0</xdr:rowOff>
    </xdr:from>
    <xdr:to>
      <xdr:col>3</xdr:col>
      <xdr:colOff>170475</xdr:colOff>
      <xdr:row>19</xdr:row>
      <xdr:rowOff>180000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50" y="3600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20</xdr:row>
      <xdr:rowOff>0</xdr:rowOff>
    </xdr:from>
    <xdr:to>
      <xdr:col>3</xdr:col>
      <xdr:colOff>170475</xdr:colOff>
      <xdr:row>20</xdr:row>
      <xdr:rowOff>180000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50" y="38004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21</xdr:row>
      <xdr:rowOff>0</xdr:rowOff>
    </xdr:from>
    <xdr:to>
      <xdr:col>3</xdr:col>
      <xdr:colOff>170475</xdr:colOff>
      <xdr:row>21</xdr:row>
      <xdr:rowOff>180000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50" y="40005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22</xdr:row>
      <xdr:rowOff>0</xdr:rowOff>
    </xdr:from>
    <xdr:to>
      <xdr:col>3</xdr:col>
      <xdr:colOff>170475</xdr:colOff>
      <xdr:row>22</xdr:row>
      <xdr:rowOff>180000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50" y="42005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23</xdr:row>
      <xdr:rowOff>0</xdr:rowOff>
    </xdr:from>
    <xdr:to>
      <xdr:col>3</xdr:col>
      <xdr:colOff>170475</xdr:colOff>
      <xdr:row>23</xdr:row>
      <xdr:rowOff>180000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50" y="44005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24</xdr:row>
      <xdr:rowOff>0</xdr:rowOff>
    </xdr:from>
    <xdr:to>
      <xdr:col>3</xdr:col>
      <xdr:colOff>170475</xdr:colOff>
      <xdr:row>24</xdr:row>
      <xdr:rowOff>180000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50" y="46005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25</xdr:row>
      <xdr:rowOff>0</xdr:rowOff>
    </xdr:from>
    <xdr:to>
      <xdr:col>3</xdr:col>
      <xdr:colOff>170475</xdr:colOff>
      <xdr:row>25</xdr:row>
      <xdr:rowOff>180000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50" y="48006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26</xdr:row>
      <xdr:rowOff>0</xdr:rowOff>
    </xdr:from>
    <xdr:to>
      <xdr:col>3</xdr:col>
      <xdr:colOff>170475</xdr:colOff>
      <xdr:row>26</xdr:row>
      <xdr:rowOff>180000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50" y="50006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180000</xdr:colOff>
      <xdr:row>19</xdr:row>
      <xdr:rowOff>180000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05200" y="3600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180000</xdr:colOff>
      <xdr:row>20</xdr:row>
      <xdr:rowOff>180000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05200" y="38004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180000</xdr:colOff>
      <xdr:row>21</xdr:row>
      <xdr:rowOff>180000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05200" y="40005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180000</xdr:colOff>
      <xdr:row>22</xdr:row>
      <xdr:rowOff>180000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05200" y="42005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180000</xdr:colOff>
      <xdr:row>23</xdr:row>
      <xdr:rowOff>180000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05200" y="44005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180000</xdr:colOff>
      <xdr:row>24</xdr:row>
      <xdr:rowOff>180000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05200" y="46005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180000</xdr:colOff>
      <xdr:row>25</xdr:row>
      <xdr:rowOff>180000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05200" y="48006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180000</xdr:colOff>
      <xdr:row>26</xdr:row>
      <xdr:rowOff>180000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05200" y="50006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180000</xdr:colOff>
      <xdr:row>19</xdr:row>
      <xdr:rowOff>180000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00625" y="3600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180000</xdr:colOff>
      <xdr:row>20</xdr:row>
      <xdr:rowOff>180000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00625" y="38004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180000</xdr:colOff>
      <xdr:row>21</xdr:row>
      <xdr:rowOff>180000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00625" y="40005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180000</xdr:colOff>
      <xdr:row>22</xdr:row>
      <xdr:rowOff>180000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00625" y="42005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180000</xdr:colOff>
      <xdr:row>23</xdr:row>
      <xdr:rowOff>180000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00625" y="44005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180000</xdr:colOff>
      <xdr:row>24</xdr:row>
      <xdr:rowOff>180000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48275" y="45529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180000</xdr:colOff>
      <xdr:row>25</xdr:row>
      <xdr:rowOff>180000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48275" y="4743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180000</xdr:colOff>
      <xdr:row>26</xdr:row>
      <xdr:rowOff>180000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48275" y="49339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0</xdr:row>
      <xdr:rowOff>47625</xdr:rowOff>
    </xdr:from>
    <xdr:to>
      <xdr:col>16</xdr:col>
      <xdr:colOff>347208</xdr:colOff>
      <xdr:row>0</xdr:row>
      <xdr:rowOff>285390</xdr:rowOff>
    </xdr:to>
    <xdr:pic>
      <xdr:nvPicPr>
        <xdr:cNvPr id="2" name="Imagen 1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FE6481F7-593B-4505-BBD3-4FC5DAF58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25050" y="47625"/>
          <a:ext cx="1347333" cy="237765"/>
        </a:xfrm>
        <a:prstGeom prst="rect">
          <a:avLst/>
        </a:prstGeom>
      </xdr:spPr>
    </xdr:pic>
    <xdr:clientData/>
  </xdr:twoCellAnchor>
  <xdr:twoCellAnchor editAs="oneCell">
    <xdr:from>
      <xdr:col>10</xdr:col>
      <xdr:colOff>423056</xdr:colOff>
      <xdr:row>2</xdr:row>
      <xdr:rowOff>9524</xdr:rowOff>
    </xdr:from>
    <xdr:to>
      <xdr:col>16</xdr:col>
      <xdr:colOff>371475</xdr:colOff>
      <xdr:row>15</xdr:row>
      <xdr:rowOff>53744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A5F947BD-FB09-3EEB-9441-D7018E482D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300231" y="638174"/>
          <a:ext cx="2996419" cy="2387370"/>
        </a:xfrm>
        <a:prstGeom prst="rect">
          <a:avLst/>
        </a:prstGeom>
      </xdr:spPr>
    </xdr:pic>
    <xdr:clientData/>
  </xdr:twoCellAnchor>
  <xdr:twoCellAnchor editAs="oneCell">
    <xdr:from>
      <xdr:col>9</xdr:col>
      <xdr:colOff>1295400</xdr:colOff>
      <xdr:row>17</xdr:row>
      <xdr:rowOff>161925</xdr:rowOff>
    </xdr:from>
    <xdr:to>
      <xdr:col>16</xdr:col>
      <xdr:colOff>114300</xdr:colOff>
      <xdr:row>19</xdr:row>
      <xdr:rowOff>38100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6D5EE2BB-7A20-0257-131D-C41292B7F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791450" y="3381375"/>
          <a:ext cx="324802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323850</xdr:colOff>
      <xdr:row>17</xdr:row>
      <xdr:rowOff>161925</xdr:rowOff>
    </xdr:from>
    <xdr:to>
      <xdr:col>3</xdr:col>
      <xdr:colOff>257175</xdr:colOff>
      <xdr:row>19</xdr:row>
      <xdr:rowOff>38100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80567E8-20DB-E0DF-CA78-64DFACC72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3850" y="3381375"/>
          <a:ext cx="18097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381000</xdr:colOff>
      <xdr:row>1</xdr:row>
      <xdr:rowOff>0</xdr:rowOff>
    </xdr:from>
    <xdr:to>
      <xdr:col>12</xdr:col>
      <xdr:colOff>152400</xdr:colOff>
      <xdr:row>2</xdr:row>
      <xdr:rowOff>57150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E2BB3A76-AA61-7F44-5C22-9D1BD18A9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124825" y="428625"/>
          <a:ext cx="12954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285750</xdr:colOff>
      <xdr:row>0</xdr:row>
      <xdr:rowOff>180975</xdr:rowOff>
    </xdr:from>
    <xdr:to>
      <xdr:col>5</xdr:col>
      <xdr:colOff>571500</xdr:colOff>
      <xdr:row>1</xdr:row>
      <xdr:rowOff>114300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CEC1F565-2A50-480D-E249-ECAC98D14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85750" y="180975"/>
          <a:ext cx="36576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1893300</xdr:colOff>
      <xdr:row>0</xdr:row>
      <xdr:rowOff>995264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9DAFD4-6103-4780-85C5-3A91CAA6E6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4300" y="0"/>
          <a:ext cx="2160000" cy="995264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5</xdr:row>
      <xdr:rowOff>0</xdr:rowOff>
    </xdr:from>
    <xdr:ext cx="5174878" cy="219075"/>
    <xdr:sp macro="" textlink="">
      <xdr:nvSpPr>
        <xdr:cNvPr id="3" name="Cuadro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9CFEC2-F9FA-8DB8-9208-5FF6089D2F7C}"/>
            </a:ext>
          </a:extLst>
        </xdr:cNvPr>
        <xdr:cNvSpPr txBox="1"/>
      </xdr:nvSpPr>
      <xdr:spPr>
        <a:xfrm>
          <a:off x="323850" y="2000250"/>
          <a:ext cx="5174878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1100" u="sng">
              <a:solidFill>
                <a:srgbClr val="2065B0"/>
              </a:solidFill>
            </a:rPr>
            <a:t>https://upload.wikimedia.org/wikipedia/commons/8/88/World_Time_Zones_Map.png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760417</xdr:colOff>
      <xdr:row>23</xdr:row>
      <xdr:rowOff>152400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AC7FA05-1956-4986-8574-FDEAA37910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2666667" cy="4486275"/>
        </a:xfrm>
        <a:prstGeom prst="rect">
          <a:avLst/>
        </a:prstGeom>
      </xdr:spPr>
    </xdr:pic>
    <xdr:clientData/>
  </xdr:twoCellAnchor>
  <xdr:twoCellAnchor>
    <xdr:from>
      <xdr:col>4</xdr:col>
      <xdr:colOff>453430</xdr:colOff>
      <xdr:row>0</xdr:row>
      <xdr:rowOff>104775</xdr:rowOff>
    </xdr:from>
    <xdr:to>
      <xdr:col>10</xdr:col>
      <xdr:colOff>739180</xdr:colOff>
      <xdr:row>22</xdr:row>
      <xdr:rowOff>104775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2304A55B-AF04-C295-CFFD-ABAD34EB85A3}"/>
            </a:ext>
          </a:extLst>
        </xdr:cNvPr>
        <xdr:cNvSpPr/>
      </xdr:nvSpPr>
      <xdr:spPr>
        <a:xfrm>
          <a:off x="3501430" y="104775"/>
          <a:ext cx="4572000" cy="4191000"/>
        </a:xfrm>
        <a:prstGeom prst="ellipse">
          <a:avLst/>
        </a:prstGeom>
        <a:solidFill>
          <a:schemeClr val="bg1"/>
        </a:solidFill>
        <a:ln>
          <a:solidFill>
            <a:srgbClr val="8F17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Y" sz="1100"/>
        </a:p>
      </xdr:txBody>
    </xdr:sp>
    <xdr:clientData/>
  </xdr:twoCellAnchor>
  <xdr:oneCellAnchor>
    <xdr:from>
      <xdr:col>6</xdr:col>
      <xdr:colOff>389371</xdr:colOff>
      <xdr:row>3</xdr:row>
      <xdr:rowOff>19049</xdr:rowOff>
    </xdr:from>
    <xdr:ext cx="1652119" cy="233205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4961371" y="590549"/>
          <a:ext cx="16521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Todos</a:t>
          </a:r>
          <a:r>
            <a:rPr lang="es-ES" sz="9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los derechos reservados</a:t>
          </a:r>
          <a:endParaRPr lang="es-ES" sz="900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oneCellAnchor>
  <xdr:oneCellAnchor>
    <xdr:from>
      <xdr:col>6</xdr:col>
      <xdr:colOff>322205</xdr:colOff>
      <xdr:row>18</xdr:row>
      <xdr:rowOff>139358</xdr:rowOff>
    </xdr:from>
    <xdr:ext cx="1786451" cy="280205"/>
    <xdr:sp macro="" textlink="">
      <xdr:nvSpPr>
        <xdr:cNvPr id="16" name="CuadroText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4894205" y="3568358"/>
          <a:ext cx="178645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 u="sng">
              <a:solidFill>
                <a:srgbClr val="8F1737"/>
              </a:solidFill>
            </a:rPr>
            <a:t>Aprende más sobre Excel</a:t>
          </a:r>
        </a:p>
      </xdr:txBody>
    </xdr:sp>
    <xdr:clientData/>
  </xdr:oneCellAnchor>
  <xdr:oneCellAnchor>
    <xdr:from>
      <xdr:col>6</xdr:col>
      <xdr:colOff>581378</xdr:colOff>
      <xdr:row>3</xdr:row>
      <xdr:rowOff>123824</xdr:rowOff>
    </xdr:from>
    <xdr:ext cx="126810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5153378" y="695324"/>
          <a:ext cx="1268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0">
              <a:solidFill>
                <a:schemeClr val="tx1">
                  <a:lumMod val="75000"/>
                  <a:lumOff val="25000"/>
                </a:schemeClr>
              </a:solidFill>
            </a:rPr>
            <a:t>©2022 ClasesExcel</a:t>
          </a:r>
        </a:p>
      </xdr:txBody>
    </xdr:sp>
    <xdr:clientData/>
  </xdr:oneCellAnchor>
  <xdr:oneCellAnchor>
    <xdr:from>
      <xdr:col>5</xdr:col>
      <xdr:colOff>337245</xdr:colOff>
      <xdr:row>5</xdr:row>
      <xdr:rowOff>114300</xdr:rowOff>
    </xdr:from>
    <xdr:ext cx="3280370" cy="280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4147245" y="1066800"/>
          <a:ext cx="328037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200" b="1"/>
            <a:t>Autor</a:t>
          </a:r>
          <a:r>
            <a:rPr lang="es-ES" sz="1200"/>
            <a:t>: </a:t>
          </a:r>
          <a:r>
            <a:rPr lang="es-ES" sz="1200" baseline="0"/>
            <a:t>Ariel Martínez Romano para Clases Excel© </a:t>
          </a:r>
          <a:endParaRPr lang="es-ES" sz="1200"/>
        </a:p>
      </xdr:txBody>
    </xdr:sp>
    <xdr:clientData/>
  </xdr:oneCellAnchor>
  <xdr:twoCellAnchor>
    <xdr:from>
      <xdr:col>5</xdr:col>
      <xdr:colOff>337245</xdr:colOff>
      <xdr:row>8</xdr:row>
      <xdr:rowOff>80540</xdr:rowOff>
    </xdr:from>
    <xdr:to>
      <xdr:col>8</xdr:col>
      <xdr:colOff>640995</xdr:colOff>
      <xdr:row>9</xdr:row>
      <xdr:rowOff>170840</xdr:rowOff>
    </xdr:to>
    <xdr:sp macro="" textlink="">
      <xdr:nvSpPr>
        <xdr:cNvPr id="21" name="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4147245" y="1604540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Web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8F1737"/>
              </a:solidFill>
            </a:rPr>
            <a:t>https://clasesexcel.com/</a:t>
          </a:r>
        </a:p>
      </xdr:txBody>
    </xdr:sp>
    <xdr:clientData/>
  </xdr:twoCellAnchor>
  <xdr:twoCellAnchor editAs="oneCell">
    <xdr:from>
      <xdr:col>6</xdr:col>
      <xdr:colOff>541764</xdr:colOff>
      <xdr:row>2</xdr:row>
      <xdr:rowOff>19049</xdr:rowOff>
    </xdr:from>
    <xdr:to>
      <xdr:col>8</xdr:col>
      <xdr:colOff>650847</xdr:colOff>
      <xdr:row>3</xdr:row>
      <xdr:rowOff>66314</xdr:rowOff>
    </xdr:to>
    <xdr:pic>
      <xdr:nvPicPr>
        <xdr:cNvPr id="9" name="Imagen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B70701-E073-494D-B53D-B546F6346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13764" y="400049"/>
          <a:ext cx="1347333" cy="237765"/>
        </a:xfrm>
        <a:prstGeom prst="rect">
          <a:avLst/>
        </a:prstGeom>
      </xdr:spPr>
    </xdr:pic>
    <xdr:clientData/>
  </xdr:twoCellAnchor>
  <xdr:twoCellAnchor editAs="oneCell">
    <xdr:from>
      <xdr:col>7</xdr:col>
      <xdr:colOff>335088</xdr:colOff>
      <xdr:row>6</xdr:row>
      <xdr:rowOff>142652</xdr:rowOff>
    </xdr:from>
    <xdr:to>
      <xdr:col>13</xdr:col>
      <xdr:colOff>265914</xdr:colOff>
      <xdr:row>27</xdr:row>
      <xdr:rowOff>173941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6E8829B-E219-48D7-BA1C-6CC28B484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9249896">
          <a:off x="5669088" y="1285652"/>
          <a:ext cx="4217076" cy="3984164"/>
        </a:xfrm>
        <a:prstGeom prst="rect">
          <a:avLst/>
        </a:prstGeom>
      </xdr:spPr>
    </xdr:pic>
    <xdr:clientData/>
  </xdr:twoCellAnchor>
  <xdr:twoCellAnchor>
    <xdr:from>
      <xdr:col>12</xdr:col>
      <xdr:colOff>361950</xdr:colOff>
      <xdr:row>0</xdr:row>
      <xdr:rowOff>171450</xdr:rowOff>
    </xdr:from>
    <xdr:to>
      <xdr:col>16</xdr:col>
      <xdr:colOff>238125</xdr:colOff>
      <xdr:row>23</xdr:row>
      <xdr:rowOff>57150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/>
      </xdr:nvSpPr>
      <xdr:spPr>
        <a:xfrm>
          <a:off x="9220200" y="171450"/>
          <a:ext cx="2924175" cy="4219575"/>
        </a:xfrm>
        <a:prstGeom prst="rect">
          <a:avLst/>
        </a:prstGeom>
        <a:solidFill>
          <a:srgbClr val="000000">
            <a:alpha val="25098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12</xdr:col>
      <xdr:colOff>409573</xdr:colOff>
      <xdr:row>16</xdr:row>
      <xdr:rowOff>85725</xdr:rowOff>
    </xdr:from>
    <xdr:ext cx="2675412" cy="561885"/>
    <xdr:sp macro="" textlink="">
      <xdr:nvSpPr>
        <xdr:cNvPr id="11" name="CuadroText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9267823" y="3133725"/>
          <a:ext cx="2675412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>
              <a:solidFill>
                <a:schemeClr val="bg1"/>
              </a:solidFill>
            </a:rPr>
            <a:t>La</a:t>
          </a:r>
          <a:r>
            <a:rPr lang="es-ES" sz="1000" baseline="0">
              <a:solidFill>
                <a:schemeClr val="bg1"/>
              </a:solidFill>
            </a:rPr>
            <a:t> fuente Qatar 2022, con licencia free para uso</a:t>
          </a:r>
        </a:p>
        <a:p>
          <a:r>
            <a:rPr lang="es-ES" sz="1000" baseline="0">
              <a:solidFill>
                <a:schemeClr val="bg1"/>
              </a:solidFill>
            </a:rPr>
            <a:t>personal y comercial, fue descargada de:</a:t>
          </a:r>
        </a:p>
        <a:p>
          <a:r>
            <a:rPr lang="es-ES" sz="1000" u="sng">
              <a:solidFill>
                <a:schemeClr val="bg1"/>
              </a:solidFill>
            </a:rPr>
            <a:t>fontsrepo.com</a:t>
          </a:r>
          <a:endParaRPr lang="es-ES" sz="1100" u="sng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409573</xdr:colOff>
      <xdr:row>14</xdr:row>
      <xdr:rowOff>76200</xdr:rowOff>
    </xdr:from>
    <xdr:ext cx="2880000" cy="405367"/>
    <xdr:sp macro="" textlink="">
      <xdr:nvSpPr>
        <xdr:cNvPr id="12" name="CuadroText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9267823" y="2743200"/>
          <a:ext cx="2880000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>
              <a:solidFill>
                <a:schemeClr val="bg1"/>
              </a:solidFill>
            </a:rPr>
            <a:t>Las imágenes de las banderas pertenecen al</a:t>
          </a:r>
        </a:p>
        <a:p>
          <a:r>
            <a:rPr lang="es-ES" sz="1000">
              <a:solidFill>
                <a:schemeClr val="bg1"/>
              </a:solidFill>
            </a:rPr>
            <a:t>paquete </a:t>
          </a:r>
          <a:r>
            <a:rPr lang="es-ES" sz="1000" baseline="0">
              <a:solidFill>
                <a:schemeClr val="bg1"/>
              </a:solidFill>
            </a:rPr>
            <a:t>Flag Icons de: </a:t>
          </a:r>
          <a:r>
            <a:rPr lang="ru-RU" sz="1000" u="sng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icondrawer.com</a:t>
          </a:r>
          <a:endParaRPr lang="es-ES" sz="1100" u="sng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409573</xdr:colOff>
      <xdr:row>19</xdr:row>
      <xdr:rowOff>47625</xdr:rowOff>
    </xdr:from>
    <xdr:ext cx="2928494" cy="56188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9267823" y="3667125"/>
          <a:ext cx="2928494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Todas las marcas, logotipos y cualquier otro material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gráfico relacionado con FIFA World Cup Qatar 2022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es propiedad exclusiva de sus respectivos dueños.</a:t>
          </a:r>
          <a:endParaRPr lang="es-ES" sz="11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409573</xdr:colOff>
      <xdr:row>2</xdr:row>
      <xdr:rowOff>38100</xdr:rowOff>
    </xdr:from>
    <xdr:ext cx="2880000" cy="2378215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9267823" y="419100"/>
          <a:ext cx="2880000" cy="2378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chemeClr val="bg1"/>
              </a:solidFill>
            </a:rPr>
            <a:t>Esta publicación contiene material protegido y su distribución es gratuita.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Queda expresamente prohibida su venta, alquiler y todo otro tipo de comercialización bajo ninguna circunstancia.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El uso no autorizado de este documento o del material que en él se presenta, puede dar lugar a una reclamación por daños y perjuicios y/o a cualquier otra acción legal que Clases Excel estime conveniente para asegurar la defensa de sus derechos.</a:t>
          </a:r>
        </a:p>
        <a:p>
          <a:r>
            <a:rPr lang="es-ES" sz="1100">
              <a:solidFill>
                <a:schemeClr val="bg1"/>
              </a:solidFill>
            </a:rPr>
            <a:t>............................................................................</a:t>
          </a:r>
        </a:p>
      </xdr:txBody>
    </xdr:sp>
    <xdr:clientData/>
  </xdr:oneCellAnchor>
  <xdr:twoCellAnchor>
    <xdr:from>
      <xdr:col>13</xdr:col>
      <xdr:colOff>647699</xdr:colOff>
      <xdr:row>12</xdr:row>
      <xdr:rowOff>47625</xdr:rowOff>
    </xdr:from>
    <xdr:to>
      <xdr:col>16</xdr:col>
      <xdr:colOff>238125</xdr:colOff>
      <xdr:row>13</xdr:row>
      <xdr:rowOff>161925</xdr:rowOff>
    </xdr:to>
    <xdr:sp macro="" textlink="">
      <xdr:nvSpPr>
        <xdr:cNvPr id="27" name="8 Rectángul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10267949" y="2333625"/>
          <a:ext cx="1876426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u="sng">
              <a:solidFill>
                <a:srgbClr val="FEB811"/>
              </a:solidFill>
            </a:rPr>
            <a:t>Términos y condiciones</a:t>
          </a:r>
        </a:p>
      </xdr:txBody>
    </xdr:sp>
    <xdr:clientData/>
  </xdr:twoCellAnchor>
  <xdr:twoCellAnchor>
    <xdr:from>
      <xdr:col>5</xdr:col>
      <xdr:colOff>337245</xdr:colOff>
      <xdr:row>9</xdr:row>
      <xdr:rowOff>142625</xdr:rowOff>
    </xdr:from>
    <xdr:to>
      <xdr:col>9</xdr:col>
      <xdr:colOff>603946</xdr:colOff>
      <xdr:row>11</xdr:row>
      <xdr:rowOff>42425</xdr:rowOff>
    </xdr:to>
    <xdr:sp macro="" textlink="">
      <xdr:nvSpPr>
        <xdr:cNvPr id="23" name="3 Rectángul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4147245" y="1857125"/>
          <a:ext cx="3028951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Contacto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b="0" i="0" u="sng">
              <a:solidFill>
                <a:srgbClr val="8F1737"/>
              </a:solidFill>
              <a:effectLst/>
              <a:latin typeface="+mn-lt"/>
              <a:ea typeface="+mn-ea"/>
              <a:cs typeface="+mn-cs"/>
            </a:rPr>
            <a:t>https://clasesexcel.com/contacto/</a:t>
          </a:r>
          <a:endParaRPr lang="es-ES" sz="1200" u="sng">
            <a:solidFill>
              <a:srgbClr val="8F1737"/>
            </a:solidFill>
          </a:endParaRPr>
        </a:p>
      </xdr:txBody>
    </xdr:sp>
    <xdr:clientData/>
  </xdr:twoCellAnchor>
  <xdr:twoCellAnchor>
    <xdr:from>
      <xdr:col>5</xdr:col>
      <xdr:colOff>337245</xdr:colOff>
      <xdr:row>11</xdr:row>
      <xdr:rowOff>14210</xdr:rowOff>
    </xdr:from>
    <xdr:to>
      <xdr:col>8</xdr:col>
      <xdr:colOff>640995</xdr:colOff>
      <xdr:row>12</xdr:row>
      <xdr:rowOff>104510</xdr:rowOff>
    </xdr:to>
    <xdr:sp macro="" textlink="">
      <xdr:nvSpPr>
        <xdr:cNvPr id="24" name="3 Rectángul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4147245" y="2109710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Email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8F1737"/>
              </a:solidFill>
            </a:rPr>
            <a:t>info@clasesexcel.com</a:t>
          </a:r>
        </a:p>
      </xdr:txBody>
    </xdr:sp>
    <xdr:clientData/>
  </xdr:twoCellAnchor>
  <xdr:oneCellAnchor>
    <xdr:from>
      <xdr:col>5</xdr:col>
      <xdr:colOff>337245</xdr:colOff>
      <xdr:row>13</xdr:row>
      <xdr:rowOff>137786</xdr:rowOff>
    </xdr:from>
    <xdr:ext cx="2439899" cy="452432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4147245" y="2614286"/>
          <a:ext cx="2439899" cy="452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Diseño</a:t>
          </a:r>
          <a:r>
            <a:rPr lang="es-ES" sz="1200"/>
            <a:t>: Ariel Martínez Romano </a:t>
          </a:r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</a:t>
          </a:r>
        </a:p>
        <a:p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Clases Excel© </a:t>
          </a:r>
          <a:endParaRPr lang="es-ES" sz="1200"/>
        </a:p>
      </xdr:txBody>
    </xdr:sp>
    <xdr:clientData/>
  </xdr:oneCellAnchor>
  <xdr:oneCellAnchor>
    <xdr:from>
      <xdr:col>5</xdr:col>
      <xdr:colOff>337245</xdr:colOff>
      <xdr:row>12</xdr:row>
      <xdr:rowOff>76295</xdr:rowOff>
    </xdr:from>
    <xdr:ext cx="2317750" cy="280205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4147245" y="2362295"/>
          <a:ext cx="231775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/>
            <a:t>Primera edición</a:t>
          </a:r>
          <a:r>
            <a:rPr lang="es-ES" sz="1200"/>
            <a:t>:</a:t>
          </a:r>
          <a:r>
            <a:rPr lang="es-ES" sz="1200" baseline="0"/>
            <a:t> Octubre de 2022</a:t>
          </a:r>
          <a:endParaRPr lang="es-ES" sz="1200"/>
        </a:p>
      </xdr:txBody>
    </xdr:sp>
    <xdr:clientData/>
  </xdr:oneCellAnchor>
  <xdr:oneCellAnchor>
    <xdr:from>
      <xdr:col>1</xdr:col>
      <xdr:colOff>85725</xdr:colOff>
      <xdr:row>21</xdr:row>
      <xdr:rowOff>161925</xdr:rowOff>
    </xdr:from>
    <xdr:ext cx="2564228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D3668B5-90AB-42DF-86F3-E83318216819}"/>
            </a:ext>
          </a:extLst>
        </xdr:cNvPr>
        <xdr:cNvSpPr txBox="1"/>
      </xdr:nvSpPr>
      <xdr:spPr>
        <a:xfrm>
          <a:off x="847725" y="4162425"/>
          <a:ext cx="25642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20 noviembre al 18 de diciembre de 2022</a:t>
          </a:r>
          <a:endParaRPr lang="es-ES" sz="11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333375</xdr:colOff>
      <xdr:row>6</xdr:row>
      <xdr:rowOff>123825</xdr:rowOff>
    </xdr:from>
    <xdr:ext cx="3209853" cy="37407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F09E1F7-9495-3705-81D9-5479C9553272}"/>
            </a:ext>
          </a:extLst>
        </xdr:cNvPr>
        <xdr:cNvSpPr txBox="1"/>
      </xdr:nvSpPr>
      <xdr:spPr>
        <a:xfrm>
          <a:off x="4143375" y="1266825"/>
          <a:ext cx="3209853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900" baseline="0"/>
            <a:t>Un reconocimiento especial a Víctor Gordillo, por sus constantes</a:t>
          </a:r>
        </a:p>
        <a:p>
          <a:r>
            <a:rPr lang="es-UY" sz="900" baseline="0"/>
            <a:t>sugerencias y aportes para la mejora del fixture.</a:t>
          </a:r>
          <a:endParaRPr lang="es-UY" sz="9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</xdr:col>
      <xdr:colOff>325050</xdr:colOff>
      <xdr:row>2</xdr:row>
      <xdr:rowOff>10725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675" y="295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</xdr:row>
      <xdr:rowOff>0</xdr:rowOff>
    </xdr:from>
    <xdr:to>
      <xdr:col>1</xdr:col>
      <xdr:colOff>325050</xdr:colOff>
      <xdr:row>3</xdr:row>
      <xdr:rowOff>10725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675" y="590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</xdr:row>
      <xdr:rowOff>0</xdr:rowOff>
    </xdr:from>
    <xdr:to>
      <xdr:col>1</xdr:col>
      <xdr:colOff>325050</xdr:colOff>
      <xdr:row>4</xdr:row>
      <xdr:rowOff>10725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675" y="885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4</xdr:row>
      <xdr:rowOff>0</xdr:rowOff>
    </xdr:from>
    <xdr:to>
      <xdr:col>1</xdr:col>
      <xdr:colOff>325050</xdr:colOff>
      <xdr:row>5</xdr:row>
      <xdr:rowOff>10725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675" y="1181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5</xdr:row>
      <xdr:rowOff>0</xdr:rowOff>
    </xdr:from>
    <xdr:to>
      <xdr:col>1</xdr:col>
      <xdr:colOff>325050</xdr:colOff>
      <xdr:row>6</xdr:row>
      <xdr:rowOff>10725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675" y="1476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6</xdr:row>
      <xdr:rowOff>0</xdr:rowOff>
    </xdr:from>
    <xdr:to>
      <xdr:col>1</xdr:col>
      <xdr:colOff>325050</xdr:colOff>
      <xdr:row>7</xdr:row>
      <xdr:rowOff>10725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771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7</xdr:row>
      <xdr:rowOff>0</xdr:rowOff>
    </xdr:from>
    <xdr:to>
      <xdr:col>1</xdr:col>
      <xdr:colOff>325050</xdr:colOff>
      <xdr:row>8</xdr:row>
      <xdr:rowOff>10725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066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8</xdr:row>
      <xdr:rowOff>0</xdr:rowOff>
    </xdr:from>
    <xdr:to>
      <xdr:col>1</xdr:col>
      <xdr:colOff>325050</xdr:colOff>
      <xdr:row>9</xdr:row>
      <xdr:rowOff>10725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3622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9</xdr:row>
      <xdr:rowOff>0</xdr:rowOff>
    </xdr:from>
    <xdr:to>
      <xdr:col>1</xdr:col>
      <xdr:colOff>325050</xdr:colOff>
      <xdr:row>10</xdr:row>
      <xdr:rowOff>10725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6574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10</xdr:row>
      <xdr:rowOff>0</xdr:rowOff>
    </xdr:from>
    <xdr:to>
      <xdr:col>1</xdr:col>
      <xdr:colOff>325050</xdr:colOff>
      <xdr:row>11</xdr:row>
      <xdr:rowOff>10725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9527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11</xdr:row>
      <xdr:rowOff>0</xdr:rowOff>
    </xdr:from>
    <xdr:to>
      <xdr:col>1</xdr:col>
      <xdr:colOff>325050</xdr:colOff>
      <xdr:row>12</xdr:row>
      <xdr:rowOff>10725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2480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12</xdr:row>
      <xdr:rowOff>0</xdr:rowOff>
    </xdr:from>
    <xdr:to>
      <xdr:col>1</xdr:col>
      <xdr:colOff>325050</xdr:colOff>
      <xdr:row>13</xdr:row>
      <xdr:rowOff>10725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13</xdr:row>
      <xdr:rowOff>0</xdr:rowOff>
    </xdr:from>
    <xdr:to>
      <xdr:col>1</xdr:col>
      <xdr:colOff>325050</xdr:colOff>
      <xdr:row>14</xdr:row>
      <xdr:rowOff>10725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8385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14</xdr:row>
      <xdr:rowOff>0</xdr:rowOff>
    </xdr:from>
    <xdr:to>
      <xdr:col>1</xdr:col>
      <xdr:colOff>325050</xdr:colOff>
      <xdr:row>15</xdr:row>
      <xdr:rowOff>10725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1338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15</xdr:row>
      <xdr:rowOff>0</xdr:rowOff>
    </xdr:from>
    <xdr:to>
      <xdr:col>1</xdr:col>
      <xdr:colOff>325050</xdr:colOff>
      <xdr:row>16</xdr:row>
      <xdr:rowOff>10725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4291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16</xdr:row>
      <xdr:rowOff>0</xdr:rowOff>
    </xdr:from>
    <xdr:to>
      <xdr:col>1</xdr:col>
      <xdr:colOff>325050</xdr:colOff>
      <xdr:row>17</xdr:row>
      <xdr:rowOff>10725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7244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17</xdr:row>
      <xdr:rowOff>0</xdr:rowOff>
    </xdr:from>
    <xdr:to>
      <xdr:col>1</xdr:col>
      <xdr:colOff>325050</xdr:colOff>
      <xdr:row>18</xdr:row>
      <xdr:rowOff>10725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0196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18</xdr:row>
      <xdr:rowOff>0</xdr:rowOff>
    </xdr:from>
    <xdr:to>
      <xdr:col>1</xdr:col>
      <xdr:colOff>325050</xdr:colOff>
      <xdr:row>19</xdr:row>
      <xdr:rowOff>10725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3149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19</xdr:row>
      <xdr:rowOff>0</xdr:rowOff>
    </xdr:from>
    <xdr:to>
      <xdr:col>1</xdr:col>
      <xdr:colOff>325050</xdr:colOff>
      <xdr:row>20</xdr:row>
      <xdr:rowOff>10725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6102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20</xdr:row>
      <xdr:rowOff>0</xdr:rowOff>
    </xdr:from>
    <xdr:to>
      <xdr:col>1</xdr:col>
      <xdr:colOff>325050</xdr:colOff>
      <xdr:row>21</xdr:row>
      <xdr:rowOff>10725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21</xdr:row>
      <xdr:rowOff>0</xdr:rowOff>
    </xdr:from>
    <xdr:to>
      <xdr:col>1</xdr:col>
      <xdr:colOff>325050</xdr:colOff>
      <xdr:row>22</xdr:row>
      <xdr:rowOff>10725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2007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22</xdr:row>
      <xdr:rowOff>0</xdr:rowOff>
    </xdr:from>
    <xdr:to>
      <xdr:col>1</xdr:col>
      <xdr:colOff>325050</xdr:colOff>
      <xdr:row>23</xdr:row>
      <xdr:rowOff>10725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4960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23</xdr:row>
      <xdr:rowOff>0</xdr:rowOff>
    </xdr:from>
    <xdr:to>
      <xdr:col>1</xdr:col>
      <xdr:colOff>325050</xdr:colOff>
      <xdr:row>24</xdr:row>
      <xdr:rowOff>10725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7913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24</xdr:row>
      <xdr:rowOff>0</xdr:rowOff>
    </xdr:from>
    <xdr:to>
      <xdr:col>1</xdr:col>
      <xdr:colOff>325050</xdr:colOff>
      <xdr:row>25</xdr:row>
      <xdr:rowOff>10725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0866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25</xdr:row>
      <xdr:rowOff>0</xdr:rowOff>
    </xdr:from>
    <xdr:to>
      <xdr:col>1</xdr:col>
      <xdr:colOff>325050</xdr:colOff>
      <xdr:row>26</xdr:row>
      <xdr:rowOff>10725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3818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26</xdr:row>
      <xdr:rowOff>0</xdr:rowOff>
    </xdr:from>
    <xdr:to>
      <xdr:col>1</xdr:col>
      <xdr:colOff>325050</xdr:colOff>
      <xdr:row>27</xdr:row>
      <xdr:rowOff>10725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6771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27</xdr:row>
      <xdr:rowOff>0</xdr:rowOff>
    </xdr:from>
    <xdr:to>
      <xdr:col>1</xdr:col>
      <xdr:colOff>325050</xdr:colOff>
      <xdr:row>28</xdr:row>
      <xdr:rowOff>10725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9724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28</xdr:row>
      <xdr:rowOff>0</xdr:rowOff>
    </xdr:from>
    <xdr:to>
      <xdr:col>1</xdr:col>
      <xdr:colOff>325050</xdr:colOff>
      <xdr:row>29</xdr:row>
      <xdr:rowOff>10725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2677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29</xdr:row>
      <xdr:rowOff>0</xdr:rowOff>
    </xdr:from>
    <xdr:to>
      <xdr:col>1</xdr:col>
      <xdr:colOff>325050</xdr:colOff>
      <xdr:row>30</xdr:row>
      <xdr:rowOff>10725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675" y="85629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30</xdr:row>
      <xdr:rowOff>0</xdr:rowOff>
    </xdr:from>
    <xdr:to>
      <xdr:col>1</xdr:col>
      <xdr:colOff>325050</xdr:colOff>
      <xdr:row>31</xdr:row>
      <xdr:rowOff>10725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675" y="88582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31</xdr:row>
      <xdr:rowOff>0</xdr:rowOff>
    </xdr:from>
    <xdr:to>
      <xdr:col>1</xdr:col>
      <xdr:colOff>325050</xdr:colOff>
      <xdr:row>32</xdr:row>
      <xdr:rowOff>10725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6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325050</xdr:colOff>
      <xdr:row>1</xdr:row>
      <xdr:rowOff>10725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8675" y="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illo Díaz, Andrés" refreshedDate="44913.944962731483" createdVersion="8" refreshedVersion="8" minRefreshableVersion="3" recordCount="565" xr:uid="{1A29B6A6-4CD9-423B-BFA4-FA381F7FBB9E}">
  <cacheSource type="worksheet">
    <worksheetSource ref="A1:G1048576" sheet="PointsByMatch"/>
  </cacheSource>
  <cacheFields count="8">
    <cacheField name="cridaName" numFmtId="0">
      <sharedItems containsBlank="1" count="38">
        <s v="Adrián"/>
        <s v="Alba"/>
        <s v="Alejandro"/>
        <s v="Ana"/>
        <s v="Andrés"/>
        <s v="Christian"/>
        <s v="Daniel Reynés"/>
        <s v="Danlin"/>
        <s v="Diego"/>
        <s v="Fernando Celorrio"/>
        <s v="Flor"/>
        <s v="Gonzalo Rodríguez"/>
        <s v="Gonzalo Torres"/>
        <s v="Hernán"/>
        <s v="Javi"/>
        <s v="José Manuel"/>
        <s v="Juanan"/>
        <s v="Manuel"/>
        <s v="Mayte Cano"/>
        <s v="Nati"/>
        <s v="Pablo Gil"/>
        <s v="Pablo Sánchez"/>
        <s v="Raquel"/>
        <s v="Sara"/>
        <s v="Tino"/>
        <m/>
        <s v="PabloGil" u="1"/>
        <s v="GonzaloRodríguez" u="1"/>
        <s v="Danlin " u="1"/>
        <s v="DanielReynés" u="1"/>
        <s v="Hernán " u="1"/>
        <s v="FernandoCelorrio" u="1"/>
        <s v="PabloSánchez" u="1"/>
        <s v="JoséManuel" u="1"/>
        <s v="Gonza Torres" u="1"/>
        <s v="MayteCano" u="1"/>
        <s v="GonzaloTorres" u="1"/>
        <s v="Ana " u="1"/>
      </sharedItems>
    </cacheField>
    <cacheField name="spainDate" numFmtId="0">
      <sharedItems containsNonDate="0" containsDate="1" containsString="0" containsBlank="1" minDate="2022-11-20T00:00:00" maxDate="2022-12-19T00:00:00" count="24"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9T00:00:00"/>
        <d v="2022-12-10T00:00:00"/>
        <d v="2022-12-13T00:00:00"/>
        <d v="2022-12-14T00:00:00"/>
        <d v="2022-12-17T00:00:00"/>
        <d v="2022-12-18T00:00:00"/>
        <m/>
      </sharedItems>
      <fieldGroup par="7" base="1">
        <rangePr groupBy="days" startDate="2022-11-20T00:00:00" endDate="2022-12-19T00:00:00"/>
        <groupItems count="368">
          <s v="(en blanco)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9/12/2022"/>
        </groupItems>
      </fieldGroup>
    </cacheField>
    <cacheField name="allpointsmatches" numFmtId="0">
      <sharedItems containsString="0" containsBlank="1" containsNumber="1" containsInteger="1" minValue="0" maxValue="16"/>
    </cacheField>
    <cacheField name="allPointsPositions" numFmtId="0">
      <sharedItems containsString="0" containsBlank="1" containsNumber="1" containsInteger="1" minValue="0" maxValue="30"/>
    </cacheField>
    <cacheField name="pointsMaximoGoleador" numFmtId="0">
      <sharedItems containsString="0" containsBlank="1" containsNumber="1" containsInteger="1" minValue="0" maxValue="10"/>
    </cacheField>
    <cacheField name="allPoints" numFmtId="0">
      <sharedItems containsString="0" containsBlank="1" containsNumber="1" containsInteger="1" minValue="0" maxValue="40"/>
    </cacheField>
    <cacheField name="allPointsCumulativeSum" numFmtId="0">
      <sharedItems containsString="0" containsBlank="1" containsNumber="1" containsInteger="1" minValue="0" maxValue="204"/>
    </cacheField>
    <cacheField name="Meses" numFmtId="0" databaseField="0">
      <fieldGroup base="1">
        <rangePr groupBy="months" startDate="2022-11-20T00:00:00" endDate="2022-12-19T00:00:00"/>
        <groupItems count="14">
          <s v="&lt;20/1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9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5">
  <r>
    <x v="0"/>
    <x v="0"/>
    <n v="0"/>
    <n v="0"/>
    <n v="0"/>
    <n v="0"/>
    <n v="0"/>
  </r>
  <r>
    <x v="0"/>
    <x v="1"/>
    <n v="1"/>
    <n v="0"/>
    <n v="0"/>
    <n v="1"/>
    <n v="1"/>
  </r>
  <r>
    <x v="0"/>
    <x v="2"/>
    <n v="2"/>
    <n v="0"/>
    <n v="0"/>
    <n v="2"/>
    <n v="3"/>
  </r>
  <r>
    <x v="0"/>
    <x v="3"/>
    <n v="4"/>
    <n v="0"/>
    <n v="0"/>
    <n v="4"/>
    <n v="7"/>
  </r>
  <r>
    <x v="0"/>
    <x v="4"/>
    <n v="3"/>
    <n v="0"/>
    <n v="0"/>
    <n v="3"/>
    <n v="10"/>
  </r>
  <r>
    <x v="0"/>
    <x v="5"/>
    <n v="1"/>
    <n v="0"/>
    <n v="0"/>
    <n v="1"/>
    <n v="11"/>
  </r>
  <r>
    <x v="0"/>
    <x v="6"/>
    <n v="4"/>
    <n v="0"/>
    <n v="0"/>
    <n v="4"/>
    <n v="15"/>
  </r>
  <r>
    <x v="0"/>
    <x v="7"/>
    <n v="1"/>
    <n v="0"/>
    <n v="0"/>
    <n v="1"/>
    <n v="16"/>
  </r>
  <r>
    <x v="0"/>
    <x v="8"/>
    <n v="4"/>
    <n v="0"/>
    <n v="0"/>
    <n v="4"/>
    <n v="20"/>
  </r>
  <r>
    <x v="0"/>
    <x v="9"/>
    <n v="5"/>
    <n v="12"/>
    <n v="0"/>
    <n v="17"/>
    <n v="37"/>
  </r>
  <r>
    <x v="0"/>
    <x v="10"/>
    <n v="2"/>
    <n v="10"/>
    <n v="0"/>
    <n v="12"/>
    <n v="49"/>
  </r>
  <r>
    <x v="0"/>
    <x v="11"/>
    <n v="1"/>
    <n v="6"/>
    <n v="0"/>
    <n v="7"/>
    <n v="56"/>
  </r>
  <r>
    <x v="0"/>
    <x v="12"/>
    <n v="1"/>
    <n v="5"/>
    <n v="0"/>
    <n v="6"/>
    <n v="62"/>
  </r>
  <r>
    <x v="0"/>
    <x v="13"/>
    <n v="3"/>
    <n v="5"/>
    <n v="0"/>
    <n v="8"/>
    <n v="70"/>
  </r>
  <r>
    <x v="0"/>
    <x v="14"/>
    <n v="8"/>
    <n v="10"/>
    <n v="0"/>
    <n v="18"/>
    <n v="88"/>
  </r>
  <r>
    <x v="0"/>
    <x v="15"/>
    <n v="6"/>
    <n v="10"/>
    <n v="0"/>
    <n v="16"/>
    <n v="104"/>
  </r>
  <r>
    <x v="0"/>
    <x v="16"/>
    <n v="0"/>
    <n v="0"/>
    <n v="0"/>
    <n v="0"/>
    <n v="104"/>
  </r>
  <r>
    <x v="0"/>
    <x v="17"/>
    <n v="0"/>
    <n v="6"/>
    <n v="0"/>
    <n v="6"/>
    <n v="110"/>
  </r>
  <r>
    <x v="0"/>
    <x v="18"/>
    <n v="6"/>
    <n v="6"/>
    <n v="0"/>
    <n v="12"/>
    <n v="122"/>
  </r>
  <r>
    <x v="0"/>
    <x v="19"/>
    <n v="0"/>
    <n v="7"/>
    <n v="0"/>
    <n v="7"/>
    <n v="129"/>
  </r>
  <r>
    <x v="0"/>
    <x v="20"/>
    <n v="8"/>
    <n v="7"/>
    <n v="0"/>
    <n v="15"/>
    <n v="144"/>
  </r>
  <r>
    <x v="0"/>
    <x v="21"/>
    <n v="3"/>
    <n v="0"/>
    <n v="0"/>
    <n v="3"/>
    <n v="147"/>
  </r>
  <r>
    <x v="0"/>
    <x v="22"/>
    <n v="0"/>
    <n v="30"/>
    <n v="10"/>
    <n v="40"/>
    <n v="187"/>
  </r>
  <r>
    <x v="1"/>
    <x v="0"/>
    <n v="3"/>
    <n v="0"/>
    <n v="0"/>
    <n v="3"/>
    <n v="3"/>
  </r>
  <r>
    <x v="1"/>
    <x v="1"/>
    <n v="2"/>
    <n v="0"/>
    <n v="0"/>
    <n v="2"/>
    <n v="5"/>
  </r>
  <r>
    <x v="1"/>
    <x v="2"/>
    <n v="1"/>
    <n v="0"/>
    <n v="0"/>
    <n v="1"/>
    <n v="6"/>
  </r>
  <r>
    <x v="1"/>
    <x v="3"/>
    <n v="2"/>
    <n v="0"/>
    <n v="0"/>
    <n v="2"/>
    <n v="8"/>
  </r>
  <r>
    <x v="1"/>
    <x v="4"/>
    <n v="5"/>
    <n v="0"/>
    <n v="0"/>
    <n v="5"/>
    <n v="13"/>
  </r>
  <r>
    <x v="1"/>
    <x v="5"/>
    <n v="0"/>
    <n v="0"/>
    <n v="0"/>
    <n v="0"/>
    <n v="13"/>
  </r>
  <r>
    <x v="1"/>
    <x v="6"/>
    <n v="3"/>
    <n v="0"/>
    <n v="0"/>
    <n v="3"/>
    <n v="16"/>
  </r>
  <r>
    <x v="1"/>
    <x v="7"/>
    <n v="1"/>
    <n v="0"/>
    <n v="0"/>
    <n v="1"/>
    <n v="17"/>
  </r>
  <r>
    <x v="1"/>
    <x v="8"/>
    <n v="5"/>
    <n v="0"/>
    <n v="0"/>
    <n v="5"/>
    <n v="22"/>
  </r>
  <r>
    <x v="1"/>
    <x v="9"/>
    <n v="5"/>
    <n v="9"/>
    <n v="0"/>
    <n v="14"/>
    <n v="36"/>
  </r>
  <r>
    <x v="1"/>
    <x v="10"/>
    <n v="2"/>
    <n v="17"/>
    <n v="0"/>
    <n v="19"/>
    <n v="55"/>
  </r>
  <r>
    <x v="1"/>
    <x v="11"/>
    <n v="2"/>
    <n v="8"/>
    <n v="0"/>
    <n v="10"/>
    <n v="65"/>
  </r>
  <r>
    <x v="1"/>
    <x v="12"/>
    <n v="2"/>
    <n v="9"/>
    <n v="0"/>
    <n v="11"/>
    <n v="76"/>
  </r>
  <r>
    <x v="1"/>
    <x v="13"/>
    <n v="6"/>
    <n v="10"/>
    <n v="0"/>
    <n v="16"/>
    <n v="92"/>
  </r>
  <r>
    <x v="1"/>
    <x v="14"/>
    <n v="6"/>
    <n v="10"/>
    <n v="0"/>
    <n v="16"/>
    <n v="108"/>
  </r>
  <r>
    <x v="1"/>
    <x v="15"/>
    <n v="6"/>
    <n v="10"/>
    <n v="0"/>
    <n v="16"/>
    <n v="124"/>
  </r>
  <r>
    <x v="1"/>
    <x v="16"/>
    <n v="3"/>
    <n v="5"/>
    <n v="0"/>
    <n v="8"/>
    <n v="132"/>
  </r>
  <r>
    <x v="1"/>
    <x v="17"/>
    <n v="0"/>
    <n v="6"/>
    <n v="0"/>
    <n v="6"/>
    <n v="138"/>
  </r>
  <r>
    <x v="1"/>
    <x v="18"/>
    <n v="8"/>
    <n v="6"/>
    <n v="0"/>
    <n v="14"/>
    <n v="152"/>
  </r>
  <r>
    <x v="1"/>
    <x v="19"/>
    <n v="0"/>
    <n v="0"/>
    <n v="0"/>
    <n v="0"/>
    <n v="152"/>
  </r>
  <r>
    <x v="1"/>
    <x v="20"/>
    <n v="3"/>
    <n v="7"/>
    <n v="0"/>
    <n v="10"/>
    <n v="162"/>
  </r>
  <r>
    <x v="1"/>
    <x v="21"/>
    <n v="0"/>
    <n v="0"/>
    <n v="0"/>
    <n v="0"/>
    <n v="162"/>
  </r>
  <r>
    <x v="1"/>
    <x v="22"/>
    <n v="0"/>
    <n v="10"/>
    <n v="10"/>
    <n v="20"/>
    <n v="182"/>
  </r>
  <r>
    <x v="2"/>
    <x v="0"/>
    <n v="0"/>
    <n v="0"/>
    <n v="0"/>
    <n v="0"/>
    <n v="0"/>
  </r>
  <r>
    <x v="2"/>
    <x v="1"/>
    <n v="1"/>
    <n v="0"/>
    <n v="0"/>
    <n v="1"/>
    <n v="1"/>
  </r>
  <r>
    <x v="2"/>
    <x v="2"/>
    <n v="0"/>
    <n v="0"/>
    <n v="0"/>
    <n v="0"/>
    <n v="1"/>
  </r>
  <r>
    <x v="2"/>
    <x v="3"/>
    <n v="8"/>
    <n v="0"/>
    <n v="0"/>
    <n v="8"/>
    <n v="9"/>
  </r>
  <r>
    <x v="2"/>
    <x v="4"/>
    <n v="2"/>
    <n v="0"/>
    <n v="0"/>
    <n v="2"/>
    <n v="11"/>
  </r>
  <r>
    <x v="2"/>
    <x v="5"/>
    <n v="3"/>
    <n v="0"/>
    <n v="0"/>
    <n v="3"/>
    <n v="14"/>
  </r>
  <r>
    <x v="2"/>
    <x v="6"/>
    <n v="8"/>
    <n v="0"/>
    <n v="0"/>
    <n v="8"/>
    <n v="22"/>
  </r>
  <r>
    <x v="2"/>
    <x v="7"/>
    <n v="5"/>
    <n v="0"/>
    <n v="0"/>
    <n v="5"/>
    <n v="27"/>
  </r>
  <r>
    <x v="2"/>
    <x v="8"/>
    <n v="0"/>
    <n v="0"/>
    <n v="0"/>
    <n v="0"/>
    <n v="27"/>
  </r>
  <r>
    <x v="2"/>
    <x v="9"/>
    <n v="2"/>
    <n v="5"/>
    <n v="0"/>
    <n v="7"/>
    <n v="34"/>
  </r>
  <r>
    <x v="2"/>
    <x v="10"/>
    <n v="1"/>
    <n v="12"/>
    <n v="0"/>
    <n v="13"/>
    <n v="47"/>
  </r>
  <r>
    <x v="2"/>
    <x v="11"/>
    <n v="7"/>
    <n v="8"/>
    <n v="0"/>
    <n v="15"/>
    <n v="62"/>
  </r>
  <r>
    <x v="2"/>
    <x v="12"/>
    <n v="1"/>
    <n v="5"/>
    <n v="0"/>
    <n v="6"/>
    <n v="68"/>
  </r>
  <r>
    <x v="2"/>
    <x v="13"/>
    <n v="6"/>
    <n v="10"/>
    <n v="0"/>
    <n v="16"/>
    <n v="84"/>
  </r>
  <r>
    <x v="2"/>
    <x v="14"/>
    <n v="3"/>
    <n v="10"/>
    <n v="0"/>
    <n v="13"/>
    <n v="97"/>
  </r>
  <r>
    <x v="2"/>
    <x v="15"/>
    <n v="3"/>
    <n v="5"/>
    <n v="0"/>
    <n v="8"/>
    <n v="105"/>
  </r>
  <r>
    <x v="2"/>
    <x v="16"/>
    <n v="0"/>
    <n v="10"/>
    <n v="0"/>
    <n v="10"/>
    <n v="115"/>
  </r>
  <r>
    <x v="2"/>
    <x v="17"/>
    <n v="8"/>
    <n v="0"/>
    <n v="0"/>
    <n v="8"/>
    <n v="123"/>
  </r>
  <r>
    <x v="2"/>
    <x v="18"/>
    <n v="11"/>
    <n v="12"/>
    <n v="0"/>
    <n v="23"/>
    <n v="146"/>
  </r>
  <r>
    <x v="2"/>
    <x v="19"/>
    <n v="3"/>
    <n v="0"/>
    <n v="0"/>
    <n v="3"/>
    <n v="149"/>
  </r>
  <r>
    <x v="2"/>
    <x v="20"/>
    <n v="3"/>
    <n v="7"/>
    <n v="0"/>
    <n v="10"/>
    <n v="159"/>
  </r>
  <r>
    <x v="2"/>
    <x v="21"/>
    <n v="3"/>
    <n v="8"/>
    <n v="0"/>
    <n v="11"/>
    <n v="170"/>
  </r>
  <r>
    <x v="2"/>
    <x v="22"/>
    <n v="3"/>
    <n v="0"/>
    <n v="10"/>
    <n v="13"/>
    <n v="183"/>
  </r>
  <r>
    <x v="3"/>
    <x v="0"/>
    <n v="3"/>
    <n v="0"/>
    <n v="0"/>
    <n v="3"/>
    <n v="3"/>
  </r>
  <r>
    <x v="3"/>
    <x v="1"/>
    <n v="4"/>
    <n v="0"/>
    <n v="0"/>
    <n v="4"/>
    <n v="7"/>
  </r>
  <r>
    <x v="3"/>
    <x v="2"/>
    <n v="1"/>
    <n v="0"/>
    <n v="0"/>
    <n v="1"/>
    <n v="8"/>
  </r>
  <r>
    <x v="3"/>
    <x v="3"/>
    <n v="3"/>
    <n v="0"/>
    <n v="0"/>
    <n v="3"/>
    <n v="11"/>
  </r>
  <r>
    <x v="3"/>
    <x v="4"/>
    <n v="5"/>
    <n v="0"/>
    <n v="0"/>
    <n v="5"/>
    <n v="16"/>
  </r>
  <r>
    <x v="3"/>
    <x v="5"/>
    <n v="1"/>
    <n v="0"/>
    <n v="0"/>
    <n v="1"/>
    <n v="17"/>
  </r>
  <r>
    <x v="3"/>
    <x v="6"/>
    <n v="7"/>
    <n v="0"/>
    <n v="0"/>
    <n v="7"/>
    <n v="24"/>
  </r>
  <r>
    <x v="3"/>
    <x v="7"/>
    <n v="1"/>
    <n v="0"/>
    <n v="0"/>
    <n v="1"/>
    <n v="25"/>
  </r>
  <r>
    <x v="3"/>
    <x v="8"/>
    <n v="1"/>
    <n v="0"/>
    <n v="0"/>
    <n v="1"/>
    <n v="26"/>
  </r>
  <r>
    <x v="3"/>
    <x v="9"/>
    <n v="4"/>
    <n v="15"/>
    <n v="0"/>
    <n v="19"/>
    <n v="45"/>
  </r>
  <r>
    <x v="3"/>
    <x v="10"/>
    <n v="1"/>
    <n v="17"/>
    <n v="0"/>
    <n v="18"/>
    <n v="63"/>
  </r>
  <r>
    <x v="3"/>
    <x v="11"/>
    <n v="3"/>
    <n v="10"/>
    <n v="0"/>
    <n v="13"/>
    <n v="76"/>
  </r>
  <r>
    <x v="3"/>
    <x v="12"/>
    <n v="1"/>
    <n v="13"/>
    <n v="0"/>
    <n v="14"/>
    <n v="90"/>
  </r>
  <r>
    <x v="3"/>
    <x v="13"/>
    <n v="6"/>
    <n v="10"/>
    <n v="0"/>
    <n v="16"/>
    <n v="106"/>
  </r>
  <r>
    <x v="3"/>
    <x v="14"/>
    <n v="3"/>
    <n v="10"/>
    <n v="0"/>
    <n v="13"/>
    <n v="119"/>
  </r>
  <r>
    <x v="3"/>
    <x v="15"/>
    <n v="6"/>
    <n v="10"/>
    <n v="0"/>
    <n v="16"/>
    <n v="135"/>
  </r>
  <r>
    <x v="3"/>
    <x v="16"/>
    <n v="3"/>
    <n v="5"/>
    <n v="0"/>
    <n v="8"/>
    <n v="143"/>
  </r>
  <r>
    <x v="3"/>
    <x v="17"/>
    <n v="3"/>
    <n v="6"/>
    <n v="0"/>
    <n v="9"/>
    <n v="152"/>
  </r>
  <r>
    <x v="3"/>
    <x v="18"/>
    <n v="11"/>
    <n v="6"/>
    <n v="0"/>
    <n v="17"/>
    <n v="169"/>
  </r>
  <r>
    <x v="3"/>
    <x v="19"/>
    <n v="0"/>
    <n v="0"/>
    <n v="0"/>
    <n v="0"/>
    <n v="169"/>
  </r>
  <r>
    <x v="3"/>
    <x v="20"/>
    <n v="8"/>
    <n v="7"/>
    <n v="0"/>
    <n v="15"/>
    <n v="184"/>
  </r>
  <r>
    <x v="3"/>
    <x v="21"/>
    <n v="0"/>
    <n v="0"/>
    <n v="0"/>
    <n v="0"/>
    <n v="184"/>
  </r>
  <r>
    <x v="3"/>
    <x v="22"/>
    <n v="0"/>
    <n v="10"/>
    <n v="10"/>
    <n v="20"/>
    <n v="204"/>
  </r>
  <r>
    <x v="4"/>
    <x v="0"/>
    <n v="1"/>
    <n v="0"/>
    <n v="0"/>
    <n v="1"/>
    <n v="1"/>
  </r>
  <r>
    <x v="4"/>
    <x v="1"/>
    <n v="3"/>
    <n v="0"/>
    <n v="0"/>
    <n v="3"/>
    <n v="4"/>
  </r>
  <r>
    <x v="4"/>
    <x v="2"/>
    <n v="2"/>
    <n v="0"/>
    <n v="0"/>
    <n v="2"/>
    <n v="6"/>
  </r>
  <r>
    <x v="4"/>
    <x v="3"/>
    <n v="2"/>
    <n v="0"/>
    <n v="0"/>
    <n v="2"/>
    <n v="8"/>
  </r>
  <r>
    <x v="4"/>
    <x v="4"/>
    <n v="4"/>
    <n v="0"/>
    <n v="0"/>
    <n v="4"/>
    <n v="12"/>
  </r>
  <r>
    <x v="4"/>
    <x v="5"/>
    <n v="1"/>
    <n v="0"/>
    <n v="0"/>
    <n v="1"/>
    <n v="13"/>
  </r>
  <r>
    <x v="4"/>
    <x v="6"/>
    <n v="4"/>
    <n v="0"/>
    <n v="0"/>
    <n v="4"/>
    <n v="17"/>
  </r>
  <r>
    <x v="4"/>
    <x v="7"/>
    <n v="4"/>
    <n v="0"/>
    <n v="0"/>
    <n v="4"/>
    <n v="21"/>
  </r>
  <r>
    <x v="4"/>
    <x v="8"/>
    <n v="2"/>
    <n v="0"/>
    <n v="0"/>
    <n v="2"/>
    <n v="23"/>
  </r>
  <r>
    <x v="4"/>
    <x v="9"/>
    <n v="2"/>
    <n v="11"/>
    <n v="0"/>
    <n v="13"/>
    <n v="36"/>
  </r>
  <r>
    <x v="4"/>
    <x v="10"/>
    <n v="4"/>
    <n v="17"/>
    <n v="0"/>
    <n v="21"/>
    <n v="57"/>
  </r>
  <r>
    <x v="4"/>
    <x v="11"/>
    <n v="5"/>
    <n v="8"/>
    <n v="0"/>
    <n v="13"/>
    <n v="70"/>
  </r>
  <r>
    <x v="4"/>
    <x v="12"/>
    <n v="1"/>
    <n v="7"/>
    <n v="0"/>
    <n v="8"/>
    <n v="78"/>
  </r>
  <r>
    <x v="4"/>
    <x v="13"/>
    <n v="11"/>
    <n v="10"/>
    <n v="0"/>
    <n v="21"/>
    <n v="99"/>
  </r>
  <r>
    <x v="4"/>
    <x v="14"/>
    <n v="3"/>
    <n v="10"/>
    <n v="0"/>
    <n v="13"/>
    <n v="112"/>
  </r>
  <r>
    <x v="4"/>
    <x v="15"/>
    <n v="6"/>
    <n v="10"/>
    <n v="0"/>
    <n v="16"/>
    <n v="128"/>
  </r>
  <r>
    <x v="4"/>
    <x v="16"/>
    <n v="0"/>
    <n v="5"/>
    <n v="0"/>
    <n v="5"/>
    <n v="133"/>
  </r>
  <r>
    <x v="4"/>
    <x v="17"/>
    <n v="0"/>
    <n v="6"/>
    <n v="0"/>
    <n v="6"/>
    <n v="139"/>
  </r>
  <r>
    <x v="4"/>
    <x v="18"/>
    <n v="3"/>
    <n v="0"/>
    <n v="0"/>
    <n v="3"/>
    <n v="142"/>
  </r>
  <r>
    <x v="4"/>
    <x v="19"/>
    <n v="3"/>
    <n v="7"/>
    <n v="0"/>
    <n v="10"/>
    <n v="152"/>
  </r>
  <r>
    <x v="4"/>
    <x v="20"/>
    <n v="3"/>
    <n v="0"/>
    <n v="0"/>
    <n v="3"/>
    <n v="155"/>
  </r>
  <r>
    <x v="4"/>
    <x v="21"/>
    <n v="0"/>
    <n v="0"/>
    <n v="0"/>
    <n v="0"/>
    <n v="155"/>
  </r>
  <r>
    <x v="4"/>
    <x v="22"/>
    <n v="0"/>
    <n v="0"/>
    <n v="0"/>
    <n v="0"/>
    <n v="155"/>
  </r>
  <r>
    <x v="5"/>
    <x v="0"/>
    <n v="0"/>
    <n v="0"/>
    <n v="0"/>
    <n v="0"/>
    <n v="0"/>
  </r>
  <r>
    <x v="5"/>
    <x v="1"/>
    <n v="2"/>
    <n v="0"/>
    <n v="0"/>
    <n v="2"/>
    <n v="2"/>
  </r>
  <r>
    <x v="5"/>
    <x v="2"/>
    <n v="2"/>
    <n v="0"/>
    <n v="0"/>
    <n v="2"/>
    <n v="4"/>
  </r>
  <r>
    <x v="5"/>
    <x v="3"/>
    <n v="3"/>
    <n v="0"/>
    <n v="0"/>
    <n v="3"/>
    <n v="7"/>
  </r>
  <r>
    <x v="5"/>
    <x v="4"/>
    <n v="2"/>
    <n v="0"/>
    <n v="0"/>
    <n v="2"/>
    <n v="9"/>
  </r>
  <r>
    <x v="5"/>
    <x v="5"/>
    <n v="1"/>
    <n v="0"/>
    <n v="0"/>
    <n v="1"/>
    <n v="10"/>
  </r>
  <r>
    <x v="5"/>
    <x v="6"/>
    <n v="5"/>
    <n v="0"/>
    <n v="0"/>
    <n v="5"/>
    <n v="15"/>
  </r>
  <r>
    <x v="5"/>
    <x v="7"/>
    <n v="0"/>
    <n v="0"/>
    <n v="0"/>
    <n v="0"/>
    <n v="15"/>
  </r>
  <r>
    <x v="5"/>
    <x v="8"/>
    <n v="2"/>
    <n v="0"/>
    <n v="0"/>
    <n v="2"/>
    <n v="17"/>
  </r>
  <r>
    <x v="5"/>
    <x v="9"/>
    <n v="2"/>
    <n v="18"/>
    <n v="0"/>
    <n v="20"/>
    <n v="37"/>
  </r>
  <r>
    <x v="5"/>
    <x v="10"/>
    <n v="2"/>
    <n v="15"/>
    <n v="0"/>
    <n v="17"/>
    <n v="54"/>
  </r>
  <r>
    <x v="5"/>
    <x v="11"/>
    <n v="1"/>
    <n v="8"/>
    <n v="0"/>
    <n v="9"/>
    <n v="63"/>
  </r>
  <r>
    <x v="5"/>
    <x v="12"/>
    <n v="1"/>
    <n v="7"/>
    <n v="0"/>
    <n v="8"/>
    <n v="71"/>
  </r>
  <r>
    <x v="5"/>
    <x v="13"/>
    <n v="3"/>
    <n v="10"/>
    <n v="0"/>
    <n v="13"/>
    <n v="84"/>
  </r>
  <r>
    <x v="5"/>
    <x v="14"/>
    <n v="3"/>
    <n v="5"/>
    <n v="0"/>
    <n v="8"/>
    <n v="92"/>
  </r>
  <r>
    <x v="5"/>
    <x v="15"/>
    <n v="3"/>
    <n v="5"/>
    <n v="0"/>
    <n v="8"/>
    <n v="100"/>
  </r>
  <r>
    <x v="5"/>
    <x v="16"/>
    <n v="3"/>
    <n v="0"/>
    <n v="0"/>
    <n v="3"/>
    <n v="103"/>
  </r>
  <r>
    <x v="5"/>
    <x v="17"/>
    <n v="3"/>
    <n v="6"/>
    <n v="0"/>
    <n v="9"/>
    <n v="112"/>
  </r>
  <r>
    <x v="5"/>
    <x v="18"/>
    <n v="3"/>
    <n v="6"/>
    <n v="0"/>
    <n v="9"/>
    <n v="121"/>
  </r>
  <r>
    <x v="5"/>
    <x v="19"/>
    <n v="0"/>
    <n v="7"/>
    <n v="0"/>
    <n v="7"/>
    <n v="128"/>
  </r>
  <r>
    <x v="5"/>
    <x v="20"/>
    <n v="0"/>
    <n v="0"/>
    <n v="0"/>
    <n v="0"/>
    <n v="128"/>
  </r>
  <r>
    <x v="5"/>
    <x v="21"/>
    <n v="0"/>
    <n v="0"/>
    <n v="0"/>
    <n v="0"/>
    <n v="128"/>
  </r>
  <r>
    <x v="5"/>
    <x v="22"/>
    <n v="3"/>
    <n v="20"/>
    <n v="10"/>
    <n v="33"/>
    <n v="161"/>
  </r>
  <r>
    <x v="6"/>
    <x v="0"/>
    <n v="0"/>
    <n v="0"/>
    <n v="0"/>
    <n v="0"/>
    <n v="0"/>
  </r>
  <r>
    <x v="6"/>
    <x v="1"/>
    <n v="5"/>
    <n v="0"/>
    <n v="0"/>
    <n v="5"/>
    <n v="5"/>
  </r>
  <r>
    <x v="6"/>
    <x v="2"/>
    <n v="1"/>
    <n v="0"/>
    <n v="0"/>
    <n v="1"/>
    <n v="6"/>
  </r>
  <r>
    <x v="6"/>
    <x v="3"/>
    <n v="2"/>
    <n v="0"/>
    <n v="0"/>
    <n v="2"/>
    <n v="8"/>
  </r>
  <r>
    <x v="6"/>
    <x v="4"/>
    <n v="2"/>
    <n v="0"/>
    <n v="0"/>
    <n v="2"/>
    <n v="10"/>
  </r>
  <r>
    <x v="6"/>
    <x v="5"/>
    <n v="0"/>
    <n v="0"/>
    <n v="0"/>
    <n v="0"/>
    <n v="10"/>
  </r>
  <r>
    <x v="6"/>
    <x v="6"/>
    <n v="5"/>
    <n v="0"/>
    <n v="0"/>
    <n v="5"/>
    <n v="15"/>
  </r>
  <r>
    <x v="6"/>
    <x v="7"/>
    <n v="4"/>
    <n v="0"/>
    <n v="0"/>
    <n v="4"/>
    <n v="19"/>
  </r>
  <r>
    <x v="6"/>
    <x v="8"/>
    <n v="3"/>
    <n v="0"/>
    <n v="0"/>
    <n v="3"/>
    <n v="22"/>
  </r>
  <r>
    <x v="6"/>
    <x v="9"/>
    <n v="5"/>
    <n v="6"/>
    <n v="0"/>
    <n v="11"/>
    <n v="33"/>
  </r>
  <r>
    <x v="6"/>
    <x v="10"/>
    <n v="4"/>
    <n v="17"/>
    <n v="0"/>
    <n v="21"/>
    <n v="54"/>
  </r>
  <r>
    <x v="6"/>
    <x v="11"/>
    <n v="2"/>
    <n v="8"/>
    <n v="0"/>
    <n v="10"/>
    <n v="64"/>
  </r>
  <r>
    <x v="6"/>
    <x v="12"/>
    <n v="1"/>
    <n v="8"/>
    <n v="0"/>
    <n v="9"/>
    <n v="73"/>
  </r>
  <r>
    <x v="6"/>
    <x v="13"/>
    <n v="3"/>
    <n v="5"/>
    <n v="0"/>
    <n v="8"/>
    <n v="81"/>
  </r>
  <r>
    <x v="6"/>
    <x v="14"/>
    <n v="6"/>
    <n v="10"/>
    <n v="0"/>
    <n v="16"/>
    <n v="97"/>
  </r>
  <r>
    <x v="6"/>
    <x v="15"/>
    <n v="3"/>
    <n v="5"/>
    <n v="0"/>
    <n v="8"/>
    <n v="105"/>
  </r>
  <r>
    <x v="6"/>
    <x v="16"/>
    <n v="3"/>
    <n v="0"/>
    <n v="0"/>
    <n v="3"/>
    <n v="108"/>
  </r>
  <r>
    <x v="6"/>
    <x v="17"/>
    <n v="0"/>
    <n v="6"/>
    <n v="0"/>
    <n v="6"/>
    <n v="114"/>
  </r>
  <r>
    <x v="6"/>
    <x v="18"/>
    <n v="3"/>
    <n v="0"/>
    <n v="0"/>
    <n v="3"/>
    <n v="117"/>
  </r>
  <r>
    <x v="6"/>
    <x v="19"/>
    <n v="0"/>
    <n v="0"/>
    <n v="0"/>
    <n v="0"/>
    <n v="117"/>
  </r>
  <r>
    <x v="6"/>
    <x v="20"/>
    <n v="3"/>
    <n v="7"/>
    <n v="0"/>
    <n v="10"/>
    <n v="127"/>
  </r>
  <r>
    <x v="6"/>
    <x v="21"/>
    <n v="3"/>
    <n v="0"/>
    <n v="0"/>
    <n v="3"/>
    <n v="130"/>
  </r>
  <r>
    <x v="6"/>
    <x v="22"/>
    <n v="0"/>
    <n v="10"/>
    <n v="10"/>
    <n v="20"/>
    <n v="150"/>
  </r>
  <r>
    <x v="7"/>
    <x v="0"/>
    <n v="0"/>
    <n v="0"/>
    <n v="0"/>
    <n v="0"/>
    <n v="0"/>
  </r>
  <r>
    <x v="7"/>
    <x v="1"/>
    <n v="4"/>
    <n v="0"/>
    <n v="0"/>
    <n v="4"/>
    <n v="4"/>
  </r>
  <r>
    <x v="7"/>
    <x v="2"/>
    <n v="2"/>
    <n v="0"/>
    <n v="0"/>
    <n v="2"/>
    <n v="6"/>
  </r>
  <r>
    <x v="7"/>
    <x v="3"/>
    <n v="4"/>
    <n v="0"/>
    <n v="0"/>
    <n v="4"/>
    <n v="10"/>
  </r>
  <r>
    <x v="7"/>
    <x v="4"/>
    <n v="7"/>
    <n v="0"/>
    <n v="0"/>
    <n v="7"/>
    <n v="17"/>
  </r>
  <r>
    <x v="7"/>
    <x v="5"/>
    <n v="1"/>
    <n v="0"/>
    <n v="0"/>
    <n v="1"/>
    <n v="18"/>
  </r>
  <r>
    <x v="7"/>
    <x v="6"/>
    <n v="4"/>
    <n v="0"/>
    <n v="0"/>
    <n v="4"/>
    <n v="22"/>
  </r>
  <r>
    <x v="7"/>
    <x v="7"/>
    <n v="1"/>
    <n v="0"/>
    <n v="0"/>
    <n v="1"/>
    <n v="23"/>
  </r>
  <r>
    <x v="7"/>
    <x v="8"/>
    <n v="2"/>
    <n v="0"/>
    <n v="0"/>
    <n v="2"/>
    <n v="25"/>
  </r>
  <r>
    <x v="7"/>
    <x v="9"/>
    <n v="2"/>
    <n v="10"/>
    <n v="0"/>
    <n v="12"/>
    <n v="37"/>
  </r>
  <r>
    <x v="7"/>
    <x v="10"/>
    <n v="1"/>
    <n v="10"/>
    <n v="0"/>
    <n v="11"/>
    <n v="48"/>
  </r>
  <r>
    <x v="7"/>
    <x v="11"/>
    <n v="1"/>
    <n v="6"/>
    <n v="0"/>
    <n v="7"/>
    <n v="55"/>
  </r>
  <r>
    <x v="7"/>
    <x v="12"/>
    <n v="2"/>
    <n v="11"/>
    <n v="0"/>
    <n v="13"/>
    <n v="68"/>
  </r>
  <r>
    <x v="7"/>
    <x v="13"/>
    <n v="6"/>
    <n v="10"/>
    <n v="0"/>
    <n v="16"/>
    <n v="84"/>
  </r>
  <r>
    <x v="7"/>
    <x v="14"/>
    <n v="6"/>
    <n v="10"/>
    <n v="0"/>
    <n v="16"/>
    <n v="100"/>
  </r>
  <r>
    <x v="7"/>
    <x v="15"/>
    <n v="3"/>
    <n v="10"/>
    <n v="0"/>
    <n v="13"/>
    <n v="113"/>
  </r>
  <r>
    <x v="7"/>
    <x v="16"/>
    <n v="3"/>
    <n v="5"/>
    <n v="0"/>
    <n v="8"/>
    <n v="121"/>
  </r>
  <r>
    <x v="7"/>
    <x v="17"/>
    <n v="0"/>
    <n v="6"/>
    <n v="0"/>
    <n v="6"/>
    <n v="127"/>
  </r>
  <r>
    <x v="7"/>
    <x v="18"/>
    <n v="16"/>
    <n v="6"/>
    <n v="0"/>
    <n v="22"/>
    <n v="149"/>
  </r>
  <r>
    <x v="7"/>
    <x v="19"/>
    <n v="3"/>
    <n v="7"/>
    <n v="0"/>
    <n v="10"/>
    <n v="159"/>
  </r>
  <r>
    <x v="7"/>
    <x v="20"/>
    <n v="0"/>
    <n v="0"/>
    <n v="0"/>
    <n v="0"/>
    <n v="159"/>
  </r>
  <r>
    <x v="7"/>
    <x v="21"/>
    <n v="8"/>
    <n v="0"/>
    <n v="0"/>
    <n v="8"/>
    <n v="167"/>
  </r>
  <r>
    <x v="7"/>
    <x v="22"/>
    <n v="0"/>
    <n v="20"/>
    <n v="0"/>
    <n v="20"/>
    <n v="187"/>
  </r>
  <r>
    <x v="8"/>
    <x v="0"/>
    <n v="0"/>
    <n v="0"/>
    <n v="0"/>
    <n v="0"/>
    <n v="0"/>
  </r>
  <r>
    <x v="8"/>
    <x v="1"/>
    <n v="2"/>
    <n v="0"/>
    <n v="0"/>
    <n v="2"/>
    <n v="2"/>
  </r>
  <r>
    <x v="8"/>
    <x v="2"/>
    <n v="1"/>
    <n v="0"/>
    <n v="0"/>
    <n v="1"/>
    <n v="3"/>
  </r>
  <r>
    <x v="8"/>
    <x v="3"/>
    <n v="3"/>
    <n v="0"/>
    <n v="0"/>
    <n v="3"/>
    <n v="6"/>
  </r>
  <r>
    <x v="8"/>
    <x v="4"/>
    <n v="2"/>
    <n v="0"/>
    <n v="0"/>
    <n v="2"/>
    <n v="8"/>
  </r>
  <r>
    <x v="8"/>
    <x v="5"/>
    <n v="1"/>
    <n v="0"/>
    <n v="0"/>
    <n v="1"/>
    <n v="9"/>
  </r>
  <r>
    <x v="8"/>
    <x v="6"/>
    <n v="2"/>
    <n v="0"/>
    <n v="0"/>
    <n v="2"/>
    <n v="11"/>
  </r>
  <r>
    <x v="8"/>
    <x v="7"/>
    <n v="2"/>
    <n v="0"/>
    <n v="0"/>
    <n v="2"/>
    <n v="13"/>
  </r>
  <r>
    <x v="8"/>
    <x v="8"/>
    <n v="2"/>
    <n v="0"/>
    <n v="0"/>
    <n v="2"/>
    <n v="15"/>
  </r>
  <r>
    <x v="8"/>
    <x v="9"/>
    <n v="5"/>
    <n v="8"/>
    <n v="0"/>
    <n v="13"/>
    <n v="28"/>
  </r>
  <r>
    <x v="8"/>
    <x v="10"/>
    <n v="1"/>
    <n v="10"/>
    <n v="0"/>
    <n v="11"/>
    <n v="39"/>
  </r>
  <r>
    <x v="8"/>
    <x v="11"/>
    <n v="2"/>
    <n v="11"/>
    <n v="0"/>
    <n v="13"/>
    <n v="52"/>
  </r>
  <r>
    <x v="8"/>
    <x v="12"/>
    <n v="2"/>
    <n v="13"/>
    <n v="0"/>
    <n v="15"/>
    <n v="67"/>
  </r>
  <r>
    <x v="8"/>
    <x v="13"/>
    <n v="8"/>
    <n v="10"/>
    <n v="0"/>
    <n v="18"/>
    <n v="85"/>
  </r>
  <r>
    <x v="8"/>
    <x v="14"/>
    <n v="6"/>
    <n v="10"/>
    <n v="0"/>
    <n v="16"/>
    <n v="101"/>
  </r>
  <r>
    <x v="8"/>
    <x v="15"/>
    <n v="6"/>
    <n v="5"/>
    <n v="0"/>
    <n v="11"/>
    <n v="112"/>
  </r>
  <r>
    <x v="8"/>
    <x v="16"/>
    <n v="0"/>
    <n v="0"/>
    <n v="0"/>
    <n v="0"/>
    <n v="112"/>
  </r>
  <r>
    <x v="8"/>
    <x v="17"/>
    <n v="0"/>
    <n v="0"/>
    <n v="0"/>
    <n v="0"/>
    <n v="112"/>
  </r>
  <r>
    <x v="8"/>
    <x v="18"/>
    <n v="8"/>
    <n v="6"/>
    <n v="0"/>
    <n v="14"/>
    <n v="126"/>
  </r>
  <r>
    <x v="8"/>
    <x v="19"/>
    <n v="0"/>
    <n v="0"/>
    <n v="0"/>
    <n v="0"/>
    <n v="126"/>
  </r>
  <r>
    <x v="8"/>
    <x v="20"/>
    <n v="0"/>
    <n v="7"/>
    <n v="0"/>
    <n v="7"/>
    <n v="133"/>
  </r>
  <r>
    <x v="8"/>
    <x v="21"/>
    <n v="0"/>
    <n v="0"/>
    <n v="0"/>
    <n v="0"/>
    <n v="133"/>
  </r>
  <r>
    <x v="8"/>
    <x v="22"/>
    <n v="0"/>
    <n v="0"/>
    <n v="10"/>
    <n v="10"/>
    <n v="143"/>
  </r>
  <r>
    <x v="9"/>
    <x v="0"/>
    <n v="3"/>
    <n v="0"/>
    <n v="0"/>
    <n v="3"/>
    <n v="3"/>
  </r>
  <r>
    <x v="9"/>
    <x v="1"/>
    <n v="5"/>
    <n v="0"/>
    <n v="0"/>
    <n v="5"/>
    <n v="8"/>
  </r>
  <r>
    <x v="9"/>
    <x v="2"/>
    <n v="1"/>
    <n v="0"/>
    <n v="0"/>
    <n v="1"/>
    <n v="9"/>
  </r>
  <r>
    <x v="9"/>
    <x v="3"/>
    <n v="2"/>
    <n v="0"/>
    <n v="0"/>
    <n v="2"/>
    <n v="11"/>
  </r>
  <r>
    <x v="9"/>
    <x v="4"/>
    <n v="2"/>
    <n v="0"/>
    <n v="0"/>
    <n v="2"/>
    <n v="13"/>
  </r>
  <r>
    <x v="9"/>
    <x v="5"/>
    <n v="0"/>
    <n v="0"/>
    <n v="0"/>
    <n v="0"/>
    <n v="13"/>
  </r>
  <r>
    <x v="9"/>
    <x v="6"/>
    <n v="1"/>
    <n v="0"/>
    <n v="0"/>
    <n v="1"/>
    <n v="14"/>
  </r>
  <r>
    <x v="9"/>
    <x v="7"/>
    <n v="5"/>
    <n v="0"/>
    <n v="0"/>
    <n v="5"/>
    <n v="19"/>
  </r>
  <r>
    <x v="9"/>
    <x v="8"/>
    <n v="3"/>
    <n v="0"/>
    <n v="0"/>
    <n v="3"/>
    <n v="22"/>
  </r>
  <r>
    <x v="9"/>
    <x v="9"/>
    <n v="4"/>
    <n v="9"/>
    <n v="0"/>
    <n v="13"/>
    <n v="35"/>
  </r>
  <r>
    <x v="9"/>
    <x v="10"/>
    <n v="4"/>
    <n v="8"/>
    <n v="0"/>
    <n v="12"/>
    <n v="47"/>
  </r>
  <r>
    <x v="9"/>
    <x v="11"/>
    <n v="3"/>
    <n v="6"/>
    <n v="0"/>
    <n v="9"/>
    <n v="56"/>
  </r>
  <r>
    <x v="9"/>
    <x v="12"/>
    <n v="1"/>
    <n v="4"/>
    <n v="0"/>
    <n v="5"/>
    <n v="61"/>
  </r>
  <r>
    <x v="9"/>
    <x v="13"/>
    <n v="6"/>
    <n v="10"/>
    <n v="0"/>
    <n v="16"/>
    <n v="77"/>
  </r>
  <r>
    <x v="9"/>
    <x v="14"/>
    <n v="3"/>
    <n v="10"/>
    <n v="0"/>
    <n v="13"/>
    <n v="90"/>
  </r>
  <r>
    <x v="9"/>
    <x v="15"/>
    <n v="3"/>
    <n v="5"/>
    <n v="0"/>
    <n v="8"/>
    <n v="98"/>
  </r>
  <r>
    <x v="9"/>
    <x v="16"/>
    <n v="3"/>
    <n v="5"/>
    <n v="0"/>
    <n v="8"/>
    <n v="106"/>
  </r>
  <r>
    <x v="9"/>
    <x v="17"/>
    <n v="3"/>
    <n v="0"/>
    <n v="0"/>
    <n v="3"/>
    <n v="109"/>
  </r>
  <r>
    <x v="9"/>
    <x v="18"/>
    <n v="3"/>
    <n v="0"/>
    <n v="0"/>
    <n v="3"/>
    <n v="112"/>
  </r>
  <r>
    <x v="9"/>
    <x v="19"/>
    <n v="3"/>
    <n v="0"/>
    <n v="0"/>
    <n v="3"/>
    <n v="115"/>
  </r>
  <r>
    <x v="9"/>
    <x v="20"/>
    <n v="3"/>
    <n v="0"/>
    <n v="0"/>
    <n v="3"/>
    <n v="118"/>
  </r>
  <r>
    <x v="9"/>
    <x v="21"/>
    <n v="3"/>
    <n v="0"/>
    <n v="0"/>
    <n v="3"/>
    <n v="121"/>
  </r>
  <r>
    <x v="9"/>
    <x v="22"/>
    <n v="0"/>
    <n v="0"/>
    <n v="0"/>
    <n v="0"/>
    <n v="121"/>
  </r>
  <r>
    <x v="10"/>
    <x v="0"/>
    <n v="0"/>
    <n v="0"/>
    <n v="0"/>
    <n v="0"/>
    <n v="0"/>
  </r>
  <r>
    <x v="10"/>
    <x v="1"/>
    <n v="2"/>
    <n v="0"/>
    <n v="0"/>
    <n v="2"/>
    <n v="2"/>
  </r>
  <r>
    <x v="10"/>
    <x v="2"/>
    <n v="1"/>
    <n v="0"/>
    <n v="0"/>
    <n v="1"/>
    <n v="3"/>
  </r>
  <r>
    <x v="10"/>
    <x v="3"/>
    <n v="3"/>
    <n v="0"/>
    <n v="0"/>
    <n v="3"/>
    <n v="6"/>
  </r>
  <r>
    <x v="10"/>
    <x v="4"/>
    <n v="4"/>
    <n v="0"/>
    <n v="0"/>
    <n v="4"/>
    <n v="10"/>
  </r>
  <r>
    <x v="10"/>
    <x v="5"/>
    <n v="4"/>
    <n v="0"/>
    <n v="0"/>
    <n v="4"/>
    <n v="14"/>
  </r>
  <r>
    <x v="10"/>
    <x v="6"/>
    <n v="2"/>
    <n v="0"/>
    <n v="0"/>
    <n v="2"/>
    <n v="16"/>
  </r>
  <r>
    <x v="10"/>
    <x v="7"/>
    <n v="1"/>
    <n v="0"/>
    <n v="0"/>
    <n v="1"/>
    <n v="17"/>
  </r>
  <r>
    <x v="10"/>
    <x v="8"/>
    <n v="2"/>
    <n v="0"/>
    <n v="0"/>
    <n v="2"/>
    <n v="19"/>
  </r>
  <r>
    <x v="10"/>
    <x v="9"/>
    <n v="1"/>
    <n v="4"/>
    <n v="0"/>
    <n v="5"/>
    <n v="24"/>
  </r>
  <r>
    <x v="10"/>
    <x v="10"/>
    <n v="1"/>
    <n v="15"/>
    <n v="0"/>
    <n v="16"/>
    <n v="40"/>
  </r>
  <r>
    <x v="10"/>
    <x v="11"/>
    <n v="3"/>
    <n v="10"/>
    <n v="0"/>
    <n v="13"/>
    <n v="53"/>
  </r>
  <r>
    <x v="10"/>
    <x v="12"/>
    <n v="1"/>
    <n v="4"/>
    <n v="0"/>
    <n v="5"/>
    <n v="58"/>
  </r>
  <r>
    <x v="10"/>
    <x v="13"/>
    <n v="3"/>
    <n v="10"/>
    <n v="0"/>
    <n v="13"/>
    <n v="71"/>
  </r>
  <r>
    <x v="10"/>
    <x v="14"/>
    <n v="11"/>
    <n v="10"/>
    <n v="0"/>
    <n v="21"/>
    <n v="92"/>
  </r>
  <r>
    <x v="10"/>
    <x v="15"/>
    <n v="3"/>
    <n v="5"/>
    <n v="0"/>
    <n v="8"/>
    <n v="100"/>
  </r>
  <r>
    <x v="10"/>
    <x v="16"/>
    <n v="3"/>
    <n v="0"/>
    <n v="0"/>
    <n v="3"/>
    <n v="103"/>
  </r>
  <r>
    <x v="10"/>
    <x v="17"/>
    <n v="0"/>
    <n v="6"/>
    <n v="0"/>
    <n v="6"/>
    <n v="109"/>
  </r>
  <r>
    <x v="10"/>
    <x v="18"/>
    <n v="3"/>
    <n v="0"/>
    <n v="0"/>
    <n v="3"/>
    <n v="112"/>
  </r>
  <r>
    <x v="10"/>
    <x v="19"/>
    <n v="3"/>
    <n v="7"/>
    <n v="0"/>
    <n v="10"/>
    <n v="122"/>
  </r>
  <r>
    <x v="10"/>
    <x v="20"/>
    <n v="0"/>
    <n v="0"/>
    <n v="0"/>
    <n v="0"/>
    <n v="122"/>
  </r>
  <r>
    <x v="10"/>
    <x v="21"/>
    <n v="0"/>
    <n v="0"/>
    <n v="0"/>
    <n v="0"/>
    <n v="122"/>
  </r>
  <r>
    <x v="10"/>
    <x v="22"/>
    <n v="0"/>
    <n v="20"/>
    <n v="0"/>
    <n v="20"/>
    <n v="142"/>
  </r>
  <r>
    <x v="11"/>
    <x v="0"/>
    <n v="1"/>
    <n v="0"/>
    <n v="0"/>
    <n v="1"/>
    <n v="1"/>
  </r>
  <r>
    <x v="11"/>
    <x v="1"/>
    <n v="5"/>
    <n v="0"/>
    <n v="0"/>
    <n v="5"/>
    <n v="6"/>
  </r>
  <r>
    <x v="11"/>
    <x v="2"/>
    <n v="2"/>
    <n v="0"/>
    <n v="0"/>
    <n v="2"/>
    <n v="8"/>
  </r>
  <r>
    <x v="11"/>
    <x v="3"/>
    <n v="4"/>
    <n v="0"/>
    <n v="0"/>
    <n v="4"/>
    <n v="12"/>
  </r>
  <r>
    <x v="11"/>
    <x v="4"/>
    <n v="7"/>
    <n v="0"/>
    <n v="0"/>
    <n v="7"/>
    <n v="19"/>
  </r>
  <r>
    <x v="11"/>
    <x v="5"/>
    <n v="0"/>
    <n v="0"/>
    <n v="0"/>
    <n v="0"/>
    <n v="19"/>
  </r>
  <r>
    <x v="11"/>
    <x v="6"/>
    <n v="3"/>
    <n v="0"/>
    <n v="0"/>
    <n v="3"/>
    <n v="22"/>
  </r>
  <r>
    <x v="11"/>
    <x v="7"/>
    <n v="4"/>
    <n v="0"/>
    <n v="0"/>
    <n v="4"/>
    <n v="26"/>
  </r>
  <r>
    <x v="11"/>
    <x v="8"/>
    <n v="3"/>
    <n v="0"/>
    <n v="0"/>
    <n v="3"/>
    <n v="29"/>
  </r>
  <r>
    <x v="11"/>
    <x v="9"/>
    <n v="7"/>
    <n v="11"/>
    <n v="0"/>
    <n v="18"/>
    <n v="47"/>
  </r>
  <r>
    <x v="11"/>
    <x v="10"/>
    <n v="2"/>
    <n v="15"/>
    <n v="0"/>
    <n v="17"/>
    <n v="64"/>
  </r>
  <r>
    <x v="11"/>
    <x v="11"/>
    <n v="2"/>
    <n v="8"/>
    <n v="0"/>
    <n v="10"/>
    <n v="74"/>
  </r>
  <r>
    <x v="11"/>
    <x v="12"/>
    <n v="1"/>
    <n v="11"/>
    <n v="0"/>
    <n v="12"/>
    <n v="86"/>
  </r>
  <r>
    <x v="11"/>
    <x v="13"/>
    <n v="6"/>
    <n v="10"/>
    <n v="0"/>
    <n v="16"/>
    <n v="102"/>
  </r>
  <r>
    <x v="11"/>
    <x v="14"/>
    <n v="6"/>
    <n v="10"/>
    <n v="0"/>
    <n v="16"/>
    <n v="118"/>
  </r>
  <r>
    <x v="11"/>
    <x v="15"/>
    <n v="3"/>
    <n v="10"/>
    <n v="0"/>
    <n v="13"/>
    <n v="131"/>
  </r>
  <r>
    <x v="11"/>
    <x v="16"/>
    <n v="3"/>
    <n v="5"/>
    <n v="0"/>
    <n v="8"/>
    <n v="139"/>
  </r>
  <r>
    <x v="11"/>
    <x v="17"/>
    <n v="0"/>
    <n v="6"/>
    <n v="0"/>
    <n v="6"/>
    <n v="145"/>
  </r>
  <r>
    <x v="11"/>
    <x v="18"/>
    <n v="11"/>
    <n v="6"/>
    <n v="0"/>
    <n v="17"/>
    <n v="162"/>
  </r>
  <r>
    <x v="11"/>
    <x v="19"/>
    <n v="0"/>
    <n v="0"/>
    <n v="0"/>
    <n v="0"/>
    <n v="162"/>
  </r>
  <r>
    <x v="11"/>
    <x v="20"/>
    <n v="3"/>
    <n v="7"/>
    <n v="0"/>
    <n v="10"/>
    <n v="172"/>
  </r>
  <r>
    <x v="11"/>
    <x v="21"/>
    <n v="3"/>
    <n v="0"/>
    <n v="0"/>
    <n v="3"/>
    <n v="175"/>
  </r>
  <r>
    <x v="11"/>
    <x v="22"/>
    <n v="0"/>
    <n v="10"/>
    <n v="10"/>
    <n v="20"/>
    <n v="195"/>
  </r>
  <r>
    <x v="12"/>
    <x v="0"/>
    <n v="0"/>
    <n v="0"/>
    <n v="0"/>
    <n v="0"/>
    <n v="0"/>
  </r>
  <r>
    <x v="12"/>
    <x v="1"/>
    <n v="5"/>
    <n v="0"/>
    <n v="0"/>
    <n v="5"/>
    <n v="5"/>
  </r>
  <r>
    <x v="12"/>
    <x v="2"/>
    <n v="1"/>
    <n v="0"/>
    <n v="0"/>
    <n v="1"/>
    <n v="6"/>
  </r>
  <r>
    <x v="12"/>
    <x v="3"/>
    <n v="1"/>
    <n v="0"/>
    <n v="0"/>
    <n v="1"/>
    <n v="7"/>
  </r>
  <r>
    <x v="12"/>
    <x v="4"/>
    <n v="2"/>
    <n v="0"/>
    <n v="0"/>
    <n v="2"/>
    <n v="9"/>
  </r>
  <r>
    <x v="12"/>
    <x v="5"/>
    <n v="1"/>
    <n v="0"/>
    <n v="0"/>
    <n v="1"/>
    <n v="10"/>
  </r>
  <r>
    <x v="12"/>
    <x v="6"/>
    <n v="5"/>
    <n v="0"/>
    <n v="0"/>
    <n v="5"/>
    <n v="15"/>
  </r>
  <r>
    <x v="12"/>
    <x v="7"/>
    <n v="1"/>
    <n v="0"/>
    <n v="0"/>
    <n v="1"/>
    <n v="16"/>
  </r>
  <r>
    <x v="12"/>
    <x v="8"/>
    <n v="2"/>
    <n v="0"/>
    <n v="0"/>
    <n v="2"/>
    <n v="18"/>
  </r>
  <r>
    <x v="12"/>
    <x v="9"/>
    <n v="2"/>
    <n v="8"/>
    <n v="0"/>
    <n v="10"/>
    <n v="28"/>
  </r>
  <r>
    <x v="12"/>
    <x v="10"/>
    <n v="1"/>
    <n v="8"/>
    <n v="0"/>
    <n v="9"/>
    <n v="37"/>
  </r>
  <r>
    <x v="12"/>
    <x v="11"/>
    <n v="1"/>
    <n v="6"/>
    <n v="0"/>
    <n v="7"/>
    <n v="44"/>
  </r>
  <r>
    <x v="12"/>
    <x v="12"/>
    <n v="1"/>
    <n v="8"/>
    <n v="0"/>
    <n v="9"/>
    <n v="53"/>
  </r>
  <r>
    <x v="12"/>
    <x v="14"/>
    <n v="11"/>
    <n v="10"/>
    <n v="0"/>
    <n v="21"/>
    <n v="74"/>
  </r>
  <r>
    <x v="12"/>
    <x v="15"/>
    <n v="3"/>
    <n v="10"/>
    <n v="0"/>
    <n v="13"/>
    <n v="87"/>
  </r>
  <r>
    <x v="12"/>
    <x v="16"/>
    <n v="0"/>
    <n v="0"/>
    <n v="0"/>
    <n v="0"/>
    <n v="87"/>
  </r>
  <r>
    <x v="12"/>
    <x v="17"/>
    <n v="0"/>
    <n v="6"/>
    <n v="0"/>
    <n v="6"/>
    <n v="93"/>
  </r>
  <r>
    <x v="12"/>
    <x v="18"/>
    <n v="11"/>
    <n v="6"/>
    <n v="0"/>
    <n v="17"/>
    <n v="110"/>
  </r>
  <r>
    <x v="12"/>
    <x v="19"/>
    <n v="0"/>
    <n v="0"/>
    <n v="0"/>
    <n v="0"/>
    <n v="110"/>
  </r>
  <r>
    <x v="12"/>
    <x v="20"/>
    <n v="3"/>
    <n v="7"/>
    <n v="0"/>
    <n v="10"/>
    <n v="120"/>
  </r>
  <r>
    <x v="12"/>
    <x v="21"/>
    <n v="0"/>
    <n v="0"/>
    <n v="0"/>
    <n v="0"/>
    <n v="120"/>
  </r>
  <r>
    <x v="12"/>
    <x v="22"/>
    <n v="0"/>
    <n v="10"/>
    <n v="0"/>
    <n v="10"/>
    <n v="130"/>
  </r>
  <r>
    <x v="13"/>
    <x v="0"/>
    <n v="1"/>
    <n v="0"/>
    <n v="0"/>
    <n v="1"/>
    <n v="1"/>
  </r>
  <r>
    <x v="13"/>
    <x v="1"/>
    <n v="4"/>
    <n v="0"/>
    <n v="0"/>
    <n v="4"/>
    <n v="5"/>
  </r>
  <r>
    <x v="13"/>
    <x v="2"/>
    <n v="1"/>
    <n v="0"/>
    <n v="0"/>
    <n v="1"/>
    <n v="6"/>
  </r>
  <r>
    <x v="13"/>
    <x v="3"/>
    <n v="2"/>
    <n v="0"/>
    <n v="0"/>
    <n v="2"/>
    <n v="8"/>
  </r>
  <r>
    <x v="13"/>
    <x v="4"/>
    <n v="4"/>
    <n v="0"/>
    <n v="0"/>
    <n v="4"/>
    <n v="12"/>
  </r>
  <r>
    <x v="13"/>
    <x v="5"/>
    <n v="1"/>
    <n v="0"/>
    <n v="0"/>
    <n v="1"/>
    <n v="13"/>
  </r>
  <r>
    <x v="13"/>
    <x v="6"/>
    <n v="7"/>
    <n v="0"/>
    <n v="0"/>
    <n v="7"/>
    <n v="20"/>
  </r>
  <r>
    <x v="13"/>
    <x v="7"/>
    <n v="4"/>
    <n v="0"/>
    <n v="0"/>
    <n v="4"/>
    <n v="24"/>
  </r>
  <r>
    <x v="13"/>
    <x v="8"/>
    <n v="1"/>
    <n v="0"/>
    <n v="0"/>
    <n v="1"/>
    <n v="25"/>
  </r>
  <r>
    <x v="13"/>
    <x v="9"/>
    <n v="2"/>
    <n v="11"/>
    <n v="0"/>
    <n v="13"/>
    <n v="38"/>
  </r>
  <r>
    <x v="13"/>
    <x v="10"/>
    <n v="2"/>
    <n v="8"/>
    <n v="0"/>
    <n v="10"/>
    <n v="48"/>
  </r>
  <r>
    <x v="13"/>
    <x v="11"/>
    <n v="1"/>
    <n v="6"/>
    <n v="0"/>
    <n v="7"/>
    <n v="55"/>
  </r>
  <r>
    <x v="13"/>
    <x v="12"/>
    <n v="4"/>
    <n v="6"/>
    <n v="0"/>
    <n v="10"/>
    <n v="65"/>
  </r>
  <r>
    <x v="13"/>
    <x v="13"/>
    <n v="6"/>
    <n v="10"/>
    <n v="0"/>
    <n v="16"/>
    <n v="81"/>
  </r>
  <r>
    <x v="13"/>
    <x v="14"/>
    <n v="6"/>
    <n v="10"/>
    <n v="0"/>
    <n v="16"/>
    <n v="97"/>
  </r>
  <r>
    <x v="13"/>
    <x v="15"/>
    <n v="3"/>
    <n v="10"/>
    <n v="0"/>
    <n v="13"/>
    <n v="110"/>
  </r>
  <r>
    <x v="13"/>
    <x v="16"/>
    <n v="3"/>
    <n v="10"/>
    <n v="0"/>
    <n v="13"/>
    <n v="123"/>
  </r>
  <r>
    <x v="13"/>
    <x v="17"/>
    <n v="0"/>
    <n v="6"/>
    <n v="0"/>
    <n v="6"/>
    <n v="129"/>
  </r>
  <r>
    <x v="13"/>
    <x v="18"/>
    <n v="8"/>
    <n v="6"/>
    <n v="0"/>
    <n v="14"/>
    <n v="143"/>
  </r>
  <r>
    <x v="13"/>
    <x v="19"/>
    <n v="0"/>
    <n v="0"/>
    <n v="0"/>
    <n v="0"/>
    <n v="143"/>
  </r>
  <r>
    <x v="13"/>
    <x v="20"/>
    <n v="0"/>
    <n v="7"/>
    <n v="0"/>
    <n v="7"/>
    <n v="150"/>
  </r>
  <r>
    <x v="13"/>
    <x v="21"/>
    <n v="8"/>
    <n v="0"/>
    <n v="0"/>
    <n v="8"/>
    <n v="158"/>
  </r>
  <r>
    <x v="13"/>
    <x v="22"/>
    <n v="0"/>
    <n v="10"/>
    <n v="10"/>
    <n v="20"/>
    <n v="178"/>
  </r>
  <r>
    <x v="14"/>
    <x v="0"/>
    <n v="0"/>
    <n v="0"/>
    <n v="0"/>
    <n v="0"/>
    <n v="0"/>
  </r>
  <r>
    <x v="14"/>
    <x v="1"/>
    <n v="2"/>
    <n v="0"/>
    <n v="0"/>
    <n v="2"/>
    <n v="2"/>
  </r>
  <r>
    <x v="14"/>
    <x v="2"/>
    <n v="1"/>
    <n v="0"/>
    <n v="0"/>
    <n v="1"/>
    <n v="3"/>
  </r>
  <r>
    <x v="14"/>
    <x v="3"/>
    <n v="4"/>
    <n v="0"/>
    <n v="0"/>
    <n v="4"/>
    <n v="7"/>
  </r>
  <r>
    <x v="14"/>
    <x v="4"/>
    <n v="4"/>
    <n v="0"/>
    <n v="0"/>
    <n v="4"/>
    <n v="11"/>
  </r>
  <r>
    <x v="14"/>
    <x v="5"/>
    <n v="2"/>
    <n v="0"/>
    <n v="0"/>
    <n v="2"/>
    <n v="13"/>
  </r>
  <r>
    <x v="14"/>
    <x v="6"/>
    <n v="2"/>
    <n v="0"/>
    <n v="0"/>
    <n v="2"/>
    <n v="15"/>
  </r>
  <r>
    <x v="14"/>
    <x v="7"/>
    <n v="2"/>
    <n v="0"/>
    <n v="0"/>
    <n v="2"/>
    <n v="17"/>
  </r>
  <r>
    <x v="14"/>
    <x v="8"/>
    <n v="2"/>
    <n v="0"/>
    <n v="0"/>
    <n v="2"/>
    <n v="19"/>
  </r>
  <r>
    <x v="14"/>
    <x v="9"/>
    <n v="2"/>
    <n v="18"/>
    <n v="0"/>
    <n v="20"/>
    <n v="39"/>
  </r>
  <r>
    <x v="14"/>
    <x v="10"/>
    <n v="1"/>
    <n v="15"/>
    <n v="0"/>
    <n v="16"/>
    <n v="55"/>
  </r>
  <r>
    <x v="14"/>
    <x v="11"/>
    <n v="2"/>
    <n v="8"/>
    <n v="0"/>
    <n v="10"/>
    <n v="65"/>
  </r>
  <r>
    <x v="14"/>
    <x v="12"/>
    <n v="1"/>
    <n v="8"/>
    <n v="0"/>
    <n v="9"/>
    <n v="74"/>
  </r>
  <r>
    <x v="14"/>
    <x v="13"/>
    <n v="6"/>
    <n v="10"/>
    <n v="0"/>
    <n v="16"/>
    <n v="90"/>
  </r>
  <r>
    <x v="14"/>
    <x v="14"/>
    <n v="6"/>
    <n v="5"/>
    <n v="0"/>
    <n v="11"/>
    <n v="101"/>
  </r>
  <r>
    <x v="14"/>
    <x v="15"/>
    <n v="3"/>
    <n v="10"/>
    <n v="0"/>
    <n v="13"/>
    <n v="114"/>
  </r>
  <r>
    <x v="14"/>
    <x v="16"/>
    <n v="0"/>
    <n v="5"/>
    <n v="0"/>
    <n v="5"/>
    <n v="119"/>
  </r>
  <r>
    <x v="14"/>
    <x v="17"/>
    <n v="8"/>
    <n v="0"/>
    <n v="0"/>
    <n v="8"/>
    <n v="127"/>
  </r>
  <r>
    <x v="14"/>
    <x v="18"/>
    <n v="6"/>
    <n v="6"/>
    <n v="0"/>
    <n v="12"/>
    <n v="139"/>
  </r>
  <r>
    <x v="14"/>
    <x v="19"/>
    <n v="0"/>
    <n v="0"/>
    <n v="0"/>
    <n v="0"/>
    <n v="139"/>
  </r>
  <r>
    <x v="14"/>
    <x v="20"/>
    <n v="0"/>
    <n v="0"/>
    <n v="0"/>
    <n v="0"/>
    <n v="139"/>
  </r>
  <r>
    <x v="14"/>
    <x v="21"/>
    <n v="0"/>
    <n v="0"/>
    <n v="0"/>
    <n v="0"/>
    <n v="139"/>
  </r>
  <r>
    <x v="14"/>
    <x v="22"/>
    <n v="3"/>
    <n v="0"/>
    <n v="10"/>
    <n v="13"/>
    <n v="152"/>
  </r>
  <r>
    <x v="15"/>
    <x v="0"/>
    <n v="1"/>
    <n v="0"/>
    <n v="0"/>
    <n v="1"/>
    <n v="1"/>
  </r>
  <r>
    <x v="15"/>
    <x v="1"/>
    <n v="4"/>
    <n v="0"/>
    <n v="0"/>
    <n v="4"/>
    <n v="5"/>
  </r>
  <r>
    <x v="15"/>
    <x v="2"/>
    <n v="1"/>
    <n v="0"/>
    <n v="0"/>
    <n v="1"/>
    <n v="6"/>
  </r>
  <r>
    <x v="15"/>
    <x v="3"/>
    <n v="3"/>
    <n v="0"/>
    <n v="0"/>
    <n v="3"/>
    <n v="9"/>
  </r>
  <r>
    <x v="15"/>
    <x v="4"/>
    <n v="3"/>
    <n v="0"/>
    <n v="0"/>
    <n v="3"/>
    <n v="12"/>
  </r>
  <r>
    <x v="15"/>
    <x v="5"/>
    <n v="0"/>
    <n v="0"/>
    <n v="0"/>
    <n v="0"/>
    <n v="12"/>
  </r>
  <r>
    <x v="15"/>
    <x v="6"/>
    <n v="5"/>
    <n v="0"/>
    <n v="0"/>
    <n v="5"/>
    <n v="17"/>
  </r>
  <r>
    <x v="15"/>
    <x v="7"/>
    <n v="4"/>
    <n v="0"/>
    <n v="0"/>
    <n v="4"/>
    <n v="21"/>
  </r>
  <r>
    <x v="15"/>
    <x v="8"/>
    <n v="0"/>
    <n v="0"/>
    <n v="0"/>
    <n v="0"/>
    <n v="21"/>
  </r>
  <r>
    <x v="15"/>
    <x v="9"/>
    <n v="1"/>
    <n v="8"/>
    <n v="0"/>
    <n v="9"/>
    <n v="30"/>
  </r>
  <r>
    <x v="15"/>
    <x v="10"/>
    <n v="1"/>
    <n v="15"/>
    <n v="0"/>
    <n v="16"/>
    <n v="46"/>
  </r>
  <r>
    <x v="15"/>
    <x v="11"/>
    <n v="5"/>
    <n v="10"/>
    <n v="0"/>
    <n v="15"/>
    <n v="61"/>
  </r>
  <r>
    <x v="15"/>
    <x v="12"/>
    <n v="2"/>
    <n v="9"/>
    <n v="0"/>
    <n v="11"/>
    <n v="72"/>
  </r>
  <r>
    <x v="15"/>
    <x v="13"/>
    <n v="3"/>
    <n v="5"/>
    <n v="0"/>
    <n v="8"/>
    <n v="80"/>
  </r>
  <r>
    <x v="15"/>
    <x v="14"/>
    <n v="11"/>
    <n v="10"/>
    <n v="0"/>
    <n v="21"/>
    <n v="101"/>
  </r>
  <r>
    <x v="15"/>
    <x v="15"/>
    <n v="3"/>
    <n v="5"/>
    <n v="0"/>
    <n v="8"/>
    <n v="109"/>
  </r>
  <r>
    <x v="15"/>
    <x v="16"/>
    <n v="0"/>
    <n v="0"/>
    <n v="0"/>
    <n v="0"/>
    <n v="109"/>
  </r>
  <r>
    <x v="15"/>
    <x v="17"/>
    <n v="0"/>
    <n v="6"/>
    <n v="0"/>
    <n v="6"/>
    <n v="115"/>
  </r>
  <r>
    <x v="15"/>
    <x v="18"/>
    <n v="0"/>
    <n v="0"/>
    <n v="0"/>
    <n v="0"/>
    <n v="115"/>
  </r>
  <r>
    <x v="15"/>
    <x v="19"/>
    <n v="0"/>
    <n v="0"/>
    <n v="0"/>
    <n v="0"/>
    <n v="115"/>
  </r>
  <r>
    <x v="15"/>
    <x v="20"/>
    <n v="3"/>
    <n v="0"/>
    <n v="0"/>
    <n v="3"/>
    <n v="118"/>
  </r>
  <r>
    <x v="15"/>
    <x v="21"/>
    <n v="3"/>
    <n v="0"/>
    <n v="0"/>
    <n v="3"/>
    <n v="121"/>
  </r>
  <r>
    <x v="15"/>
    <x v="22"/>
    <n v="0"/>
    <n v="0"/>
    <n v="0"/>
    <n v="0"/>
    <n v="121"/>
  </r>
  <r>
    <x v="16"/>
    <x v="0"/>
    <n v="0"/>
    <n v="0"/>
    <n v="0"/>
    <n v="0"/>
    <n v="0"/>
  </r>
  <r>
    <x v="16"/>
    <x v="1"/>
    <n v="4"/>
    <n v="0"/>
    <n v="0"/>
    <n v="4"/>
    <n v="4"/>
  </r>
  <r>
    <x v="16"/>
    <x v="2"/>
    <n v="1"/>
    <n v="0"/>
    <n v="0"/>
    <n v="1"/>
    <n v="5"/>
  </r>
  <r>
    <x v="16"/>
    <x v="3"/>
    <n v="2"/>
    <n v="0"/>
    <n v="0"/>
    <n v="2"/>
    <n v="7"/>
  </r>
  <r>
    <x v="16"/>
    <x v="4"/>
    <n v="4"/>
    <n v="0"/>
    <n v="0"/>
    <n v="4"/>
    <n v="11"/>
  </r>
  <r>
    <x v="16"/>
    <x v="5"/>
    <n v="1"/>
    <n v="0"/>
    <n v="0"/>
    <n v="1"/>
    <n v="12"/>
  </r>
  <r>
    <x v="16"/>
    <x v="6"/>
    <n v="3"/>
    <n v="0"/>
    <n v="0"/>
    <n v="3"/>
    <n v="15"/>
  </r>
  <r>
    <x v="16"/>
    <x v="7"/>
    <n v="4"/>
    <n v="0"/>
    <n v="0"/>
    <n v="4"/>
    <n v="19"/>
  </r>
  <r>
    <x v="16"/>
    <x v="8"/>
    <n v="2"/>
    <n v="0"/>
    <n v="0"/>
    <n v="2"/>
    <n v="21"/>
  </r>
  <r>
    <x v="16"/>
    <x v="9"/>
    <n v="2"/>
    <n v="8"/>
    <n v="0"/>
    <n v="10"/>
    <n v="31"/>
  </r>
  <r>
    <x v="16"/>
    <x v="10"/>
    <n v="1"/>
    <n v="9"/>
    <n v="0"/>
    <n v="10"/>
    <n v="41"/>
  </r>
  <r>
    <x v="16"/>
    <x v="11"/>
    <n v="3"/>
    <n v="8"/>
    <n v="0"/>
    <n v="11"/>
    <n v="52"/>
  </r>
  <r>
    <x v="16"/>
    <x v="12"/>
    <n v="1"/>
    <n v="7"/>
    <n v="0"/>
    <n v="8"/>
    <n v="60"/>
  </r>
  <r>
    <x v="16"/>
    <x v="13"/>
    <n v="8"/>
    <n v="10"/>
    <n v="0"/>
    <n v="18"/>
    <n v="78"/>
  </r>
  <r>
    <x v="16"/>
    <x v="14"/>
    <n v="11"/>
    <n v="10"/>
    <n v="0"/>
    <n v="21"/>
    <n v="99"/>
  </r>
  <r>
    <x v="16"/>
    <x v="15"/>
    <n v="11"/>
    <n v="5"/>
    <n v="0"/>
    <n v="16"/>
    <n v="115"/>
  </r>
  <r>
    <x v="16"/>
    <x v="16"/>
    <n v="3"/>
    <n v="5"/>
    <n v="0"/>
    <n v="8"/>
    <n v="123"/>
  </r>
  <r>
    <x v="16"/>
    <x v="17"/>
    <n v="0"/>
    <n v="6"/>
    <n v="0"/>
    <n v="6"/>
    <n v="129"/>
  </r>
  <r>
    <x v="16"/>
    <x v="18"/>
    <n v="8"/>
    <n v="6"/>
    <n v="0"/>
    <n v="14"/>
    <n v="143"/>
  </r>
  <r>
    <x v="16"/>
    <x v="19"/>
    <n v="0"/>
    <n v="0"/>
    <n v="0"/>
    <n v="0"/>
    <n v="143"/>
  </r>
  <r>
    <x v="16"/>
    <x v="20"/>
    <n v="3"/>
    <n v="7"/>
    <n v="0"/>
    <n v="10"/>
    <n v="153"/>
  </r>
  <r>
    <x v="16"/>
    <x v="21"/>
    <n v="0"/>
    <n v="0"/>
    <n v="0"/>
    <n v="0"/>
    <n v="153"/>
  </r>
  <r>
    <x v="16"/>
    <x v="22"/>
    <n v="0"/>
    <n v="10"/>
    <n v="10"/>
    <n v="20"/>
    <n v="173"/>
  </r>
  <r>
    <x v="17"/>
    <x v="0"/>
    <n v="0"/>
    <n v="0"/>
    <n v="0"/>
    <n v="0"/>
    <n v="0"/>
  </r>
  <r>
    <x v="17"/>
    <x v="1"/>
    <n v="4"/>
    <n v="0"/>
    <n v="0"/>
    <n v="4"/>
    <n v="4"/>
  </r>
  <r>
    <x v="17"/>
    <x v="2"/>
    <n v="1"/>
    <n v="0"/>
    <n v="0"/>
    <n v="1"/>
    <n v="5"/>
  </r>
  <r>
    <x v="17"/>
    <x v="3"/>
    <n v="2"/>
    <n v="0"/>
    <n v="0"/>
    <n v="2"/>
    <n v="7"/>
  </r>
  <r>
    <x v="17"/>
    <x v="4"/>
    <n v="7"/>
    <n v="0"/>
    <n v="0"/>
    <n v="7"/>
    <n v="14"/>
  </r>
  <r>
    <x v="17"/>
    <x v="5"/>
    <n v="1"/>
    <n v="0"/>
    <n v="0"/>
    <n v="1"/>
    <n v="15"/>
  </r>
  <r>
    <x v="17"/>
    <x v="6"/>
    <n v="1"/>
    <n v="0"/>
    <n v="0"/>
    <n v="1"/>
    <n v="16"/>
  </r>
  <r>
    <x v="17"/>
    <x v="7"/>
    <n v="4"/>
    <n v="0"/>
    <n v="0"/>
    <n v="4"/>
    <n v="20"/>
  </r>
  <r>
    <x v="17"/>
    <x v="8"/>
    <n v="3"/>
    <n v="0"/>
    <n v="0"/>
    <n v="3"/>
    <n v="23"/>
  </r>
  <r>
    <x v="17"/>
    <x v="9"/>
    <n v="5"/>
    <n v="11"/>
    <n v="0"/>
    <n v="16"/>
    <n v="39"/>
  </r>
  <r>
    <x v="17"/>
    <x v="10"/>
    <n v="2"/>
    <n v="15"/>
    <n v="0"/>
    <n v="17"/>
    <n v="56"/>
  </r>
  <r>
    <x v="17"/>
    <x v="11"/>
    <n v="3"/>
    <n v="8"/>
    <n v="0"/>
    <n v="11"/>
    <n v="67"/>
  </r>
  <r>
    <x v="17"/>
    <x v="12"/>
    <n v="4"/>
    <n v="13"/>
    <n v="0"/>
    <n v="17"/>
    <n v="84"/>
  </r>
  <r>
    <x v="17"/>
    <x v="13"/>
    <n v="11"/>
    <n v="10"/>
    <n v="0"/>
    <n v="21"/>
    <n v="105"/>
  </r>
  <r>
    <x v="17"/>
    <x v="14"/>
    <n v="6"/>
    <n v="10"/>
    <n v="0"/>
    <n v="16"/>
    <n v="121"/>
  </r>
  <r>
    <x v="17"/>
    <x v="15"/>
    <n v="3"/>
    <n v="5"/>
    <n v="0"/>
    <n v="8"/>
    <n v="129"/>
  </r>
  <r>
    <x v="17"/>
    <x v="16"/>
    <n v="3"/>
    <n v="5"/>
    <n v="0"/>
    <n v="8"/>
    <n v="137"/>
  </r>
  <r>
    <x v="17"/>
    <x v="17"/>
    <n v="0"/>
    <n v="6"/>
    <n v="0"/>
    <n v="6"/>
    <n v="143"/>
  </r>
  <r>
    <x v="17"/>
    <x v="18"/>
    <n v="3"/>
    <n v="6"/>
    <n v="0"/>
    <n v="9"/>
    <n v="152"/>
  </r>
  <r>
    <x v="17"/>
    <x v="19"/>
    <n v="0"/>
    <n v="0"/>
    <n v="0"/>
    <n v="0"/>
    <n v="152"/>
  </r>
  <r>
    <x v="17"/>
    <x v="20"/>
    <n v="8"/>
    <n v="7"/>
    <n v="0"/>
    <n v="15"/>
    <n v="167"/>
  </r>
  <r>
    <x v="17"/>
    <x v="21"/>
    <n v="8"/>
    <n v="0"/>
    <n v="0"/>
    <n v="8"/>
    <n v="175"/>
  </r>
  <r>
    <x v="17"/>
    <x v="22"/>
    <n v="0"/>
    <n v="10"/>
    <n v="10"/>
    <n v="20"/>
    <n v="195"/>
  </r>
  <r>
    <x v="18"/>
    <x v="0"/>
    <n v="0"/>
    <n v="0"/>
    <n v="0"/>
    <n v="0"/>
    <n v="0"/>
  </r>
  <r>
    <x v="18"/>
    <x v="1"/>
    <n v="1"/>
    <n v="0"/>
    <n v="0"/>
    <n v="1"/>
    <n v="1"/>
  </r>
  <r>
    <x v="18"/>
    <x v="2"/>
    <n v="2"/>
    <n v="0"/>
    <n v="0"/>
    <n v="2"/>
    <n v="3"/>
  </r>
  <r>
    <x v="18"/>
    <x v="3"/>
    <n v="2"/>
    <n v="0"/>
    <n v="0"/>
    <n v="2"/>
    <n v="5"/>
  </r>
  <r>
    <x v="18"/>
    <x v="4"/>
    <n v="5"/>
    <n v="0"/>
    <n v="0"/>
    <n v="5"/>
    <n v="10"/>
  </r>
  <r>
    <x v="18"/>
    <x v="5"/>
    <n v="1"/>
    <n v="0"/>
    <n v="0"/>
    <n v="1"/>
    <n v="11"/>
  </r>
  <r>
    <x v="18"/>
    <x v="6"/>
    <n v="5"/>
    <n v="0"/>
    <n v="0"/>
    <n v="5"/>
    <n v="16"/>
  </r>
  <r>
    <x v="18"/>
    <x v="7"/>
    <n v="5"/>
    <n v="0"/>
    <n v="0"/>
    <n v="5"/>
    <n v="21"/>
  </r>
  <r>
    <x v="18"/>
    <x v="8"/>
    <n v="2"/>
    <n v="0"/>
    <n v="0"/>
    <n v="2"/>
    <n v="23"/>
  </r>
  <r>
    <x v="18"/>
    <x v="9"/>
    <n v="2"/>
    <n v="12"/>
    <n v="0"/>
    <n v="14"/>
    <n v="37"/>
  </r>
  <r>
    <x v="18"/>
    <x v="10"/>
    <n v="4"/>
    <n v="8"/>
    <n v="0"/>
    <n v="12"/>
    <n v="49"/>
  </r>
  <r>
    <x v="18"/>
    <x v="11"/>
    <n v="1"/>
    <n v="6"/>
    <n v="0"/>
    <n v="7"/>
    <n v="56"/>
  </r>
  <r>
    <x v="18"/>
    <x v="12"/>
    <n v="1"/>
    <n v="6"/>
    <n v="0"/>
    <n v="7"/>
    <n v="63"/>
  </r>
  <r>
    <x v="18"/>
    <x v="13"/>
    <n v="3"/>
    <n v="5"/>
    <n v="0"/>
    <n v="8"/>
    <n v="71"/>
  </r>
  <r>
    <x v="18"/>
    <x v="14"/>
    <n v="6"/>
    <n v="5"/>
    <n v="0"/>
    <n v="11"/>
    <n v="82"/>
  </r>
  <r>
    <x v="18"/>
    <x v="15"/>
    <n v="3"/>
    <n v="10"/>
    <n v="0"/>
    <n v="13"/>
    <n v="95"/>
  </r>
  <r>
    <x v="18"/>
    <x v="16"/>
    <n v="3"/>
    <n v="5"/>
    <n v="0"/>
    <n v="8"/>
    <n v="103"/>
  </r>
  <r>
    <x v="18"/>
    <x v="17"/>
    <n v="0"/>
    <n v="6"/>
    <n v="0"/>
    <n v="6"/>
    <n v="109"/>
  </r>
  <r>
    <x v="18"/>
    <x v="18"/>
    <n v="3"/>
    <n v="6"/>
    <n v="0"/>
    <n v="9"/>
    <n v="118"/>
  </r>
  <r>
    <x v="18"/>
    <x v="19"/>
    <n v="0"/>
    <n v="0"/>
    <n v="0"/>
    <n v="0"/>
    <n v="118"/>
  </r>
  <r>
    <x v="18"/>
    <x v="20"/>
    <n v="0"/>
    <n v="0"/>
    <n v="0"/>
    <n v="0"/>
    <n v="118"/>
  </r>
  <r>
    <x v="18"/>
    <x v="21"/>
    <n v="3"/>
    <n v="0"/>
    <n v="0"/>
    <n v="3"/>
    <n v="121"/>
  </r>
  <r>
    <x v="18"/>
    <x v="22"/>
    <n v="0"/>
    <n v="0"/>
    <n v="10"/>
    <n v="10"/>
    <n v="131"/>
  </r>
  <r>
    <x v="19"/>
    <x v="0"/>
    <n v="1"/>
    <n v="0"/>
    <n v="0"/>
    <n v="1"/>
    <n v="1"/>
  </r>
  <r>
    <x v="19"/>
    <x v="1"/>
    <n v="5"/>
    <n v="0"/>
    <n v="0"/>
    <n v="5"/>
    <n v="6"/>
  </r>
  <r>
    <x v="19"/>
    <x v="2"/>
    <n v="3"/>
    <n v="0"/>
    <n v="0"/>
    <n v="3"/>
    <n v="9"/>
  </r>
  <r>
    <x v="19"/>
    <x v="3"/>
    <n v="2"/>
    <n v="0"/>
    <n v="0"/>
    <n v="2"/>
    <n v="11"/>
  </r>
  <r>
    <x v="19"/>
    <x v="4"/>
    <n v="4"/>
    <n v="0"/>
    <n v="0"/>
    <n v="4"/>
    <n v="15"/>
  </r>
  <r>
    <x v="19"/>
    <x v="5"/>
    <n v="1"/>
    <n v="0"/>
    <n v="0"/>
    <n v="1"/>
    <n v="16"/>
  </r>
  <r>
    <x v="19"/>
    <x v="6"/>
    <n v="5"/>
    <n v="0"/>
    <n v="0"/>
    <n v="5"/>
    <n v="21"/>
  </r>
  <r>
    <x v="19"/>
    <x v="7"/>
    <n v="7"/>
    <n v="0"/>
    <n v="0"/>
    <n v="7"/>
    <n v="28"/>
  </r>
  <r>
    <x v="19"/>
    <x v="8"/>
    <n v="5"/>
    <n v="0"/>
    <n v="0"/>
    <n v="5"/>
    <n v="33"/>
  </r>
  <r>
    <x v="19"/>
    <x v="9"/>
    <n v="2"/>
    <n v="15"/>
    <n v="0"/>
    <n v="17"/>
    <n v="50"/>
  </r>
  <r>
    <x v="19"/>
    <x v="10"/>
    <n v="2"/>
    <n v="15"/>
    <n v="0"/>
    <n v="17"/>
    <n v="67"/>
  </r>
  <r>
    <x v="19"/>
    <x v="11"/>
    <n v="1"/>
    <n v="2"/>
    <n v="0"/>
    <n v="3"/>
    <n v="70"/>
  </r>
  <r>
    <x v="19"/>
    <x v="12"/>
    <n v="0"/>
    <n v="8"/>
    <n v="0"/>
    <n v="8"/>
    <n v="78"/>
  </r>
  <r>
    <x v="19"/>
    <x v="13"/>
    <n v="3"/>
    <n v="10"/>
    <n v="0"/>
    <n v="13"/>
    <n v="91"/>
  </r>
  <r>
    <x v="19"/>
    <x v="14"/>
    <n v="6"/>
    <n v="10"/>
    <n v="0"/>
    <n v="16"/>
    <n v="107"/>
  </r>
  <r>
    <x v="19"/>
    <x v="15"/>
    <n v="3"/>
    <n v="5"/>
    <n v="0"/>
    <n v="8"/>
    <n v="115"/>
  </r>
  <r>
    <x v="19"/>
    <x v="16"/>
    <n v="6"/>
    <n v="5"/>
    <n v="0"/>
    <n v="11"/>
    <n v="126"/>
  </r>
  <r>
    <x v="19"/>
    <x v="17"/>
    <n v="0"/>
    <n v="0"/>
    <n v="0"/>
    <n v="0"/>
    <n v="126"/>
  </r>
  <r>
    <x v="19"/>
    <x v="18"/>
    <n v="8"/>
    <n v="6"/>
    <n v="0"/>
    <n v="14"/>
    <n v="140"/>
  </r>
  <r>
    <x v="19"/>
    <x v="19"/>
    <n v="0"/>
    <n v="0"/>
    <n v="0"/>
    <n v="0"/>
    <n v="140"/>
  </r>
  <r>
    <x v="19"/>
    <x v="20"/>
    <n v="8"/>
    <n v="7"/>
    <n v="0"/>
    <n v="15"/>
    <n v="155"/>
  </r>
  <r>
    <x v="19"/>
    <x v="21"/>
    <n v="8"/>
    <n v="0"/>
    <n v="0"/>
    <n v="8"/>
    <n v="163"/>
  </r>
  <r>
    <x v="19"/>
    <x v="22"/>
    <n v="0"/>
    <n v="0"/>
    <n v="10"/>
    <n v="10"/>
    <n v="173"/>
  </r>
  <r>
    <x v="20"/>
    <x v="0"/>
    <n v="1"/>
    <n v="0"/>
    <n v="0"/>
    <n v="1"/>
    <n v="1"/>
  </r>
  <r>
    <x v="20"/>
    <x v="1"/>
    <n v="5"/>
    <n v="0"/>
    <n v="0"/>
    <n v="5"/>
    <n v="6"/>
  </r>
  <r>
    <x v="20"/>
    <x v="2"/>
    <n v="1"/>
    <n v="0"/>
    <n v="0"/>
    <n v="1"/>
    <n v="7"/>
  </r>
  <r>
    <x v="20"/>
    <x v="3"/>
    <n v="3"/>
    <n v="0"/>
    <n v="0"/>
    <n v="3"/>
    <n v="10"/>
  </r>
  <r>
    <x v="20"/>
    <x v="4"/>
    <n v="2"/>
    <n v="0"/>
    <n v="0"/>
    <n v="2"/>
    <n v="12"/>
  </r>
  <r>
    <x v="20"/>
    <x v="5"/>
    <n v="2"/>
    <n v="0"/>
    <n v="0"/>
    <n v="2"/>
    <n v="14"/>
  </r>
  <r>
    <x v="20"/>
    <x v="6"/>
    <n v="3"/>
    <n v="0"/>
    <n v="0"/>
    <n v="3"/>
    <n v="17"/>
  </r>
  <r>
    <x v="20"/>
    <x v="7"/>
    <n v="1"/>
    <n v="0"/>
    <n v="0"/>
    <n v="1"/>
    <n v="18"/>
  </r>
  <r>
    <x v="20"/>
    <x v="8"/>
    <n v="1"/>
    <n v="0"/>
    <n v="0"/>
    <n v="1"/>
    <n v="19"/>
  </r>
  <r>
    <x v="20"/>
    <x v="9"/>
    <n v="1"/>
    <n v="8"/>
    <n v="0"/>
    <n v="9"/>
    <n v="28"/>
  </r>
  <r>
    <x v="20"/>
    <x v="10"/>
    <n v="4"/>
    <n v="10"/>
    <n v="0"/>
    <n v="14"/>
    <n v="42"/>
  </r>
  <r>
    <x v="20"/>
    <x v="11"/>
    <n v="3"/>
    <n v="8"/>
    <n v="0"/>
    <n v="11"/>
    <n v="53"/>
  </r>
  <r>
    <x v="20"/>
    <x v="12"/>
    <n v="2"/>
    <n v="17"/>
    <n v="0"/>
    <n v="19"/>
    <n v="72"/>
  </r>
  <r>
    <x v="20"/>
    <x v="13"/>
    <n v="16"/>
    <n v="10"/>
    <n v="0"/>
    <n v="26"/>
    <n v="98"/>
  </r>
  <r>
    <x v="20"/>
    <x v="14"/>
    <n v="3"/>
    <n v="10"/>
    <n v="0"/>
    <n v="13"/>
    <n v="111"/>
  </r>
  <r>
    <x v="20"/>
    <x v="15"/>
    <n v="3"/>
    <n v="10"/>
    <n v="0"/>
    <n v="13"/>
    <n v="124"/>
  </r>
  <r>
    <x v="20"/>
    <x v="16"/>
    <n v="0"/>
    <n v="5"/>
    <n v="0"/>
    <n v="5"/>
    <n v="129"/>
  </r>
  <r>
    <x v="20"/>
    <x v="17"/>
    <n v="3"/>
    <n v="0"/>
    <n v="0"/>
    <n v="3"/>
    <n v="132"/>
  </r>
  <r>
    <x v="20"/>
    <x v="18"/>
    <n v="11"/>
    <n v="6"/>
    <n v="0"/>
    <n v="17"/>
    <n v="149"/>
  </r>
  <r>
    <x v="20"/>
    <x v="19"/>
    <n v="0"/>
    <n v="0"/>
    <n v="0"/>
    <n v="0"/>
    <n v="149"/>
  </r>
  <r>
    <x v="20"/>
    <x v="20"/>
    <n v="3"/>
    <n v="7"/>
    <n v="0"/>
    <n v="10"/>
    <n v="159"/>
  </r>
  <r>
    <x v="20"/>
    <x v="21"/>
    <n v="8"/>
    <n v="0"/>
    <n v="0"/>
    <n v="8"/>
    <n v="167"/>
  </r>
  <r>
    <x v="20"/>
    <x v="22"/>
    <n v="0"/>
    <n v="10"/>
    <n v="10"/>
    <n v="20"/>
    <n v="187"/>
  </r>
  <r>
    <x v="21"/>
    <x v="0"/>
    <n v="0"/>
    <n v="0"/>
    <n v="0"/>
    <n v="0"/>
    <n v="0"/>
  </r>
  <r>
    <x v="21"/>
    <x v="1"/>
    <n v="7"/>
    <n v="0"/>
    <n v="0"/>
    <n v="7"/>
    <n v="7"/>
  </r>
  <r>
    <x v="21"/>
    <x v="2"/>
    <n v="5"/>
    <n v="0"/>
    <n v="0"/>
    <n v="5"/>
    <n v="12"/>
  </r>
  <r>
    <x v="21"/>
    <x v="3"/>
    <n v="3"/>
    <n v="0"/>
    <n v="0"/>
    <n v="3"/>
    <n v="15"/>
  </r>
  <r>
    <x v="21"/>
    <x v="4"/>
    <n v="1"/>
    <n v="0"/>
    <n v="0"/>
    <n v="1"/>
    <n v="16"/>
  </r>
  <r>
    <x v="21"/>
    <x v="5"/>
    <n v="3"/>
    <n v="0"/>
    <n v="0"/>
    <n v="3"/>
    <n v="19"/>
  </r>
  <r>
    <x v="21"/>
    <x v="6"/>
    <n v="1"/>
    <n v="0"/>
    <n v="0"/>
    <n v="1"/>
    <n v="20"/>
  </r>
  <r>
    <x v="21"/>
    <x v="7"/>
    <n v="4"/>
    <n v="0"/>
    <n v="0"/>
    <n v="4"/>
    <n v="24"/>
  </r>
  <r>
    <x v="21"/>
    <x v="8"/>
    <n v="2"/>
    <n v="0"/>
    <n v="0"/>
    <n v="2"/>
    <n v="26"/>
  </r>
  <r>
    <x v="21"/>
    <x v="9"/>
    <n v="4"/>
    <n v="8"/>
    <n v="0"/>
    <n v="12"/>
    <n v="38"/>
  </r>
  <r>
    <x v="21"/>
    <x v="10"/>
    <n v="1"/>
    <n v="4"/>
    <n v="0"/>
    <n v="5"/>
    <n v="43"/>
  </r>
  <r>
    <x v="21"/>
    <x v="11"/>
    <n v="0"/>
    <n v="4"/>
    <n v="0"/>
    <n v="4"/>
    <n v="47"/>
  </r>
  <r>
    <x v="21"/>
    <x v="12"/>
    <n v="1"/>
    <n v="10"/>
    <n v="0"/>
    <n v="11"/>
    <n v="58"/>
  </r>
  <r>
    <x v="21"/>
    <x v="13"/>
    <n v="3"/>
    <n v="10"/>
    <n v="0"/>
    <n v="13"/>
    <n v="71"/>
  </r>
  <r>
    <x v="21"/>
    <x v="14"/>
    <n v="8"/>
    <n v="10"/>
    <n v="0"/>
    <n v="18"/>
    <n v="89"/>
  </r>
  <r>
    <x v="21"/>
    <x v="15"/>
    <n v="11"/>
    <n v="10"/>
    <n v="0"/>
    <n v="21"/>
    <n v="110"/>
  </r>
  <r>
    <x v="21"/>
    <x v="16"/>
    <n v="0"/>
    <n v="0"/>
    <n v="0"/>
    <n v="0"/>
    <n v="110"/>
  </r>
  <r>
    <x v="21"/>
    <x v="17"/>
    <n v="3"/>
    <n v="6"/>
    <n v="0"/>
    <n v="9"/>
    <n v="119"/>
  </r>
  <r>
    <x v="21"/>
    <x v="18"/>
    <n v="0"/>
    <n v="0"/>
    <n v="0"/>
    <n v="0"/>
    <n v="119"/>
  </r>
  <r>
    <x v="21"/>
    <x v="19"/>
    <n v="3"/>
    <n v="7"/>
    <n v="0"/>
    <n v="10"/>
    <n v="129"/>
  </r>
  <r>
    <x v="21"/>
    <x v="20"/>
    <n v="0"/>
    <n v="0"/>
    <n v="0"/>
    <n v="0"/>
    <n v="129"/>
  </r>
  <r>
    <x v="21"/>
    <x v="21"/>
    <n v="0"/>
    <n v="0"/>
    <n v="0"/>
    <n v="0"/>
    <n v="129"/>
  </r>
  <r>
    <x v="21"/>
    <x v="22"/>
    <n v="3"/>
    <n v="20"/>
    <n v="0"/>
    <n v="23"/>
    <n v="152"/>
  </r>
  <r>
    <x v="22"/>
    <x v="0"/>
    <n v="0"/>
    <n v="0"/>
    <n v="0"/>
    <n v="0"/>
    <n v="0"/>
  </r>
  <r>
    <x v="22"/>
    <x v="1"/>
    <n v="2"/>
    <n v="0"/>
    <n v="0"/>
    <n v="2"/>
    <n v="2"/>
  </r>
  <r>
    <x v="22"/>
    <x v="2"/>
    <n v="3"/>
    <n v="0"/>
    <n v="0"/>
    <n v="3"/>
    <n v="5"/>
  </r>
  <r>
    <x v="22"/>
    <x v="3"/>
    <n v="1"/>
    <n v="0"/>
    <n v="0"/>
    <n v="1"/>
    <n v="6"/>
  </r>
  <r>
    <x v="22"/>
    <x v="4"/>
    <n v="2"/>
    <n v="0"/>
    <n v="0"/>
    <n v="2"/>
    <n v="8"/>
  </r>
  <r>
    <x v="22"/>
    <x v="5"/>
    <n v="1"/>
    <n v="0"/>
    <n v="0"/>
    <n v="1"/>
    <n v="9"/>
  </r>
  <r>
    <x v="22"/>
    <x v="6"/>
    <n v="2"/>
    <n v="0"/>
    <n v="0"/>
    <n v="2"/>
    <n v="11"/>
  </r>
  <r>
    <x v="22"/>
    <x v="7"/>
    <n v="4"/>
    <n v="0"/>
    <n v="0"/>
    <n v="4"/>
    <n v="15"/>
  </r>
  <r>
    <x v="22"/>
    <x v="8"/>
    <n v="0"/>
    <n v="0"/>
    <n v="0"/>
    <n v="0"/>
    <n v="15"/>
  </r>
  <r>
    <x v="22"/>
    <x v="9"/>
    <n v="3"/>
    <n v="6"/>
    <n v="0"/>
    <n v="9"/>
    <n v="24"/>
  </r>
  <r>
    <x v="22"/>
    <x v="10"/>
    <n v="3"/>
    <n v="6"/>
    <n v="0"/>
    <n v="9"/>
    <n v="33"/>
  </r>
  <r>
    <x v="22"/>
    <x v="11"/>
    <n v="1"/>
    <n v="6"/>
    <n v="0"/>
    <n v="7"/>
    <n v="40"/>
  </r>
  <r>
    <x v="22"/>
    <x v="12"/>
    <n v="2"/>
    <n v="7"/>
    <n v="0"/>
    <n v="9"/>
    <n v="49"/>
  </r>
  <r>
    <x v="23"/>
    <x v="0"/>
    <n v="1"/>
    <n v="0"/>
    <n v="0"/>
    <n v="1"/>
    <n v="1"/>
  </r>
  <r>
    <x v="23"/>
    <x v="1"/>
    <n v="5"/>
    <n v="0"/>
    <n v="0"/>
    <n v="5"/>
    <n v="6"/>
  </r>
  <r>
    <x v="23"/>
    <x v="2"/>
    <n v="2"/>
    <n v="0"/>
    <n v="0"/>
    <n v="2"/>
    <n v="8"/>
  </r>
  <r>
    <x v="23"/>
    <x v="3"/>
    <n v="1"/>
    <n v="0"/>
    <n v="0"/>
    <n v="1"/>
    <n v="9"/>
  </r>
  <r>
    <x v="23"/>
    <x v="4"/>
    <n v="3"/>
    <n v="0"/>
    <n v="0"/>
    <n v="3"/>
    <n v="12"/>
  </r>
  <r>
    <x v="23"/>
    <x v="5"/>
    <n v="7"/>
    <n v="0"/>
    <n v="0"/>
    <n v="7"/>
    <n v="19"/>
  </r>
  <r>
    <x v="23"/>
    <x v="6"/>
    <n v="8"/>
    <n v="0"/>
    <n v="0"/>
    <n v="8"/>
    <n v="27"/>
  </r>
  <r>
    <x v="23"/>
    <x v="7"/>
    <n v="1"/>
    <n v="0"/>
    <n v="0"/>
    <n v="1"/>
    <n v="28"/>
  </r>
  <r>
    <x v="23"/>
    <x v="8"/>
    <n v="0"/>
    <n v="0"/>
    <n v="0"/>
    <n v="0"/>
    <n v="28"/>
  </r>
  <r>
    <x v="23"/>
    <x v="9"/>
    <n v="7"/>
    <n v="15"/>
    <n v="0"/>
    <n v="22"/>
    <n v="50"/>
  </r>
  <r>
    <x v="23"/>
    <x v="10"/>
    <n v="4"/>
    <n v="10"/>
    <n v="0"/>
    <n v="14"/>
    <n v="64"/>
  </r>
  <r>
    <x v="23"/>
    <x v="11"/>
    <n v="2"/>
    <n v="8"/>
    <n v="0"/>
    <n v="10"/>
    <n v="74"/>
  </r>
  <r>
    <x v="23"/>
    <x v="12"/>
    <n v="1"/>
    <n v="15"/>
    <n v="0"/>
    <n v="16"/>
    <n v="90"/>
  </r>
  <r>
    <x v="23"/>
    <x v="13"/>
    <n v="3"/>
    <n v="10"/>
    <n v="0"/>
    <n v="13"/>
    <n v="103"/>
  </r>
  <r>
    <x v="23"/>
    <x v="14"/>
    <n v="11"/>
    <n v="10"/>
    <n v="0"/>
    <n v="21"/>
    <n v="124"/>
  </r>
  <r>
    <x v="23"/>
    <x v="15"/>
    <n v="8"/>
    <n v="10"/>
    <n v="0"/>
    <n v="18"/>
    <n v="142"/>
  </r>
  <r>
    <x v="23"/>
    <x v="16"/>
    <n v="3"/>
    <n v="5"/>
    <n v="0"/>
    <n v="8"/>
    <n v="150"/>
  </r>
  <r>
    <x v="23"/>
    <x v="17"/>
    <n v="0"/>
    <n v="6"/>
    <n v="0"/>
    <n v="6"/>
    <n v="156"/>
  </r>
  <r>
    <x v="23"/>
    <x v="18"/>
    <n v="0"/>
    <n v="0"/>
    <n v="0"/>
    <n v="0"/>
    <n v="156"/>
  </r>
  <r>
    <x v="23"/>
    <x v="19"/>
    <n v="3"/>
    <n v="7"/>
    <n v="0"/>
    <n v="10"/>
    <n v="166"/>
  </r>
  <r>
    <x v="23"/>
    <x v="20"/>
    <n v="0"/>
    <n v="0"/>
    <n v="0"/>
    <n v="0"/>
    <n v="166"/>
  </r>
  <r>
    <x v="23"/>
    <x v="21"/>
    <n v="3"/>
    <n v="0"/>
    <n v="0"/>
    <n v="3"/>
    <n v="169"/>
  </r>
  <r>
    <x v="23"/>
    <x v="22"/>
    <n v="0"/>
    <n v="0"/>
    <n v="0"/>
    <n v="0"/>
    <n v="169"/>
  </r>
  <r>
    <x v="24"/>
    <x v="0"/>
    <n v="0"/>
    <n v="0"/>
    <n v="0"/>
    <n v="0"/>
    <n v="0"/>
  </r>
  <r>
    <x v="24"/>
    <x v="1"/>
    <n v="5"/>
    <n v="0"/>
    <n v="0"/>
    <n v="5"/>
    <n v="5"/>
  </r>
  <r>
    <x v="24"/>
    <x v="2"/>
    <n v="1"/>
    <n v="0"/>
    <n v="0"/>
    <n v="1"/>
    <n v="6"/>
  </r>
  <r>
    <x v="24"/>
    <x v="3"/>
    <n v="2"/>
    <n v="0"/>
    <n v="0"/>
    <n v="2"/>
    <n v="8"/>
  </r>
  <r>
    <x v="24"/>
    <x v="4"/>
    <n v="6"/>
    <n v="0"/>
    <n v="0"/>
    <n v="6"/>
    <n v="14"/>
  </r>
  <r>
    <x v="24"/>
    <x v="5"/>
    <n v="1"/>
    <n v="0"/>
    <n v="0"/>
    <n v="1"/>
    <n v="15"/>
  </r>
  <r>
    <x v="24"/>
    <x v="6"/>
    <n v="3"/>
    <n v="0"/>
    <n v="0"/>
    <n v="3"/>
    <n v="18"/>
  </r>
  <r>
    <x v="24"/>
    <x v="7"/>
    <n v="2"/>
    <n v="0"/>
    <n v="0"/>
    <n v="2"/>
    <n v="20"/>
  </r>
  <r>
    <x v="24"/>
    <x v="8"/>
    <n v="2"/>
    <n v="0"/>
    <n v="0"/>
    <n v="2"/>
    <n v="22"/>
  </r>
  <r>
    <x v="24"/>
    <x v="9"/>
    <n v="7"/>
    <n v="18"/>
    <n v="0"/>
    <n v="25"/>
    <n v="47"/>
  </r>
  <r>
    <x v="24"/>
    <x v="10"/>
    <n v="4"/>
    <n v="10"/>
    <n v="0"/>
    <n v="14"/>
    <n v="61"/>
  </r>
  <r>
    <x v="24"/>
    <x v="11"/>
    <n v="2"/>
    <n v="10"/>
    <n v="0"/>
    <n v="12"/>
    <n v="73"/>
  </r>
  <r>
    <x v="24"/>
    <x v="12"/>
    <n v="3"/>
    <n v="11"/>
    <n v="0"/>
    <n v="14"/>
    <n v="87"/>
  </r>
  <r>
    <x v="24"/>
    <x v="13"/>
    <n v="6"/>
    <n v="10"/>
    <n v="0"/>
    <n v="16"/>
    <n v="103"/>
  </r>
  <r>
    <x v="24"/>
    <x v="14"/>
    <n v="3"/>
    <n v="10"/>
    <n v="0"/>
    <n v="13"/>
    <n v="116"/>
  </r>
  <r>
    <x v="24"/>
    <x v="15"/>
    <n v="3"/>
    <n v="10"/>
    <n v="0"/>
    <n v="13"/>
    <n v="129"/>
  </r>
  <r>
    <x v="24"/>
    <x v="16"/>
    <n v="3"/>
    <n v="5"/>
    <n v="0"/>
    <n v="8"/>
    <n v="137"/>
  </r>
  <r>
    <x v="24"/>
    <x v="17"/>
    <n v="8"/>
    <n v="6"/>
    <n v="0"/>
    <n v="14"/>
    <n v="151"/>
  </r>
  <r>
    <x v="24"/>
    <x v="18"/>
    <n v="3"/>
    <n v="6"/>
    <n v="0"/>
    <n v="9"/>
    <n v="160"/>
  </r>
  <r>
    <x v="24"/>
    <x v="19"/>
    <n v="3"/>
    <n v="7"/>
    <n v="0"/>
    <n v="10"/>
    <n v="170"/>
  </r>
  <r>
    <x v="24"/>
    <x v="20"/>
    <n v="8"/>
    <n v="7"/>
    <n v="0"/>
    <n v="15"/>
    <n v="185"/>
  </r>
  <r>
    <x v="24"/>
    <x v="21"/>
    <n v="8"/>
    <n v="0"/>
    <n v="0"/>
    <n v="8"/>
    <n v="193"/>
  </r>
  <r>
    <x v="24"/>
    <x v="22"/>
    <n v="0"/>
    <n v="0"/>
    <n v="10"/>
    <n v="10"/>
    <n v="203"/>
  </r>
  <r>
    <x v="25"/>
    <x v="2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7B245-B4BA-42C4-A68E-C2225D71CFB8}" name="TablaDinámica2" cacheId="2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F3:AG29" firstHeaderRow="1" firstDataRow="1" firstDataCol="1"/>
  <pivotFields count="8">
    <pivotField axis="axisRow" showAll="0" sortType="descending">
      <items count="39">
        <item x="0"/>
        <item x="1"/>
        <item x="2"/>
        <item x="3"/>
        <item m="1" x="37"/>
        <item x="4"/>
        <item x="5"/>
        <item x="6"/>
        <item m="1" x="29"/>
        <item x="7"/>
        <item m="1" x="28"/>
        <item x="8"/>
        <item x="9"/>
        <item m="1" x="31"/>
        <item x="10"/>
        <item m="1" x="34"/>
        <item x="11"/>
        <item x="12"/>
        <item m="1" x="27"/>
        <item m="1" x="36"/>
        <item x="13"/>
        <item m="1" x="30"/>
        <item x="14"/>
        <item x="15"/>
        <item m="1" x="33"/>
        <item x="16"/>
        <item x="17"/>
        <item x="18"/>
        <item m="1" x="35"/>
        <item x="19"/>
        <item x="20"/>
        <item x="21"/>
        <item m="1" x="26"/>
        <item m="1" x="32"/>
        <item x="22"/>
        <item x="23"/>
        <item x="24"/>
        <item h="1"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0"/>
  </rowFields>
  <rowItems count="26">
    <i>
      <x v="3"/>
    </i>
    <i>
      <x v="36"/>
    </i>
    <i>
      <x v="26"/>
    </i>
    <i>
      <x v="16"/>
    </i>
    <i>
      <x/>
    </i>
    <i>
      <x v="30"/>
    </i>
    <i>
      <x v="9"/>
    </i>
    <i>
      <x v="2"/>
    </i>
    <i>
      <x v="1"/>
    </i>
    <i>
      <x v="20"/>
    </i>
    <i>
      <x v="25"/>
    </i>
    <i>
      <x v="29"/>
    </i>
    <i>
      <x v="35"/>
    </i>
    <i>
      <x v="6"/>
    </i>
    <i>
      <x v="5"/>
    </i>
    <i>
      <x v="31"/>
    </i>
    <i>
      <x v="22"/>
    </i>
    <i>
      <x v="7"/>
    </i>
    <i>
      <x v="11"/>
    </i>
    <i>
      <x v="14"/>
    </i>
    <i>
      <x v="27"/>
    </i>
    <i>
      <x v="17"/>
    </i>
    <i>
      <x v="23"/>
    </i>
    <i>
      <x v="12"/>
    </i>
    <i>
      <x v="34"/>
    </i>
    <i t="grand">
      <x/>
    </i>
  </rowItems>
  <colItems count="1">
    <i/>
  </colItems>
  <dataFields count="1">
    <dataField name="Máx. de allPointsCumulativeSum" fld="6" subtotal="max" baseField="0" baseItem="0"/>
  </dataFields>
  <chartFormats count="8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5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5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5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7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7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7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252CE-F630-491C-B0BC-AC436FEF46A1}" name="TablaDinámica1" cacheId="2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3:AA30" firstHeaderRow="1" firstDataRow="2" firstDataCol="1"/>
  <pivotFields count="8">
    <pivotField axis="axisCol" showAll="0" sortType="descending">
      <items count="39">
        <item x="0"/>
        <item x="1"/>
        <item x="2"/>
        <item m="1" x="37"/>
        <item x="4"/>
        <item x="5"/>
        <item x="6"/>
        <item x="7"/>
        <item x="8"/>
        <item x="9"/>
        <item x="10"/>
        <item x="11"/>
        <item x="12"/>
        <item m="1" x="30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3"/>
        <item m="1" x="28"/>
        <item x="3"/>
        <item m="1" x="29"/>
        <item m="1" x="31"/>
        <item m="1" x="27"/>
        <item m="1" x="36"/>
        <item m="1" x="33"/>
        <item m="1" x="35"/>
        <item m="1" x="26"/>
        <item m="1" x="32"/>
        <item m="1"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1"/>
  </rowFields>
  <rowItems count="26">
    <i>
      <x v="11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>
      <x v="12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4"/>
    </i>
    <i r="1">
      <x v="345"/>
    </i>
    <i r="1">
      <x v="348"/>
    </i>
    <i r="1">
      <x v="349"/>
    </i>
    <i r="1">
      <x v="352"/>
    </i>
    <i r="1">
      <x v="353"/>
    </i>
    <i t="grand">
      <x/>
    </i>
  </rowItems>
  <colFields count="1">
    <field x="0"/>
  </colFields>
  <colItems count="26">
    <i>
      <x v="28"/>
    </i>
    <i>
      <x v="24"/>
    </i>
    <i>
      <x v="23"/>
    </i>
    <i>
      <x v="11"/>
    </i>
    <i>
      <x v="17"/>
    </i>
    <i>
      <x v="19"/>
    </i>
    <i>
      <x v="1"/>
    </i>
    <i>
      <x v="4"/>
    </i>
    <i>
      <x v="20"/>
    </i>
    <i>
      <x v="7"/>
    </i>
    <i>
      <x v="2"/>
    </i>
    <i>
      <x v="26"/>
    </i>
    <i>
      <x v="16"/>
    </i>
    <i>
      <x v="14"/>
    </i>
    <i>
      <x/>
    </i>
    <i>
      <x v="21"/>
    </i>
    <i>
      <x v="6"/>
    </i>
    <i>
      <x v="5"/>
    </i>
    <i>
      <x v="8"/>
    </i>
    <i>
      <x v="15"/>
    </i>
    <i>
      <x v="9"/>
    </i>
    <i>
      <x v="18"/>
    </i>
    <i>
      <x v="10"/>
    </i>
    <i>
      <x v="12"/>
    </i>
    <i>
      <x v="22"/>
    </i>
    <i t="grand">
      <x/>
    </i>
  </colItems>
  <dataFields count="1">
    <dataField name="Suma de allPointsCumulativeSum" fld="6" baseField="0" baseItem="0"/>
  </dataFields>
  <chartFormats count="115"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9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9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9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9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9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9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9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9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9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9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9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9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9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9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9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9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9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9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1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2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2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2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2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2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2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2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2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2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2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2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2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2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2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2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2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2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2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2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2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2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2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1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1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1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1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1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1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1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1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1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2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A279ED6-C9E3-4679-9F3F-1D2781336474}" autoFormatId="16" applyNumberFormats="0" applyBorderFormats="0" applyFontFormats="0" applyPatternFormats="0" applyAlignmentFormats="0" applyWidthHeightFormats="0">
  <queryTableRefresh nextId="13">
    <queryTableFields count="7">
      <queryTableField id="1" name="CRIDAname" tableColumnId="1"/>
      <queryTableField id="2" name="SpainDate" tableColumnId="2"/>
      <queryTableField id="7" name="allpointsmatches" tableColumnId="3"/>
      <queryTableField id="8" name="allPointsPositions" tableColumnId="4"/>
      <queryTableField id="11" name="pointsMaximoGoleador" tableColumnId="7"/>
      <queryTableField id="5" name="allPoints" tableColumnId="5"/>
      <queryTableField id="6" name="allPointsCumulativeSum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C77C22B-AF7A-4A98-9E29-B7144A850D04}" autoFormatId="16" applyNumberFormats="0" applyBorderFormats="0" applyFontFormats="0" applyPatternFormats="0" applyAlignmentFormats="0" applyWidthHeightFormats="0">
  <queryTableRefresh nextId="16">
    <queryTableFields count="15">
      <queryTableField id="1" name="matchId" tableColumnId="1"/>
      <queryTableField id="2" name="spainDate" tableColumnId="2"/>
      <queryTableField id="3" name="spainHour" tableColumnId="3"/>
      <queryTableField id="4" name="teamA" tableColumnId="4"/>
      <queryTableField id="5" name="teamB" tableColumnId="5"/>
      <queryTableField id="6" name="teamAkey" tableColumnId="6"/>
      <queryTableField id="7" name="teamBkey" tableColumnId="7"/>
      <queryTableField id="8" name="phase" tableColumnId="8"/>
      <queryTableField id="9" name="phaseKey" tableColumnId="9"/>
      <queryTableField id="10" name="group" tableColumnId="10"/>
      <queryTableField id="11" name="winAteam" tableColumnId="11"/>
      <queryTableField id="12" name="winBteam" tableColumnId="12"/>
      <queryTableField id="13" name="tie" tableColumnId="13"/>
      <queryTableField id="14" name="goalsAteam" tableColumnId="14"/>
      <queryTableField id="15" name="goalsBteam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81405-9E54-495C-9852-E265BD459F19}" name="Consulta1" displayName="Consulta1" ref="A1:G565" tableType="queryTable" totalsRowShown="0">
  <autoFilter ref="A1:G565" xr:uid="{2CD81405-9E54-495C-9852-E265BD459F19}"/>
  <sortState xmlns:xlrd2="http://schemas.microsoft.com/office/spreadsheetml/2017/richdata2" ref="A2:G565">
    <sortCondition ref="A1:A565"/>
  </sortState>
  <tableColumns count="7">
    <tableColumn id="1" xr3:uid="{B4B67E40-85AE-4178-BBE0-6AAFA8C898F7}" uniqueName="1" name="cridaName" queryTableFieldId="1" dataDxfId="479"/>
    <tableColumn id="2" xr3:uid="{4650470A-99AF-43B0-B9B3-060242F9958F}" uniqueName="2" name="spainDate" queryTableFieldId="2" dataDxfId="478"/>
    <tableColumn id="3" xr3:uid="{9A5B5523-FCAE-41E0-8C2F-EDB962A9DB2B}" uniqueName="3" name="allpointsmatches" queryTableFieldId="7"/>
    <tableColumn id="4" xr3:uid="{1CB67028-7513-41F1-9C5A-F04A4CFC8916}" uniqueName="4" name="allPointsPositions" queryTableFieldId="8"/>
    <tableColumn id="7" xr3:uid="{994E60D8-D213-467F-9754-23DC43A62B3D}" uniqueName="7" name="pointsMaximoGoleador" queryTableFieldId="11"/>
    <tableColumn id="5" xr3:uid="{2341DFBB-76CF-4198-A124-9828522CFA54}" uniqueName="5" name="allPoints" queryTableFieldId="5"/>
    <tableColumn id="6" xr3:uid="{E5768908-3D50-4E93-93F2-4088AA1EA9A9}" uniqueName="6" name="allPointsCumulativeSum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FC7F88-D185-4421-9EE6-AD6E187FEF04}" name="eficiencia_CEDA_dimMatches" displayName="eficiencia_CEDA_dimMatches" ref="A1:O65" tableType="queryTable" totalsRowShown="0">
  <autoFilter ref="A1:O65" xr:uid="{35FC7F88-D185-4421-9EE6-AD6E187FEF04}"/>
  <tableColumns count="15">
    <tableColumn id="1" xr3:uid="{DF6143D2-2737-4EAF-933A-1FA9E132F032}" uniqueName="1" name="matchId" queryTableFieldId="1"/>
    <tableColumn id="2" xr3:uid="{F37F0400-EF18-4E7F-8C09-EF976774C0D9}" uniqueName="2" name="spainDate" queryTableFieldId="2" dataDxfId="477"/>
    <tableColumn id="3" xr3:uid="{292385CB-BB96-4B7B-9D90-E242371E43BD}" uniqueName="3" name="spainHour" queryTableFieldId="3" dataDxfId="476"/>
    <tableColumn id="4" xr3:uid="{C9AF36DE-F4FA-4AC4-870B-2D011A3D31F8}" uniqueName="4" name="teamA" queryTableFieldId="4" dataDxfId="475"/>
    <tableColumn id="5" xr3:uid="{2309B726-E9FF-4DEB-8710-FDF306060509}" uniqueName="5" name="teamB" queryTableFieldId="5" dataDxfId="474"/>
    <tableColumn id="6" xr3:uid="{A91CC620-5915-4A63-ADEE-FF091DF654D4}" uniqueName="6" name="teamAkey" queryTableFieldId="6"/>
    <tableColumn id="7" xr3:uid="{F29FB0D5-6FFE-4A31-8A9B-F1CBC9BBE945}" uniqueName="7" name="teamBkey" queryTableFieldId="7"/>
    <tableColumn id="8" xr3:uid="{1B39AD98-C7EA-45AC-A529-EDC91B978C9D}" uniqueName="8" name="phase" queryTableFieldId="8" dataDxfId="473"/>
    <tableColumn id="9" xr3:uid="{C61960A4-9FE7-428E-80FF-717BE7296ACB}" uniqueName="9" name="phaseKey" queryTableFieldId="9"/>
    <tableColumn id="10" xr3:uid="{1991CA99-8FFA-4FF5-AECC-572D1CFC09C2}" uniqueName="10" name="group" queryTableFieldId="10" dataDxfId="472"/>
    <tableColumn id="11" xr3:uid="{17F7DB3B-C947-43EA-8743-853B52E44215}" uniqueName="11" name="winAteam" queryTableFieldId="11"/>
    <tableColumn id="12" xr3:uid="{B65773BC-A02C-4F84-BFC9-D966EEF3432D}" uniqueName="12" name="winBteam" queryTableFieldId="12"/>
    <tableColumn id="13" xr3:uid="{C93E4ADB-13D9-4A2C-821A-F91BE1AA76DA}" uniqueName="13" name="tie" queryTableFieldId="13"/>
    <tableColumn id="14" xr3:uid="{D64E4A82-0101-4639-A390-E922FA70ADC2}" uniqueName="14" name="goalsAteam" queryTableFieldId="14"/>
    <tableColumn id="15" xr3:uid="{55AE6C1D-4CAD-47BD-AB57-525ECFABBD6F}" uniqueName="15" name="goalsBteam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03325E-EF44-4CA9-B7E0-1CE20970BDC3}" name="Tabla5" displayName="Tabla5" ref="A1:F1048576" totalsRowShown="0" headerRowDxfId="471" dataDxfId="470">
  <autoFilter ref="A1:F1048576" xr:uid="{B803325E-EF44-4CA9-B7E0-1CE20970BDC3}">
    <filterColumn colId="1">
      <filters>
        <filter val="F1 Argentina"/>
      </filters>
    </filterColumn>
  </autoFilter>
  <tableColumns count="6">
    <tableColumn id="1" xr3:uid="{4897E04A-01E9-4BB3-B2F0-0F92B1DE81EA}" name="nombre" dataDxfId="469"/>
    <tableColumn id="2" xr3:uid="{6D5D3E17-14E7-4586-9E30-4861FE59A541}" name="equipoA" dataDxfId="468"/>
    <tableColumn id="3" xr3:uid="{29615B91-336D-406E-8AB5-0A2310DB43FA}" name="equipoB" dataDxfId="467"/>
    <tableColumn id="4" xr3:uid="{F165A726-7E74-4C48-B9C3-B1A0CF665BC3}" name="fase" dataDxfId="466"/>
    <tableColumn id="5" xr3:uid="{776BA1E8-16C4-4357-9161-1C13E2A5E9CE}" name="goalsA" dataDxfId="465"/>
    <tableColumn id="6" xr3:uid="{ABA028EE-4352-45AF-BC76-C5B17E5A23F0}" name="goalsB" dataDxfId="4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1D56FA-9AB7-43B8-8FC1-D03A0DC74E8E}" name="Tabla6" displayName="Tabla6" ref="A1:C1048576" totalsRowShown="0" headerRowDxfId="463" dataDxfId="462">
  <autoFilter ref="A1:C1048576" xr:uid="{931D56FA-9AB7-43B8-8FC1-D03A0DC74E8E}">
    <filterColumn colId="1">
      <filters>
        <filter val="PRIMER_PUESTO"/>
        <filter val="SEGUNDO_PUESTO"/>
      </filters>
    </filterColumn>
  </autoFilter>
  <tableColumns count="3">
    <tableColumn id="1" xr3:uid="{E27A95F4-B748-4AEF-8602-826F14865FF1}" name="nombre" dataDxfId="461"/>
    <tableColumn id="2" xr3:uid="{8244A60B-D7AC-433A-A9D0-6C5330ECA453}" name="fase" dataDxfId="460"/>
    <tableColumn id="3" xr3:uid="{C649E132-6CC1-44E4-94AC-F78B418EDB24}" name="teamClasifica" dataDxfId="4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1556AD-BB91-44A3-99F6-5FB803FD7541}" name="Tabla3" displayName="Tabla3" ref="A1:F1202" totalsRowShown="0" headerRowDxfId="458" dataDxfId="457">
  <autoFilter ref="A1:F1202" xr:uid="{E41556AD-BB91-44A3-99F6-5FB803FD7541}"/>
  <tableColumns count="6">
    <tableColumn id="1" xr3:uid="{4FA8BB81-105D-434F-9B26-6A0F0A283B61}" name="nombre" dataDxfId="456"/>
    <tableColumn id="2" xr3:uid="{926ECBE5-4BF1-4FAA-BB78-739CCF48733E}" name="equipoA" dataDxfId="455"/>
    <tableColumn id="3" xr3:uid="{5BA54FFE-623D-49CB-8975-49D7C0847088}" name="equipoB" dataDxfId="454"/>
    <tableColumn id="4" xr3:uid="{D97B3048-1D2E-4A09-83A8-5AA3C29B3F02}" name="grupo" dataDxfId="453"/>
    <tableColumn id="5" xr3:uid="{CAEE539F-975F-4932-B7E4-240070353EBE}" name="golesA" dataDxfId="452"/>
    <tableColumn id="6" xr3:uid="{7074BCFF-5F89-48D0-BAD9-C7C8FC2EF991}" name="golesB" dataDxfId="4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C20D87-AB33-4A8F-AE9E-A68FBE63EDAB}" name="Tabla4" displayName="Tabla4" ref="A1:D801" totalsRowShown="0" headerRowDxfId="450" dataDxfId="449">
  <autoFilter ref="A1:D801" xr:uid="{89C20D87-AB33-4A8F-AE9E-A68FBE63EDAB}"/>
  <tableColumns count="4">
    <tableColumn id="1" xr3:uid="{BE1F9072-ECE9-4EDC-9125-CA6397F3D3BD}" name="nombre" dataDxfId="448"/>
    <tableColumn id="2" xr3:uid="{670B0D8E-4599-4A91-9160-78124B01D7A6}" name="equipo" dataDxfId="447"/>
    <tableColumn id="3" xr3:uid="{FC4D2871-E33B-42DB-9F33-96AB2FF00568}" name="grupo" dataDxfId="446"/>
    <tableColumn id="4" xr3:uid="{107B89C5-B767-434A-AE5A-175096685E03}" name="posición" dataDxfId="4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CE51960-9C21-4F6A-BA40-5B4F976A4160}" name="Tabla9" displayName="Tabla9" ref="A1:B25" totalsRowShown="0" headerRowDxfId="444" dataDxfId="443">
  <autoFilter ref="A1:B25" xr:uid="{5CE51960-9C21-4F6A-BA40-5B4F976A4160}"/>
  <tableColumns count="2">
    <tableColumn id="1" xr3:uid="{052DD979-8CDF-4E5C-96D7-3558009CA46D}" name="nombre" dataDxfId="442"/>
    <tableColumn id="2" xr3:uid="{FE91789E-1B13-48A6-A262-6B96775EDE71}" name="goleador" dataDxfId="4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CFCC-DC33-4ADF-B0E4-B51A8602316E}">
  <dimension ref="A1"/>
  <sheetViews>
    <sheetView tabSelected="1" zoomScaleNormal="100" workbookViewId="0">
      <selection activeCell="E36" sqref="E36"/>
    </sheetView>
  </sheetViews>
  <sheetFormatPr defaultColWidth="11.42578125" defaultRowHeight="15"/>
  <cols>
    <col min="1" max="16384" width="11.42578125" style="73"/>
  </cols>
  <sheetData/>
  <sheetProtection algorithmName="SHA-512" hashValue="dM64Dr1RrSNw5GF1mDq8TBYrmKM9Qse7TjD3oUpxU9E+rtP46o51VaXO+svMigQjOS4Z2/6lHjwMaMbskeeJvQ==" saltValue="ODmRai1pcCIhs+jhv0HAcQ==" spinCount="100000" sheet="1" selectLockedCells="1" pivotTables="0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F5A0-298B-41A2-81B8-3D0BD096BAD1}">
  <dimension ref="A1:M565"/>
  <sheetViews>
    <sheetView workbookViewId="0">
      <selection sqref="A1:G565"/>
    </sheetView>
  </sheetViews>
  <sheetFormatPr defaultColWidth="11.42578125" defaultRowHeight="15"/>
  <cols>
    <col min="1" max="1" width="17.42578125" bestFit="1" customWidth="1"/>
    <col min="2" max="2" width="14.7109375" bestFit="1" customWidth="1"/>
    <col min="3" max="3" width="18.5703125" bestFit="1" customWidth="1"/>
    <col min="4" max="4" width="19.28515625" bestFit="1" customWidth="1"/>
    <col min="5" max="5" width="24.7109375" bestFit="1" customWidth="1"/>
    <col min="6" max="6" width="11" bestFit="1" customWidth="1"/>
    <col min="7" max="7" width="25.28515625" bestFit="1" customWidth="1"/>
    <col min="8" max="8" width="9.85546875" bestFit="1" customWidth="1"/>
    <col min="9" max="9" width="22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>
      <c r="A2" t="s">
        <v>7</v>
      </c>
      <c r="B2" s="66">
        <v>44885</v>
      </c>
      <c r="C2">
        <v>0</v>
      </c>
      <c r="D2">
        <v>0</v>
      </c>
      <c r="E2">
        <v>0</v>
      </c>
      <c r="F2">
        <v>0</v>
      </c>
      <c r="G2">
        <v>0</v>
      </c>
      <c r="I2" s="69"/>
      <c r="J2" s="69"/>
      <c r="K2" s="69"/>
      <c r="L2" s="69"/>
      <c r="M2" s="69"/>
    </row>
    <row r="3" spans="1:13">
      <c r="A3" t="s">
        <v>7</v>
      </c>
      <c r="B3" s="66">
        <v>44886</v>
      </c>
      <c r="C3">
        <v>1</v>
      </c>
      <c r="D3">
        <v>0</v>
      </c>
      <c r="E3">
        <v>0</v>
      </c>
      <c r="F3">
        <v>1</v>
      </c>
      <c r="G3">
        <v>1</v>
      </c>
      <c r="I3" s="69"/>
      <c r="J3" s="69"/>
      <c r="K3" s="69"/>
      <c r="L3" s="69"/>
      <c r="M3" s="69"/>
    </row>
    <row r="4" spans="1:13">
      <c r="A4" t="s">
        <v>7</v>
      </c>
      <c r="B4" s="66">
        <v>44887</v>
      </c>
      <c r="C4">
        <v>2</v>
      </c>
      <c r="D4">
        <v>0</v>
      </c>
      <c r="E4">
        <v>0</v>
      </c>
      <c r="F4">
        <v>2</v>
      </c>
      <c r="G4">
        <v>3</v>
      </c>
    </row>
    <row r="5" spans="1:13">
      <c r="A5" t="s">
        <v>7</v>
      </c>
      <c r="B5" s="66">
        <v>44888</v>
      </c>
      <c r="C5">
        <v>4</v>
      </c>
      <c r="D5">
        <v>0</v>
      </c>
      <c r="E5">
        <v>0</v>
      </c>
      <c r="F5">
        <v>4</v>
      </c>
      <c r="G5">
        <v>7</v>
      </c>
    </row>
    <row r="6" spans="1:13">
      <c r="A6" t="s">
        <v>7</v>
      </c>
      <c r="B6" s="66">
        <v>44889</v>
      </c>
      <c r="C6">
        <v>3</v>
      </c>
      <c r="D6">
        <v>0</v>
      </c>
      <c r="E6">
        <v>0</v>
      </c>
      <c r="F6">
        <v>3</v>
      </c>
      <c r="G6">
        <v>10</v>
      </c>
    </row>
    <row r="7" spans="1:13">
      <c r="A7" t="s">
        <v>7</v>
      </c>
      <c r="B7" s="66">
        <v>44890</v>
      </c>
      <c r="C7">
        <v>1</v>
      </c>
      <c r="D7">
        <v>0</v>
      </c>
      <c r="E7">
        <v>0</v>
      </c>
      <c r="F7">
        <v>1</v>
      </c>
      <c r="G7">
        <v>11</v>
      </c>
    </row>
    <row r="8" spans="1:13">
      <c r="A8" t="s">
        <v>7</v>
      </c>
      <c r="B8" s="66">
        <v>44891</v>
      </c>
      <c r="C8">
        <v>4</v>
      </c>
      <c r="D8">
        <v>0</v>
      </c>
      <c r="E8">
        <v>0</v>
      </c>
      <c r="F8">
        <v>4</v>
      </c>
      <c r="G8">
        <v>15</v>
      </c>
    </row>
    <row r="9" spans="1:13">
      <c r="A9" t="s">
        <v>7</v>
      </c>
      <c r="B9" s="66">
        <v>44892</v>
      </c>
      <c r="C9">
        <v>1</v>
      </c>
      <c r="D9">
        <v>0</v>
      </c>
      <c r="E9">
        <v>0</v>
      </c>
      <c r="F9">
        <v>1</v>
      </c>
      <c r="G9">
        <v>16</v>
      </c>
    </row>
    <row r="10" spans="1:13">
      <c r="A10" t="s">
        <v>7</v>
      </c>
      <c r="B10" s="66">
        <v>44893</v>
      </c>
      <c r="C10">
        <v>4</v>
      </c>
      <c r="D10">
        <v>0</v>
      </c>
      <c r="E10">
        <v>0</v>
      </c>
      <c r="F10">
        <v>4</v>
      </c>
      <c r="G10">
        <v>20</v>
      </c>
    </row>
    <row r="11" spans="1:13">
      <c r="A11" t="s">
        <v>7</v>
      </c>
      <c r="B11" s="66">
        <v>44894</v>
      </c>
      <c r="C11">
        <v>5</v>
      </c>
      <c r="D11">
        <v>12</v>
      </c>
      <c r="E11">
        <v>0</v>
      </c>
      <c r="F11">
        <v>17</v>
      </c>
      <c r="G11">
        <v>37</v>
      </c>
    </row>
    <row r="12" spans="1:13">
      <c r="A12" t="s">
        <v>7</v>
      </c>
      <c r="B12" s="66">
        <v>44895</v>
      </c>
      <c r="C12">
        <v>2</v>
      </c>
      <c r="D12">
        <v>10</v>
      </c>
      <c r="E12">
        <v>0</v>
      </c>
      <c r="F12">
        <v>12</v>
      </c>
      <c r="G12">
        <v>49</v>
      </c>
    </row>
    <row r="13" spans="1:13">
      <c r="A13" t="s">
        <v>7</v>
      </c>
      <c r="B13" s="66">
        <v>44896</v>
      </c>
      <c r="C13">
        <v>1</v>
      </c>
      <c r="D13">
        <v>6</v>
      </c>
      <c r="E13">
        <v>0</v>
      </c>
      <c r="F13">
        <v>7</v>
      </c>
      <c r="G13">
        <v>56</v>
      </c>
    </row>
    <row r="14" spans="1:13">
      <c r="A14" t="s">
        <v>7</v>
      </c>
      <c r="B14" s="66">
        <v>44897</v>
      </c>
      <c r="C14">
        <v>1</v>
      </c>
      <c r="D14">
        <v>5</v>
      </c>
      <c r="E14">
        <v>0</v>
      </c>
      <c r="F14">
        <v>6</v>
      </c>
      <c r="G14">
        <v>62</v>
      </c>
    </row>
    <row r="15" spans="1:13">
      <c r="A15" t="s">
        <v>7</v>
      </c>
      <c r="B15" s="66">
        <v>44898</v>
      </c>
      <c r="C15">
        <v>3</v>
      </c>
      <c r="D15">
        <v>5</v>
      </c>
      <c r="E15">
        <v>0</v>
      </c>
      <c r="F15">
        <v>8</v>
      </c>
      <c r="G15">
        <v>70</v>
      </c>
      <c r="J15" s="67"/>
      <c r="K15" s="67"/>
      <c r="L15" s="67"/>
      <c r="M15" s="67"/>
    </row>
    <row r="16" spans="1:13">
      <c r="A16" t="s">
        <v>7</v>
      </c>
      <c r="B16" s="66">
        <v>44899</v>
      </c>
      <c r="C16">
        <v>8</v>
      </c>
      <c r="D16">
        <v>10</v>
      </c>
      <c r="E16">
        <v>0</v>
      </c>
      <c r="F16">
        <v>18</v>
      </c>
      <c r="G16">
        <v>88</v>
      </c>
    </row>
    <row r="17" spans="1:7">
      <c r="A17" t="s">
        <v>7</v>
      </c>
      <c r="B17" s="66">
        <v>44900</v>
      </c>
      <c r="C17">
        <v>6</v>
      </c>
      <c r="D17">
        <v>10</v>
      </c>
      <c r="E17">
        <v>0</v>
      </c>
      <c r="F17">
        <v>16</v>
      </c>
      <c r="G17">
        <v>104</v>
      </c>
    </row>
    <row r="18" spans="1:7">
      <c r="A18" t="s">
        <v>7</v>
      </c>
      <c r="B18" s="66">
        <v>44901</v>
      </c>
      <c r="C18">
        <v>0</v>
      </c>
      <c r="D18">
        <v>0</v>
      </c>
      <c r="E18">
        <v>0</v>
      </c>
      <c r="F18">
        <v>0</v>
      </c>
      <c r="G18">
        <v>104</v>
      </c>
    </row>
    <row r="19" spans="1:7">
      <c r="A19" t="s">
        <v>7</v>
      </c>
      <c r="B19" s="66">
        <v>44904</v>
      </c>
      <c r="C19">
        <v>0</v>
      </c>
      <c r="D19">
        <v>6</v>
      </c>
      <c r="E19">
        <v>0</v>
      </c>
      <c r="F19">
        <v>6</v>
      </c>
      <c r="G19">
        <v>110</v>
      </c>
    </row>
    <row r="20" spans="1:7">
      <c r="A20" t="s">
        <v>7</v>
      </c>
      <c r="B20" s="66">
        <v>44905</v>
      </c>
      <c r="C20">
        <v>6</v>
      </c>
      <c r="D20">
        <v>6</v>
      </c>
      <c r="E20">
        <v>0</v>
      </c>
      <c r="F20">
        <v>12</v>
      </c>
      <c r="G20">
        <v>122</v>
      </c>
    </row>
    <row r="21" spans="1:7">
      <c r="A21" t="s">
        <v>7</v>
      </c>
      <c r="B21" s="66">
        <v>44908</v>
      </c>
      <c r="C21">
        <v>0</v>
      </c>
      <c r="D21">
        <v>7</v>
      </c>
      <c r="E21">
        <v>0</v>
      </c>
      <c r="F21">
        <v>7</v>
      </c>
      <c r="G21">
        <v>129</v>
      </c>
    </row>
    <row r="22" spans="1:7">
      <c r="A22" t="s">
        <v>7</v>
      </c>
      <c r="B22" s="66">
        <v>44909</v>
      </c>
      <c r="C22">
        <v>8</v>
      </c>
      <c r="D22">
        <v>7</v>
      </c>
      <c r="E22">
        <v>0</v>
      </c>
      <c r="F22">
        <v>15</v>
      </c>
      <c r="G22">
        <v>144</v>
      </c>
    </row>
    <row r="23" spans="1:7">
      <c r="A23" t="s">
        <v>7</v>
      </c>
      <c r="B23" s="66">
        <v>44912</v>
      </c>
      <c r="C23">
        <v>3</v>
      </c>
      <c r="D23">
        <v>0</v>
      </c>
      <c r="E23">
        <v>0</v>
      </c>
      <c r="F23">
        <v>3</v>
      </c>
      <c r="G23">
        <v>147</v>
      </c>
    </row>
    <row r="24" spans="1:7">
      <c r="A24" t="s">
        <v>7</v>
      </c>
      <c r="B24" s="66">
        <v>44913</v>
      </c>
      <c r="C24">
        <v>0</v>
      </c>
      <c r="D24">
        <v>30</v>
      </c>
      <c r="E24">
        <v>10</v>
      </c>
      <c r="F24">
        <v>40</v>
      </c>
      <c r="G24">
        <v>187</v>
      </c>
    </row>
    <row r="25" spans="1:7">
      <c r="A25" t="s">
        <v>8</v>
      </c>
      <c r="B25" s="66">
        <v>44885</v>
      </c>
      <c r="C25">
        <v>3</v>
      </c>
      <c r="D25">
        <v>0</v>
      </c>
      <c r="E25">
        <v>0</v>
      </c>
      <c r="F25">
        <v>3</v>
      </c>
      <c r="G25">
        <v>3</v>
      </c>
    </row>
    <row r="26" spans="1:7">
      <c r="A26" t="s">
        <v>8</v>
      </c>
      <c r="B26" s="66">
        <v>44886</v>
      </c>
      <c r="C26">
        <v>2</v>
      </c>
      <c r="D26">
        <v>0</v>
      </c>
      <c r="E26">
        <v>0</v>
      </c>
      <c r="F26">
        <v>2</v>
      </c>
      <c r="G26">
        <v>5</v>
      </c>
    </row>
    <row r="27" spans="1:7">
      <c r="A27" t="s">
        <v>8</v>
      </c>
      <c r="B27" s="66">
        <v>44887</v>
      </c>
      <c r="C27">
        <v>1</v>
      </c>
      <c r="D27">
        <v>0</v>
      </c>
      <c r="E27">
        <v>0</v>
      </c>
      <c r="F27">
        <v>1</v>
      </c>
      <c r="G27">
        <v>6</v>
      </c>
    </row>
    <row r="28" spans="1:7">
      <c r="A28" t="s">
        <v>8</v>
      </c>
      <c r="B28" s="66">
        <v>44888</v>
      </c>
      <c r="C28">
        <v>2</v>
      </c>
      <c r="D28">
        <v>0</v>
      </c>
      <c r="E28">
        <v>0</v>
      </c>
      <c r="F28">
        <v>2</v>
      </c>
      <c r="G28">
        <v>8</v>
      </c>
    </row>
    <row r="29" spans="1:7">
      <c r="A29" t="s">
        <v>8</v>
      </c>
      <c r="B29" s="66">
        <v>44889</v>
      </c>
      <c r="C29">
        <v>5</v>
      </c>
      <c r="D29">
        <v>0</v>
      </c>
      <c r="E29">
        <v>0</v>
      </c>
      <c r="F29">
        <v>5</v>
      </c>
      <c r="G29">
        <v>13</v>
      </c>
    </row>
    <row r="30" spans="1:7">
      <c r="A30" t="s">
        <v>8</v>
      </c>
      <c r="B30" s="66">
        <v>44890</v>
      </c>
      <c r="C30">
        <v>0</v>
      </c>
      <c r="D30">
        <v>0</v>
      </c>
      <c r="E30">
        <v>0</v>
      </c>
      <c r="F30">
        <v>0</v>
      </c>
      <c r="G30">
        <v>13</v>
      </c>
    </row>
    <row r="31" spans="1:7">
      <c r="A31" t="s">
        <v>8</v>
      </c>
      <c r="B31" s="66">
        <v>44891</v>
      </c>
      <c r="C31">
        <v>3</v>
      </c>
      <c r="D31">
        <v>0</v>
      </c>
      <c r="E31">
        <v>0</v>
      </c>
      <c r="F31">
        <v>3</v>
      </c>
      <c r="G31">
        <v>16</v>
      </c>
    </row>
    <row r="32" spans="1:7">
      <c r="A32" t="s">
        <v>8</v>
      </c>
      <c r="B32" s="66">
        <v>44892</v>
      </c>
      <c r="C32">
        <v>1</v>
      </c>
      <c r="D32">
        <v>0</v>
      </c>
      <c r="E32">
        <v>0</v>
      </c>
      <c r="F32">
        <v>1</v>
      </c>
      <c r="G32">
        <v>17</v>
      </c>
    </row>
    <row r="33" spans="1:7">
      <c r="A33" t="s">
        <v>8</v>
      </c>
      <c r="B33" s="66">
        <v>44893</v>
      </c>
      <c r="C33">
        <v>5</v>
      </c>
      <c r="D33">
        <v>0</v>
      </c>
      <c r="E33">
        <v>0</v>
      </c>
      <c r="F33">
        <v>5</v>
      </c>
      <c r="G33">
        <v>22</v>
      </c>
    </row>
    <row r="34" spans="1:7">
      <c r="A34" t="s">
        <v>8</v>
      </c>
      <c r="B34" s="66">
        <v>44894</v>
      </c>
      <c r="C34">
        <v>5</v>
      </c>
      <c r="D34">
        <v>9</v>
      </c>
      <c r="E34">
        <v>0</v>
      </c>
      <c r="F34">
        <v>14</v>
      </c>
      <c r="G34">
        <v>36</v>
      </c>
    </row>
    <row r="35" spans="1:7">
      <c r="A35" t="s">
        <v>8</v>
      </c>
      <c r="B35" s="66">
        <v>44895</v>
      </c>
      <c r="C35">
        <v>2</v>
      </c>
      <c r="D35">
        <v>17</v>
      </c>
      <c r="E35">
        <v>0</v>
      </c>
      <c r="F35">
        <v>19</v>
      </c>
      <c r="G35">
        <v>55</v>
      </c>
    </row>
    <row r="36" spans="1:7">
      <c r="A36" t="s">
        <v>8</v>
      </c>
      <c r="B36" s="66">
        <v>44896</v>
      </c>
      <c r="C36">
        <v>2</v>
      </c>
      <c r="D36">
        <v>8</v>
      </c>
      <c r="E36">
        <v>0</v>
      </c>
      <c r="F36">
        <v>10</v>
      </c>
      <c r="G36">
        <v>65</v>
      </c>
    </row>
    <row r="37" spans="1:7">
      <c r="A37" t="s">
        <v>8</v>
      </c>
      <c r="B37" s="66">
        <v>44897</v>
      </c>
      <c r="C37">
        <v>2</v>
      </c>
      <c r="D37">
        <v>9</v>
      </c>
      <c r="E37">
        <v>0</v>
      </c>
      <c r="F37">
        <v>11</v>
      </c>
      <c r="G37">
        <v>76</v>
      </c>
    </row>
    <row r="38" spans="1:7">
      <c r="A38" t="s">
        <v>8</v>
      </c>
      <c r="B38" s="66">
        <v>44898</v>
      </c>
      <c r="C38">
        <v>6</v>
      </c>
      <c r="D38">
        <v>10</v>
      </c>
      <c r="E38">
        <v>0</v>
      </c>
      <c r="F38">
        <v>16</v>
      </c>
      <c r="G38">
        <v>92</v>
      </c>
    </row>
    <row r="39" spans="1:7">
      <c r="A39" t="s">
        <v>8</v>
      </c>
      <c r="B39" s="66">
        <v>44899</v>
      </c>
      <c r="C39">
        <v>6</v>
      </c>
      <c r="D39">
        <v>10</v>
      </c>
      <c r="E39">
        <v>0</v>
      </c>
      <c r="F39">
        <v>16</v>
      </c>
      <c r="G39">
        <v>108</v>
      </c>
    </row>
    <row r="40" spans="1:7">
      <c r="A40" t="s">
        <v>8</v>
      </c>
      <c r="B40" s="66">
        <v>44900</v>
      </c>
      <c r="C40">
        <v>6</v>
      </c>
      <c r="D40">
        <v>10</v>
      </c>
      <c r="E40">
        <v>0</v>
      </c>
      <c r="F40">
        <v>16</v>
      </c>
      <c r="G40">
        <v>124</v>
      </c>
    </row>
    <row r="41" spans="1:7">
      <c r="A41" t="s">
        <v>8</v>
      </c>
      <c r="B41" s="66">
        <v>44901</v>
      </c>
      <c r="C41">
        <v>3</v>
      </c>
      <c r="D41">
        <v>5</v>
      </c>
      <c r="E41">
        <v>0</v>
      </c>
      <c r="F41">
        <v>8</v>
      </c>
      <c r="G41">
        <v>132</v>
      </c>
    </row>
    <row r="42" spans="1:7">
      <c r="A42" t="s">
        <v>8</v>
      </c>
      <c r="B42" s="66">
        <v>44904</v>
      </c>
      <c r="C42">
        <v>0</v>
      </c>
      <c r="D42">
        <v>6</v>
      </c>
      <c r="E42">
        <v>0</v>
      </c>
      <c r="F42">
        <v>6</v>
      </c>
      <c r="G42">
        <v>138</v>
      </c>
    </row>
    <row r="43" spans="1:7">
      <c r="A43" t="s">
        <v>8</v>
      </c>
      <c r="B43" s="66">
        <v>44905</v>
      </c>
      <c r="C43">
        <v>8</v>
      </c>
      <c r="D43">
        <v>6</v>
      </c>
      <c r="E43">
        <v>0</v>
      </c>
      <c r="F43">
        <v>14</v>
      </c>
      <c r="G43">
        <v>152</v>
      </c>
    </row>
    <row r="44" spans="1:7">
      <c r="A44" t="s">
        <v>8</v>
      </c>
      <c r="B44" s="66">
        <v>44908</v>
      </c>
      <c r="C44">
        <v>0</v>
      </c>
      <c r="D44">
        <v>0</v>
      </c>
      <c r="E44">
        <v>0</v>
      </c>
      <c r="F44">
        <v>0</v>
      </c>
      <c r="G44">
        <v>152</v>
      </c>
    </row>
    <row r="45" spans="1:7">
      <c r="A45" t="s">
        <v>8</v>
      </c>
      <c r="B45" s="66">
        <v>44909</v>
      </c>
      <c r="C45">
        <v>3</v>
      </c>
      <c r="D45">
        <v>7</v>
      </c>
      <c r="E45">
        <v>0</v>
      </c>
      <c r="F45">
        <v>10</v>
      </c>
      <c r="G45">
        <v>162</v>
      </c>
    </row>
    <row r="46" spans="1:7">
      <c r="A46" t="s">
        <v>8</v>
      </c>
      <c r="B46" s="66">
        <v>44912</v>
      </c>
      <c r="C46">
        <v>0</v>
      </c>
      <c r="D46">
        <v>0</v>
      </c>
      <c r="E46">
        <v>0</v>
      </c>
      <c r="F46">
        <v>0</v>
      </c>
      <c r="G46">
        <v>162</v>
      </c>
    </row>
    <row r="47" spans="1:7">
      <c r="A47" t="s">
        <v>8</v>
      </c>
      <c r="B47" s="66">
        <v>44913</v>
      </c>
      <c r="C47">
        <v>0</v>
      </c>
      <c r="D47">
        <v>10</v>
      </c>
      <c r="E47">
        <v>10</v>
      </c>
      <c r="F47">
        <v>20</v>
      </c>
      <c r="G47">
        <v>182</v>
      </c>
    </row>
    <row r="48" spans="1:7">
      <c r="A48" t="s">
        <v>9</v>
      </c>
      <c r="B48" s="66">
        <v>44885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9</v>
      </c>
      <c r="B49" s="66">
        <v>44886</v>
      </c>
      <c r="C49">
        <v>1</v>
      </c>
      <c r="D49">
        <v>0</v>
      </c>
      <c r="E49">
        <v>0</v>
      </c>
      <c r="F49">
        <v>1</v>
      </c>
      <c r="G49">
        <v>1</v>
      </c>
    </row>
    <row r="50" spans="1:7">
      <c r="A50" t="s">
        <v>9</v>
      </c>
      <c r="B50" s="66">
        <v>44887</v>
      </c>
      <c r="C50">
        <v>0</v>
      </c>
      <c r="D50">
        <v>0</v>
      </c>
      <c r="E50">
        <v>0</v>
      </c>
      <c r="F50">
        <v>0</v>
      </c>
      <c r="G50">
        <v>1</v>
      </c>
    </row>
    <row r="51" spans="1:7">
      <c r="A51" t="s">
        <v>9</v>
      </c>
      <c r="B51" s="66">
        <v>44888</v>
      </c>
      <c r="C51">
        <v>8</v>
      </c>
      <c r="D51">
        <v>0</v>
      </c>
      <c r="E51">
        <v>0</v>
      </c>
      <c r="F51">
        <v>8</v>
      </c>
      <c r="G51">
        <v>9</v>
      </c>
    </row>
    <row r="52" spans="1:7">
      <c r="A52" t="s">
        <v>9</v>
      </c>
      <c r="B52" s="66">
        <v>44889</v>
      </c>
      <c r="C52">
        <v>2</v>
      </c>
      <c r="D52">
        <v>0</v>
      </c>
      <c r="E52">
        <v>0</v>
      </c>
      <c r="F52">
        <v>2</v>
      </c>
      <c r="G52">
        <v>11</v>
      </c>
    </row>
    <row r="53" spans="1:7">
      <c r="A53" t="s">
        <v>9</v>
      </c>
      <c r="B53" s="66">
        <v>44890</v>
      </c>
      <c r="C53">
        <v>3</v>
      </c>
      <c r="D53">
        <v>0</v>
      </c>
      <c r="E53">
        <v>0</v>
      </c>
      <c r="F53">
        <v>3</v>
      </c>
      <c r="G53">
        <v>14</v>
      </c>
    </row>
    <row r="54" spans="1:7">
      <c r="A54" t="s">
        <v>9</v>
      </c>
      <c r="B54" s="66">
        <v>44891</v>
      </c>
      <c r="C54">
        <v>8</v>
      </c>
      <c r="D54">
        <v>0</v>
      </c>
      <c r="E54">
        <v>0</v>
      </c>
      <c r="F54">
        <v>8</v>
      </c>
      <c r="G54">
        <v>22</v>
      </c>
    </row>
    <row r="55" spans="1:7">
      <c r="A55" t="s">
        <v>9</v>
      </c>
      <c r="B55" s="66">
        <v>44892</v>
      </c>
      <c r="C55">
        <v>5</v>
      </c>
      <c r="D55">
        <v>0</v>
      </c>
      <c r="E55">
        <v>0</v>
      </c>
      <c r="F55">
        <v>5</v>
      </c>
      <c r="G55">
        <v>27</v>
      </c>
    </row>
    <row r="56" spans="1:7">
      <c r="A56" t="s">
        <v>9</v>
      </c>
      <c r="B56" s="66">
        <v>44893</v>
      </c>
      <c r="C56">
        <v>0</v>
      </c>
      <c r="D56">
        <v>0</v>
      </c>
      <c r="E56">
        <v>0</v>
      </c>
      <c r="F56">
        <v>0</v>
      </c>
      <c r="G56">
        <v>27</v>
      </c>
    </row>
    <row r="57" spans="1:7">
      <c r="A57" t="s">
        <v>9</v>
      </c>
      <c r="B57" s="66">
        <v>44894</v>
      </c>
      <c r="C57">
        <v>2</v>
      </c>
      <c r="D57">
        <v>5</v>
      </c>
      <c r="E57">
        <v>0</v>
      </c>
      <c r="F57">
        <v>7</v>
      </c>
      <c r="G57">
        <v>34</v>
      </c>
    </row>
    <row r="58" spans="1:7">
      <c r="A58" t="s">
        <v>9</v>
      </c>
      <c r="B58" s="66">
        <v>44895</v>
      </c>
      <c r="C58">
        <v>1</v>
      </c>
      <c r="D58">
        <v>12</v>
      </c>
      <c r="E58">
        <v>0</v>
      </c>
      <c r="F58">
        <v>13</v>
      </c>
      <c r="G58">
        <v>47</v>
      </c>
    </row>
    <row r="59" spans="1:7">
      <c r="A59" t="s">
        <v>9</v>
      </c>
      <c r="B59" s="66">
        <v>44896</v>
      </c>
      <c r="C59">
        <v>7</v>
      </c>
      <c r="D59">
        <v>8</v>
      </c>
      <c r="E59">
        <v>0</v>
      </c>
      <c r="F59">
        <v>15</v>
      </c>
      <c r="G59">
        <v>62</v>
      </c>
    </row>
    <row r="60" spans="1:7">
      <c r="A60" t="s">
        <v>9</v>
      </c>
      <c r="B60" s="66">
        <v>44897</v>
      </c>
      <c r="C60">
        <v>1</v>
      </c>
      <c r="D60">
        <v>5</v>
      </c>
      <c r="E60">
        <v>0</v>
      </c>
      <c r="F60">
        <v>6</v>
      </c>
      <c r="G60">
        <v>68</v>
      </c>
    </row>
    <row r="61" spans="1:7">
      <c r="A61" t="s">
        <v>9</v>
      </c>
      <c r="B61" s="66">
        <v>44898</v>
      </c>
      <c r="C61">
        <v>6</v>
      </c>
      <c r="D61">
        <v>10</v>
      </c>
      <c r="E61">
        <v>0</v>
      </c>
      <c r="F61">
        <v>16</v>
      </c>
      <c r="G61">
        <v>84</v>
      </c>
    </row>
    <row r="62" spans="1:7">
      <c r="A62" t="s">
        <v>9</v>
      </c>
      <c r="B62" s="66">
        <v>44899</v>
      </c>
      <c r="C62">
        <v>3</v>
      </c>
      <c r="D62">
        <v>10</v>
      </c>
      <c r="E62">
        <v>0</v>
      </c>
      <c r="F62">
        <v>13</v>
      </c>
      <c r="G62">
        <v>97</v>
      </c>
    </row>
    <row r="63" spans="1:7">
      <c r="A63" t="s">
        <v>9</v>
      </c>
      <c r="B63" s="66">
        <v>44900</v>
      </c>
      <c r="C63">
        <v>3</v>
      </c>
      <c r="D63">
        <v>5</v>
      </c>
      <c r="E63">
        <v>0</v>
      </c>
      <c r="F63">
        <v>8</v>
      </c>
      <c r="G63">
        <v>105</v>
      </c>
    </row>
    <row r="64" spans="1:7">
      <c r="A64" t="s">
        <v>9</v>
      </c>
      <c r="B64" s="66">
        <v>44901</v>
      </c>
      <c r="C64">
        <v>0</v>
      </c>
      <c r="D64">
        <v>10</v>
      </c>
      <c r="E64">
        <v>0</v>
      </c>
      <c r="F64">
        <v>10</v>
      </c>
      <c r="G64">
        <v>115</v>
      </c>
    </row>
    <row r="65" spans="1:7">
      <c r="A65" t="s">
        <v>9</v>
      </c>
      <c r="B65" s="66">
        <v>44904</v>
      </c>
      <c r="C65">
        <v>8</v>
      </c>
      <c r="D65">
        <v>0</v>
      </c>
      <c r="E65">
        <v>0</v>
      </c>
      <c r="F65">
        <v>8</v>
      </c>
      <c r="G65">
        <v>123</v>
      </c>
    </row>
    <row r="66" spans="1:7">
      <c r="A66" t="s">
        <v>9</v>
      </c>
      <c r="B66" s="66">
        <v>44905</v>
      </c>
      <c r="C66">
        <v>11</v>
      </c>
      <c r="D66">
        <v>12</v>
      </c>
      <c r="E66">
        <v>0</v>
      </c>
      <c r="F66">
        <v>23</v>
      </c>
      <c r="G66">
        <v>146</v>
      </c>
    </row>
    <row r="67" spans="1:7">
      <c r="A67" t="s">
        <v>9</v>
      </c>
      <c r="B67" s="66">
        <v>44908</v>
      </c>
      <c r="C67">
        <v>3</v>
      </c>
      <c r="D67">
        <v>0</v>
      </c>
      <c r="E67">
        <v>0</v>
      </c>
      <c r="F67">
        <v>3</v>
      </c>
      <c r="G67">
        <v>149</v>
      </c>
    </row>
    <row r="68" spans="1:7">
      <c r="A68" t="s">
        <v>9</v>
      </c>
      <c r="B68" s="66">
        <v>44909</v>
      </c>
      <c r="C68">
        <v>3</v>
      </c>
      <c r="D68">
        <v>7</v>
      </c>
      <c r="E68">
        <v>0</v>
      </c>
      <c r="F68">
        <v>10</v>
      </c>
      <c r="G68">
        <v>159</v>
      </c>
    </row>
    <row r="69" spans="1:7">
      <c r="A69" t="s">
        <v>9</v>
      </c>
      <c r="B69" s="66">
        <v>44912</v>
      </c>
      <c r="C69">
        <v>3</v>
      </c>
      <c r="D69">
        <v>8</v>
      </c>
      <c r="E69">
        <v>0</v>
      </c>
      <c r="F69">
        <v>11</v>
      </c>
      <c r="G69">
        <v>170</v>
      </c>
    </row>
    <row r="70" spans="1:7">
      <c r="A70" t="s">
        <v>9</v>
      </c>
      <c r="B70" s="66">
        <v>44913</v>
      </c>
      <c r="C70">
        <v>3</v>
      </c>
      <c r="D70">
        <v>0</v>
      </c>
      <c r="E70">
        <v>10</v>
      </c>
      <c r="F70">
        <v>13</v>
      </c>
      <c r="G70">
        <v>183</v>
      </c>
    </row>
    <row r="71" spans="1:7">
      <c r="A71" t="s">
        <v>10</v>
      </c>
      <c r="B71" s="66">
        <v>44885</v>
      </c>
      <c r="C71">
        <v>3</v>
      </c>
      <c r="D71">
        <v>0</v>
      </c>
      <c r="E71">
        <v>0</v>
      </c>
      <c r="F71">
        <v>3</v>
      </c>
      <c r="G71">
        <v>3</v>
      </c>
    </row>
    <row r="72" spans="1:7">
      <c r="A72" t="s">
        <v>10</v>
      </c>
      <c r="B72" s="66">
        <v>44886</v>
      </c>
      <c r="C72">
        <v>4</v>
      </c>
      <c r="D72">
        <v>0</v>
      </c>
      <c r="E72">
        <v>0</v>
      </c>
      <c r="F72">
        <v>4</v>
      </c>
      <c r="G72">
        <v>7</v>
      </c>
    </row>
    <row r="73" spans="1:7">
      <c r="A73" t="s">
        <v>10</v>
      </c>
      <c r="B73" s="66">
        <v>44887</v>
      </c>
      <c r="C73">
        <v>1</v>
      </c>
      <c r="D73">
        <v>0</v>
      </c>
      <c r="E73">
        <v>0</v>
      </c>
      <c r="F73">
        <v>1</v>
      </c>
      <c r="G73">
        <v>8</v>
      </c>
    </row>
    <row r="74" spans="1:7">
      <c r="A74" t="s">
        <v>10</v>
      </c>
      <c r="B74" s="66">
        <v>44888</v>
      </c>
      <c r="C74">
        <v>3</v>
      </c>
      <c r="D74">
        <v>0</v>
      </c>
      <c r="E74">
        <v>0</v>
      </c>
      <c r="F74">
        <v>3</v>
      </c>
      <c r="G74">
        <v>11</v>
      </c>
    </row>
    <row r="75" spans="1:7">
      <c r="A75" t="s">
        <v>10</v>
      </c>
      <c r="B75" s="66">
        <v>44889</v>
      </c>
      <c r="C75">
        <v>5</v>
      </c>
      <c r="D75">
        <v>0</v>
      </c>
      <c r="E75">
        <v>0</v>
      </c>
      <c r="F75">
        <v>5</v>
      </c>
      <c r="G75">
        <v>16</v>
      </c>
    </row>
    <row r="76" spans="1:7">
      <c r="A76" t="s">
        <v>10</v>
      </c>
      <c r="B76" s="66">
        <v>44890</v>
      </c>
      <c r="C76">
        <v>1</v>
      </c>
      <c r="D76">
        <v>0</v>
      </c>
      <c r="E76">
        <v>0</v>
      </c>
      <c r="F76">
        <v>1</v>
      </c>
      <c r="G76">
        <v>17</v>
      </c>
    </row>
    <row r="77" spans="1:7">
      <c r="A77" t="s">
        <v>10</v>
      </c>
      <c r="B77" s="66">
        <v>44891</v>
      </c>
      <c r="C77">
        <v>7</v>
      </c>
      <c r="D77">
        <v>0</v>
      </c>
      <c r="E77">
        <v>0</v>
      </c>
      <c r="F77">
        <v>7</v>
      </c>
      <c r="G77">
        <v>24</v>
      </c>
    </row>
    <row r="78" spans="1:7">
      <c r="A78" t="s">
        <v>10</v>
      </c>
      <c r="B78" s="66">
        <v>44892</v>
      </c>
      <c r="C78">
        <v>1</v>
      </c>
      <c r="D78">
        <v>0</v>
      </c>
      <c r="E78">
        <v>0</v>
      </c>
      <c r="F78">
        <v>1</v>
      </c>
      <c r="G78">
        <v>25</v>
      </c>
    </row>
    <row r="79" spans="1:7">
      <c r="A79" t="s">
        <v>10</v>
      </c>
      <c r="B79" s="66">
        <v>44893</v>
      </c>
      <c r="C79">
        <v>1</v>
      </c>
      <c r="D79">
        <v>0</v>
      </c>
      <c r="E79">
        <v>0</v>
      </c>
      <c r="F79">
        <v>1</v>
      </c>
      <c r="G79">
        <v>26</v>
      </c>
    </row>
    <row r="80" spans="1:7">
      <c r="A80" t="s">
        <v>10</v>
      </c>
      <c r="B80" s="66">
        <v>44894</v>
      </c>
      <c r="C80">
        <v>4</v>
      </c>
      <c r="D80">
        <v>15</v>
      </c>
      <c r="E80">
        <v>0</v>
      </c>
      <c r="F80">
        <v>19</v>
      </c>
      <c r="G80">
        <v>45</v>
      </c>
    </row>
    <row r="81" spans="1:7">
      <c r="A81" t="s">
        <v>10</v>
      </c>
      <c r="B81" s="66">
        <v>44895</v>
      </c>
      <c r="C81">
        <v>1</v>
      </c>
      <c r="D81">
        <v>17</v>
      </c>
      <c r="E81">
        <v>0</v>
      </c>
      <c r="F81">
        <v>18</v>
      </c>
      <c r="G81">
        <v>63</v>
      </c>
    </row>
    <row r="82" spans="1:7">
      <c r="A82" t="s">
        <v>10</v>
      </c>
      <c r="B82" s="66">
        <v>44896</v>
      </c>
      <c r="C82">
        <v>3</v>
      </c>
      <c r="D82">
        <v>10</v>
      </c>
      <c r="E82">
        <v>0</v>
      </c>
      <c r="F82">
        <v>13</v>
      </c>
      <c r="G82">
        <v>76</v>
      </c>
    </row>
    <row r="83" spans="1:7">
      <c r="A83" t="s">
        <v>10</v>
      </c>
      <c r="B83" s="66">
        <v>44897</v>
      </c>
      <c r="C83">
        <v>1</v>
      </c>
      <c r="D83">
        <v>13</v>
      </c>
      <c r="E83">
        <v>0</v>
      </c>
      <c r="F83">
        <v>14</v>
      </c>
      <c r="G83">
        <v>90</v>
      </c>
    </row>
    <row r="84" spans="1:7">
      <c r="A84" t="s">
        <v>10</v>
      </c>
      <c r="B84" s="66">
        <v>44898</v>
      </c>
      <c r="C84">
        <v>6</v>
      </c>
      <c r="D84">
        <v>10</v>
      </c>
      <c r="E84">
        <v>0</v>
      </c>
      <c r="F84">
        <v>16</v>
      </c>
      <c r="G84">
        <v>106</v>
      </c>
    </row>
    <row r="85" spans="1:7">
      <c r="A85" t="s">
        <v>10</v>
      </c>
      <c r="B85" s="66">
        <v>44899</v>
      </c>
      <c r="C85">
        <v>3</v>
      </c>
      <c r="D85">
        <v>10</v>
      </c>
      <c r="E85">
        <v>0</v>
      </c>
      <c r="F85">
        <v>13</v>
      </c>
      <c r="G85">
        <v>119</v>
      </c>
    </row>
    <row r="86" spans="1:7">
      <c r="A86" t="s">
        <v>10</v>
      </c>
      <c r="B86" s="66">
        <v>44900</v>
      </c>
      <c r="C86">
        <v>6</v>
      </c>
      <c r="D86">
        <v>10</v>
      </c>
      <c r="E86">
        <v>0</v>
      </c>
      <c r="F86">
        <v>16</v>
      </c>
      <c r="G86">
        <v>135</v>
      </c>
    </row>
    <row r="87" spans="1:7">
      <c r="A87" t="s">
        <v>10</v>
      </c>
      <c r="B87" s="66">
        <v>44901</v>
      </c>
      <c r="C87">
        <v>3</v>
      </c>
      <c r="D87">
        <v>5</v>
      </c>
      <c r="E87">
        <v>0</v>
      </c>
      <c r="F87">
        <v>8</v>
      </c>
      <c r="G87">
        <v>143</v>
      </c>
    </row>
    <row r="88" spans="1:7">
      <c r="A88" t="s">
        <v>10</v>
      </c>
      <c r="B88" s="66">
        <v>44904</v>
      </c>
      <c r="C88">
        <v>3</v>
      </c>
      <c r="D88">
        <v>6</v>
      </c>
      <c r="E88">
        <v>0</v>
      </c>
      <c r="F88">
        <v>9</v>
      </c>
      <c r="G88">
        <v>152</v>
      </c>
    </row>
    <row r="89" spans="1:7">
      <c r="A89" t="s">
        <v>10</v>
      </c>
      <c r="B89" s="66">
        <v>44905</v>
      </c>
      <c r="C89">
        <v>11</v>
      </c>
      <c r="D89">
        <v>6</v>
      </c>
      <c r="E89">
        <v>0</v>
      </c>
      <c r="F89">
        <v>17</v>
      </c>
      <c r="G89">
        <v>169</v>
      </c>
    </row>
    <row r="90" spans="1:7">
      <c r="A90" t="s">
        <v>10</v>
      </c>
      <c r="B90" s="66">
        <v>44908</v>
      </c>
      <c r="C90">
        <v>0</v>
      </c>
      <c r="D90">
        <v>0</v>
      </c>
      <c r="E90">
        <v>0</v>
      </c>
      <c r="F90">
        <v>0</v>
      </c>
      <c r="G90">
        <v>169</v>
      </c>
    </row>
    <row r="91" spans="1:7">
      <c r="A91" t="s">
        <v>10</v>
      </c>
      <c r="B91" s="66">
        <v>44909</v>
      </c>
      <c r="C91">
        <v>8</v>
      </c>
      <c r="D91">
        <v>7</v>
      </c>
      <c r="E91">
        <v>0</v>
      </c>
      <c r="F91">
        <v>15</v>
      </c>
      <c r="G91">
        <v>184</v>
      </c>
    </row>
    <row r="92" spans="1:7">
      <c r="A92" t="s">
        <v>10</v>
      </c>
      <c r="B92" s="66">
        <v>44912</v>
      </c>
      <c r="C92">
        <v>0</v>
      </c>
      <c r="D92">
        <v>0</v>
      </c>
      <c r="E92">
        <v>0</v>
      </c>
      <c r="F92">
        <v>0</v>
      </c>
      <c r="G92">
        <v>184</v>
      </c>
    </row>
    <row r="93" spans="1:7">
      <c r="A93" t="s">
        <v>10</v>
      </c>
      <c r="B93" s="66">
        <v>44913</v>
      </c>
      <c r="C93">
        <v>0</v>
      </c>
      <c r="D93">
        <v>10</v>
      </c>
      <c r="E93">
        <v>10</v>
      </c>
      <c r="F93">
        <v>20</v>
      </c>
      <c r="G93">
        <v>204</v>
      </c>
    </row>
    <row r="94" spans="1:7">
      <c r="A94" t="s">
        <v>11</v>
      </c>
      <c r="B94" s="66">
        <v>44885</v>
      </c>
      <c r="C94">
        <v>1</v>
      </c>
      <c r="D94">
        <v>0</v>
      </c>
      <c r="E94">
        <v>0</v>
      </c>
      <c r="F94">
        <v>1</v>
      </c>
      <c r="G94">
        <v>1</v>
      </c>
    </row>
    <row r="95" spans="1:7">
      <c r="A95" t="s">
        <v>11</v>
      </c>
      <c r="B95" s="66">
        <v>44886</v>
      </c>
      <c r="C95">
        <v>3</v>
      </c>
      <c r="D95">
        <v>0</v>
      </c>
      <c r="E95">
        <v>0</v>
      </c>
      <c r="F95">
        <v>3</v>
      </c>
      <c r="G95">
        <v>4</v>
      </c>
    </row>
    <row r="96" spans="1:7">
      <c r="A96" t="s">
        <v>11</v>
      </c>
      <c r="B96" s="66">
        <v>44887</v>
      </c>
      <c r="C96">
        <v>2</v>
      </c>
      <c r="D96">
        <v>0</v>
      </c>
      <c r="E96">
        <v>0</v>
      </c>
      <c r="F96">
        <v>2</v>
      </c>
      <c r="G96">
        <v>6</v>
      </c>
    </row>
    <row r="97" spans="1:7">
      <c r="A97" t="s">
        <v>11</v>
      </c>
      <c r="B97" s="66">
        <v>44888</v>
      </c>
      <c r="C97">
        <v>2</v>
      </c>
      <c r="D97">
        <v>0</v>
      </c>
      <c r="E97">
        <v>0</v>
      </c>
      <c r="F97">
        <v>2</v>
      </c>
      <c r="G97">
        <v>8</v>
      </c>
    </row>
    <row r="98" spans="1:7">
      <c r="A98" t="s">
        <v>11</v>
      </c>
      <c r="B98" s="66">
        <v>44889</v>
      </c>
      <c r="C98">
        <v>4</v>
      </c>
      <c r="D98">
        <v>0</v>
      </c>
      <c r="E98">
        <v>0</v>
      </c>
      <c r="F98">
        <v>4</v>
      </c>
      <c r="G98">
        <v>12</v>
      </c>
    </row>
    <row r="99" spans="1:7">
      <c r="A99" t="s">
        <v>11</v>
      </c>
      <c r="B99" s="66">
        <v>44890</v>
      </c>
      <c r="C99">
        <v>1</v>
      </c>
      <c r="D99">
        <v>0</v>
      </c>
      <c r="E99">
        <v>0</v>
      </c>
      <c r="F99">
        <v>1</v>
      </c>
      <c r="G99">
        <v>13</v>
      </c>
    </row>
    <row r="100" spans="1:7">
      <c r="A100" t="s">
        <v>11</v>
      </c>
      <c r="B100" s="66">
        <v>44891</v>
      </c>
      <c r="C100">
        <v>4</v>
      </c>
      <c r="D100">
        <v>0</v>
      </c>
      <c r="E100">
        <v>0</v>
      </c>
      <c r="F100">
        <v>4</v>
      </c>
      <c r="G100">
        <v>17</v>
      </c>
    </row>
    <row r="101" spans="1:7">
      <c r="A101" t="s">
        <v>11</v>
      </c>
      <c r="B101" s="66">
        <v>44892</v>
      </c>
      <c r="C101">
        <v>4</v>
      </c>
      <c r="D101">
        <v>0</v>
      </c>
      <c r="E101">
        <v>0</v>
      </c>
      <c r="F101">
        <v>4</v>
      </c>
      <c r="G101">
        <v>21</v>
      </c>
    </row>
    <row r="102" spans="1:7">
      <c r="A102" t="s">
        <v>11</v>
      </c>
      <c r="B102" s="66">
        <v>44893</v>
      </c>
      <c r="C102">
        <v>2</v>
      </c>
      <c r="D102">
        <v>0</v>
      </c>
      <c r="E102">
        <v>0</v>
      </c>
      <c r="F102">
        <v>2</v>
      </c>
      <c r="G102">
        <v>23</v>
      </c>
    </row>
    <row r="103" spans="1:7">
      <c r="A103" t="s">
        <v>11</v>
      </c>
      <c r="B103" s="66">
        <v>44894</v>
      </c>
      <c r="C103">
        <v>2</v>
      </c>
      <c r="D103">
        <v>11</v>
      </c>
      <c r="E103">
        <v>0</v>
      </c>
      <c r="F103">
        <v>13</v>
      </c>
      <c r="G103">
        <v>36</v>
      </c>
    </row>
    <row r="104" spans="1:7">
      <c r="A104" t="s">
        <v>11</v>
      </c>
      <c r="B104" s="66">
        <v>44895</v>
      </c>
      <c r="C104">
        <v>4</v>
      </c>
      <c r="D104">
        <v>17</v>
      </c>
      <c r="E104">
        <v>0</v>
      </c>
      <c r="F104">
        <v>21</v>
      </c>
      <c r="G104">
        <v>57</v>
      </c>
    </row>
    <row r="105" spans="1:7">
      <c r="A105" t="s">
        <v>11</v>
      </c>
      <c r="B105" s="66">
        <v>44896</v>
      </c>
      <c r="C105">
        <v>5</v>
      </c>
      <c r="D105">
        <v>8</v>
      </c>
      <c r="E105">
        <v>0</v>
      </c>
      <c r="F105">
        <v>13</v>
      </c>
      <c r="G105">
        <v>70</v>
      </c>
    </row>
    <row r="106" spans="1:7">
      <c r="A106" t="s">
        <v>11</v>
      </c>
      <c r="B106" s="66">
        <v>44897</v>
      </c>
      <c r="C106">
        <v>1</v>
      </c>
      <c r="D106">
        <v>7</v>
      </c>
      <c r="E106">
        <v>0</v>
      </c>
      <c r="F106">
        <v>8</v>
      </c>
      <c r="G106">
        <v>78</v>
      </c>
    </row>
    <row r="107" spans="1:7">
      <c r="A107" t="s">
        <v>11</v>
      </c>
      <c r="B107" s="66">
        <v>44898</v>
      </c>
      <c r="C107">
        <v>11</v>
      </c>
      <c r="D107">
        <v>10</v>
      </c>
      <c r="E107">
        <v>0</v>
      </c>
      <c r="F107">
        <v>21</v>
      </c>
      <c r="G107">
        <v>99</v>
      </c>
    </row>
    <row r="108" spans="1:7">
      <c r="A108" t="s">
        <v>11</v>
      </c>
      <c r="B108" s="66">
        <v>44899</v>
      </c>
      <c r="C108">
        <v>3</v>
      </c>
      <c r="D108">
        <v>10</v>
      </c>
      <c r="E108">
        <v>0</v>
      </c>
      <c r="F108">
        <v>13</v>
      </c>
      <c r="G108">
        <v>112</v>
      </c>
    </row>
    <row r="109" spans="1:7">
      <c r="A109" t="s">
        <v>11</v>
      </c>
      <c r="B109" s="66">
        <v>44900</v>
      </c>
      <c r="C109">
        <v>6</v>
      </c>
      <c r="D109">
        <v>10</v>
      </c>
      <c r="E109">
        <v>0</v>
      </c>
      <c r="F109">
        <v>16</v>
      </c>
      <c r="G109">
        <v>128</v>
      </c>
    </row>
    <row r="110" spans="1:7">
      <c r="A110" t="s">
        <v>11</v>
      </c>
      <c r="B110" s="66">
        <v>44901</v>
      </c>
      <c r="C110">
        <v>0</v>
      </c>
      <c r="D110">
        <v>5</v>
      </c>
      <c r="E110">
        <v>0</v>
      </c>
      <c r="F110">
        <v>5</v>
      </c>
      <c r="G110">
        <v>133</v>
      </c>
    </row>
    <row r="111" spans="1:7">
      <c r="A111" t="s">
        <v>11</v>
      </c>
      <c r="B111" s="66">
        <v>44904</v>
      </c>
      <c r="C111">
        <v>0</v>
      </c>
      <c r="D111">
        <v>6</v>
      </c>
      <c r="E111">
        <v>0</v>
      </c>
      <c r="F111">
        <v>6</v>
      </c>
      <c r="G111">
        <v>139</v>
      </c>
    </row>
    <row r="112" spans="1:7">
      <c r="A112" t="s">
        <v>11</v>
      </c>
      <c r="B112" s="66">
        <v>44905</v>
      </c>
      <c r="C112">
        <v>3</v>
      </c>
      <c r="D112">
        <v>0</v>
      </c>
      <c r="E112">
        <v>0</v>
      </c>
      <c r="F112">
        <v>3</v>
      </c>
      <c r="G112">
        <v>142</v>
      </c>
    </row>
    <row r="113" spans="1:7">
      <c r="A113" t="s">
        <v>11</v>
      </c>
      <c r="B113" s="66">
        <v>44908</v>
      </c>
      <c r="C113">
        <v>3</v>
      </c>
      <c r="D113">
        <v>7</v>
      </c>
      <c r="E113">
        <v>0</v>
      </c>
      <c r="F113">
        <v>10</v>
      </c>
      <c r="G113">
        <v>152</v>
      </c>
    </row>
    <row r="114" spans="1:7">
      <c r="A114" t="s">
        <v>11</v>
      </c>
      <c r="B114" s="66">
        <v>44909</v>
      </c>
      <c r="C114">
        <v>3</v>
      </c>
      <c r="D114">
        <v>0</v>
      </c>
      <c r="E114">
        <v>0</v>
      </c>
      <c r="F114">
        <v>3</v>
      </c>
      <c r="G114">
        <v>155</v>
      </c>
    </row>
    <row r="115" spans="1:7">
      <c r="A115" t="s">
        <v>11</v>
      </c>
      <c r="B115" s="66">
        <v>44912</v>
      </c>
      <c r="C115">
        <v>0</v>
      </c>
      <c r="D115">
        <v>0</v>
      </c>
      <c r="E115">
        <v>0</v>
      </c>
      <c r="F115">
        <v>0</v>
      </c>
      <c r="G115">
        <v>155</v>
      </c>
    </row>
    <row r="116" spans="1:7">
      <c r="A116" t="s">
        <v>11</v>
      </c>
      <c r="B116" s="66">
        <v>44913</v>
      </c>
      <c r="C116">
        <v>0</v>
      </c>
      <c r="D116">
        <v>0</v>
      </c>
      <c r="E116">
        <v>0</v>
      </c>
      <c r="F116">
        <v>0</v>
      </c>
      <c r="G116">
        <v>155</v>
      </c>
    </row>
    <row r="117" spans="1:7">
      <c r="A117" t="s">
        <v>12</v>
      </c>
      <c r="B117" s="66">
        <v>44885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12</v>
      </c>
      <c r="B118" s="66">
        <v>44886</v>
      </c>
      <c r="C118">
        <v>2</v>
      </c>
      <c r="D118">
        <v>0</v>
      </c>
      <c r="E118">
        <v>0</v>
      </c>
      <c r="F118">
        <v>2</v>
      </c>
      <c r="G118">
        <v>2</v>
      </c>
    </row>
    <row r="119" spans="1:7">
      <c r="A119" t="s">
        <v>12</v>
      </c>
      <c r="B119" s="66">
        <v>44887</v>
      </c>
      <c r="C119">
        <v>2</v>
      </c>
      <c r="D119">
        <v>0</v>
      </c>
      <c r="E119">
        <v>0</v>
      </c>
      <c r="F119">
        <v>2</v>
      </c>
      <c r="G119">
        <v>4</v>
      </c>
    </row>
    <row r="120" spans="1:7">
      <c r="A120" t="s">
        <v>12</v>
      </c>
      <c r="B120" s="66">
        <v>44888</v>
      </c>
      <c r="C120">
        <v>3</v>
      </c>
      <c r="D120">
        <v>0</v>
      </c>
      <c r="E120">
        <v>0</v>
      </c>
      <c r="F120">
        <v>3</v>
      </c>
      <c r="G120">
        <v>7</v>
      </c>
    </row>
    <row r="121" spans="1:7">
      <c r="A121" t="s">
        <v>12</v>
      </c>
      <c r="B121" s="66">
        <v>44889</v>
      </c>
      <c r="C121">
        <v>2</v>
      </c>
      <c r="D121">
        <v>0</v>
      </c>
      <c r="E121">
        <v>0</v>
      </c>
      <c r="F121">
        <v>2</v>
      </c>
      <c r="G121">
        <v>9</v>
      </c>
    </row>
    <row r="122" spans="1:7">
      <c r="A122" t="s">
        <v>12</v>
      </c>
      <c r="B122" s="66">
        <v>44890</v>
      </c>
      <c r="C122">
        <v>1</v>
      </c>
      <c r="D122">
        <v>0</v>
      </c>
      <c r="E122">
        <v>0</v>
      </c>
      <c r="F122">
        <v>1</v>
      </c>
      <c r="G122">
        <v>10</v>
      </c>
    </row>
    <row r="123" spans="1:7">
      <c r="A123" t="s">
        <v>12</v>
      </c>
      <c r="B123" s="66">
        <v>44891</v>
      </c>
      <c r="C123">
        <v>5</v>
      </c>
      <c r="D123">
        <v>0</v>
      </c>
      <c r="E123">
        <v>0</v>
      </c>
      <c r="F123">
        <v>5</v>
      </c>
      <c r="G123">
        <v>15</v>
      </c>
    </row>
    <row r="124" spans="1:7">
      <c r="A124" t="s">
        <v>12</v>
      </c>
      <c r="B124" s="66">
        <v>44892</v>
      </c>
      <c r="C124">
        <v>0</v>
      </c>
      <c r="D124">
        <v>0</v>
      </c>
      <c r="E124">
        <v>0</v>
      </c>
      <c r="F124">
        <v>0</v>
      </c>
      <c r="G124">
        <v>15</v>
      </c>
    </row>
    <row r="125" spans="1:7">
      <c r="A125" t="s">
        <v>12</v>
      </c>
      <c r="B125" s="66">
        <v>44893</v>
      </c>
      <c r="C125">
        <v>2</v>
      </c>
      <c r="D125">
        <v>0</v>
      </c>
      <c r="E125">
        <v>0</v>
      </c>
      <c r="F125">
        <v>2</v>
      </c>
      <c r="G125">
        <v>17</v>
      </c>
    </row>
    <row r="126" spans="1:7">
      <c r="A126" t="s">
        <v>12</v>
      </c>
      <c r="B126" s="66">
        <v>44894</v>
      </c>
      <c r="C126">
        <v>2</v>
      </c>
      <c r="D126">
        <v>18</v>
      </c>
      <c r="E126">
        <v>0</v>
      </c>
      <c r="F126">
        <v>20</v>
      </c>
      <c r="G126">
        <v>37</v>
      </c>
    </row>
    <row r="127" spans="1:7">
      <c r="A127" t="s">
        <v>12</v>
      </c>
      <c r="B127" s="66">
        <v>44895</v>
      </c>
      <c r="C127">
        <v>2</v>
      </c>
      <c r="D127">
        <v>15</v>
      </c>
      <c r="E127">
        <v>0</v>
      </c>
      <c r="F127">
        <v>17</v>
      </c>
      <c r="G127">
        <v>54</v>
      </c>
    </row>
    <row r="128" spans="1:7">
      <c r="A128" t="s">
        <v>12</v>
      </c>
      <c r="B128" s="66">
        <v>44896</v>
      </c>
      <c r="C128">
        <v>1</v>
      </c>
      <c r="D128">
        <v>8</v>
      </c>
      <c r="E128">
        <v>0</v>
      </c>
      <c r="F128">
        <v>9</v>
      </c>
      <c r="G128">
        <v>63</v>
      </c>
    </row>
    <row r="129" spans="1:7">
      <c r="A129" t="s">
        <v>12</v>
      </c>
      <c r="B129" s="66">
        <v>44897</v>
      </c>
      <c r="C129">
        <v>1</v>
      </c>
      <c r="D129">
        <v>7</v>
      </c>
      <c r="E129">
        <v>0</v>
      </c>
      <c r="F129">
        <v>8</v>
      </c>
      <c r="G129">
        <v>71</v>
      </c>
    </row>
    <row r="130" spans="1:7">
      <c r="A130" t="s">
        <v>12</v>
      </c>
      <c r="B130" s="66">
        <v>44898</v>
      </c>
      <c r="C130">
        <v>3</v>
      </c>
      <c r="D130">
        <v>10</v>
      </c>
      <c r="E130">
        <v>0</v>
      </c>
      <c r="F130">
        <v>13</v>
      </c>
      <c r="G130">
        <v>84</v>
      </c>
    </row>
    <row r="131" spans="1:7">
      <c r="A131" t="s">
        <v>12</v>
      </c>
      <c r="B131" s="66">
        <v>44899</v>
      </c>
      <c r="C131">
        <v>3</v>
      </c>
      <c r="D131">
        <v>5</v>
      </c>
      <c r="E131">
        <v>0</v>
      </c>
      <c r="F131">
        <v>8</v>
      </c>
      <c r="G131">
        <v>92</v>
      </c>
    </row>
    <row r="132" spans="1:7">
      <c r="A132" t="s">
        <v>12</v>
      </c>
      <c r="B132" s="66">
        <v>44900</v>
      </c>
      <c r="C132">
        <v>3</v>
      </c>
      <c r="D132">
        <v>5</v>
      </c>
      <c r="E132">
        <v>0</v>
      </c>
      <c r="F132">
        <v>8</v>
      </c>
      <c r="G132">
        <v>100</v>
      </c>
    </row>
    <row r="133" spans="1:7">
      <c r="A133" t="s">
        <v>12</v>
      </c>
      <c r="B133" s="66">
        <v>44901</v>
      </c>
      <c r="C133">
        <v>3</v>
      </c>
      <c r="D133">
        <v>0</v>
      </c>
      <c r="E133">
        <v>0</v>
      </c>
      <c r="F133">
        <v>3</v>
      </c>
      <c r="G133">
        <v>103</v>
      </c>
    </row>
    <row r="134" spans="1:7">
      <c r="A134" t="s">
        <v>12</v>
      </c>
      <c r="B134" s="66">
        <v>44904</v>
      </c>
      <c r="C134">
        <v>3</v>
      </c>
      <c r="D134">
        <v>6</v>
      </c>
      <c r="E134">
        <v>0</v>
      </c>
      <c r="F134">
        <v>9</v>
      </c>
      <c r="G134">
        <v>112</v>
      </c>
    </row>
    <row r="135" spans="1:7">
      <c r="A135" t="s">
        <v>12</v>
      </c>
      <c r="B135" s="66">
        <v>44905</v>
      </c>
      <c r="C135">
        <v>3</v>
      </c>
      <c r="D135">
        <v>6</v>
      </c>
      <c r="E135">
        <v>0</v>
      </c>
      <c r="F135">
        <v>9</v>
      </c>
      <c r="G135">
        <v>121</v>
      </c>
    </row>
    <row r="136" spans="1:7">
      <c r="A136" t="s">
        <v>12</v>
      </c>
      <c r="B136" s="66">
        <v>44908</v>
      </c>
      <c r="C136">
        <v>0</v>
      </c>
      <c r="D136">
        <v>7</v>
      </c>
      <c r="E136">
        <v>0</v>
      </c>
      <c r="F136">
        <v>7</v>
      </c>
      <c r="G136">
        <v>128</v>
      </c>
    </row>
    <row r="137" spans="1:7">
      <c r="A137" t="s">
        <v>12</v>
      </c>
      <c r="B137" s="66">
        <v>44909</v>
      </c>
      <c r="C137">
        <v>0</v>
      </c>
      <c r="D137">
        <v>0</v>
      </c>
      <c r="E137">
        <v>0</v>
      </c>
      <c r="F137">
        <v>0</v>
      </c>
      <c r="G137">
        <v>128</v>
      </c>
    </row>
    <row r="138" spans="1:7">
      <c r="A138" t="s">
        <v>12</v>
      </c>
      <c r="B138" s="66">
        <v>44912</v>
      </c>
      <c r="C138">
        <v>0</v>
      </c>
      <c r="D138">
        <v>0</v>
      </c>
      <c r="E138">
        <v>0</v>
      </c>
      <c r="F138">
        <v>0</v>
      </c>
      <c r="G138">
        <v>128</v>
      </c>
    </row>
    <row r="139" spans="1:7">
      <c r="A139" t="s">
        <v>12</v>
      </c>
      <c r="B139" s="66">
        <v>44913</v>
      </c>
      <c r="C139">
        <v>3</v>
      </c>
      <c r="D139">
        <v>20</v>
      </c>
      <c r="E139">
        <v>10</v>
      </c>
      <c r="F139">
        <v>33</v>
      </c>
      <c r="G139">
        <v>161</v>
      </c>
    </row>
    <row r="140" spans="1:7">
      <c r="A140" t="s">
        <v>13</v>
      </c>
      <c r="B140" s="66">
        <v>44885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t="s">
        <v>13</v>
      </c>
      <c r="B141" s="66">
        <v>44886</v>
      </c>
      <c r="C141">
        <v>5</v>
      </c>
      <c r="D141">
        <v>0</v>
      </c>
      <c r="E141">
        <v>0</v>
      </c>
      <c r="F141">
        <v>5</v>
      </c>
      <c r="G141">
        <v>5</v>
      </c>
    </row>
    <row r="142" spans="1:7">
      <c r="A142" t="s">
        <v>13</v>
      </c>
      <c r="B142" s="66">
        <v>44887</v>
      </c>
      <c r="C142">
        <v>1</v>
      </c>
      <c r="D142">
        <v>0</v>
      </c>
      <c r="E142">
        <v>0</v>
      </c>
      <c r="F142">
        <v>1</v>
      </c>
      <c r="G142">
        <v>6</v>
      </c>
    </row>
    <row r="143" spans="1:7">
      <c r="A143" t="s">
        <v>13</v>
      </c>
      <c r="B143" s="66">
        <v>44888</v>
      </c>
      <c r="C143">
        <v>2</v>
      </c>
      <c r="D143">
        <v>0</v>
      </c>
      <c r="E143">
        <v>0</v>
      </c>
      <c r="F143">
        <v>2</v>
      </c>
      <c r="G143">
        <v>8</v>
      </c>
    </row>
    <row r="144" spans="1:7">
      <c r="A144" t="s">
        <v>13</v>
      </c>
      <c r="B144" s="66">
        <v>44889</v>
      </c>
      <c r="C144">
        <v>2</v>
      </c>
      <c r="D144">
        <v>0</v>
      </c>
      <c r="E144">
        <v>0</v>
      </c>
      <c r="F144">
        <v>2</v>
      </c>
      <c r="G144">
        <v>10</v>
      </c>
    </row>
    <row r="145" spans="1:7">
      <c r="A145" t="s">
        <v>13</v>
      </c>
      <c r="B145" s="66">
        <v>44890</v>
      </c>
      <c r="C145">
        <v>0</v>
      </c>
      <c r="D145">
        <v>0</v>
      </c>
      <c r="E145">
        <v>0</v>
      </c>
      <c r="F145">
        <v>0</v>
      </c>
      <c r="G145">
        <v>10</v>
      </c>
    </row>
    <row r="146" spans="1:7">
      <c r="A146" t="s">
        <v>13</v>
      </c>
      <c r="B146" s="66">
        <v>44891</v>
      </c>
      <c r="C146">
        <v>5</v>
      </c>
      <c r="D146">
        <v>0</v>
      </c>
      <c r="E146">
        <v>0</v>
      </c>
      <c r="F146">
        <v>5</v>
      </c>
      <c r="G146">
        <v>15</v>
      </c>
    </row>
    <row r="147" spans="1:7">
      <c r="A147" t="s">
        <v>13</v>
      </c>
      <c r="B147" s="66">
        <v>44892</v>
      </c>
      <c r="C147">
        <v>4</v>
      </c>
      <c r="D147">
        <v>0</v>
      </c>
      <c r="E147">
        <v>0</v>
      </c>
      <c r="F147">
        <v>4</v>
      </c>
      <c r="G147">
        <v>19</v>
      </c>
    </row>
    <row r="148" spans="1:7">
      <c r="A148" t="s">
        <v>13</v>
      </c>
      <c r="B148" s="66">
        <v>44893</v>
      </c>
      <c r="C148">
        <v>3</v>
      </c>
      <c r="D148">
        <v>0</v>
      </c>
      <c r="E148">
        <v>0</v>
      </c>
      <c r="F148">
        <v>3</v>
      </c>
      <c r="G148">
        <v>22</v>
      </c>
    </row>
    <row r="149" spans="1:7">
      <c r="A149" t="s">
        <v>13</v>
      </c>
      <c r="B149" s="66">
        <v>44894</v>
      </c>
      <c r="C149">
        <v>5</v>
      </c>
      <c r="D149">
        <v>6</v>
      </c>
      <c r="E149">
        <v>0</v>
      </c>
      <c r="F149">
        <v>11</v>
      </c>
      <c r="G149">
        <v>33</v>
      </c>
    </row>
    <row r="150" spans="1:7">
      <c r="A150" t="s">
        <v>13</v>
      </c>
      <c r="B150" s="66">
        <v>44895</v>
      </c>
      <c r="C150">
        <v>4</v>
      </c>
      <c r="D150">
        <v>17</v>
      </c>
      <c r="E150">
        <v>0</v>
      </c>
      <c r="F150">
        <v>21</v>
      </c>
      <c r="G150">
        <v>54</v>
      </c>
    </row>
    <row r="151" spans="1:7">
      <c r="A151" t="s">
        <v>13</v>
      </c>
      <c r="B151" s="66">
        <v>44896</v>
      </c>
      <c r="C151">
        <v>2</v>
      </c>
      <c r="D151">
        <v>8</v>
      </c>
      <c r="E151">
        <v>0</v>
      </c>
      <c r="F151">
        <v>10</v>
      </c>
      <c r="G151">
        <v>64</v>
      </c>
    </row>
    <row r="152" spans="1:7">
      <c r="A152" t="s">
        <v>13</v>
      </c>
      <c r="B152" s="66">
        <v>44897</v>
      </c>
      <c r="C152">
        <v>1</v>
      </c>
      <c r="D152">
        <v>8</v>
      </c>
      <c r="E152">
        <v>0</v>
      </c>
      <c r="F152">
        <v>9</v>
      </c>
      <c r="G152">
        <v>73</v>
      </c>
    </row>
    <row r="153" spans="1:7">
      <c r="A153" t="s">
        <v>13</v>
      </c>
      <c r="B153" s="66">
        <v>44898</v>
      </c>
      <c r="C153">
        <v>3</v>
      </c>
      <c r="D153">
        <v>5</v>
      </c>
      <c r="E153">
        <v>0</v>
      </c>
      <c r="F153">
        <v>8</v>
      </c>
      <c r="G153">
        <v>81</v>
      </c>
    </row>
    <row r="154" spans="1:7">
      <c r="A154" t="s">
        <v>13</v>
      </c>
      <c r="B154" s="66">
        <v>44899</v>
      </c>
      <c r="C154">
        <v>6</v>
      </c>
      <c r="D154">
        <v>10</v>
      </c>
      <c r="E154">
        <v>0</v>
      </c>
      <c r="F154">
        <v>16</v>
      </c>
      <c r="G154">
        <v>97</v>
      </c>
    </row>
    <row r="155" spans="1:7">
      <c r="A155" t="s">
        <v>13</v>
      </c>
      <c r="B155" s="66">
        <v>44900</v>
      </c>
      <c r="C155">
        <v>3</v>
      </c>
      <c r="D155">
        <v>5</v>
      </c>
      <c r="E155">
        <v>0</v>
      </c>
      <c r="F155">
        <v>8</v>
      </c>
      <c r="G155">
        <v>105</v>
      </c>
    </row>
    <row r="156" spans="1:7">
      <c r="A156" t="s">
        <v>13</v>
      </c>
      <c r="B156" s="66">
        <v>44901</v>
      </c>
      <c r="C156">
        <v>3</v>
      </c>
      <c r="D156">
        <v>0</v>
      </c>
      <c r="E156">
        <v>0</v>
      </c>
      <c r="F156">
        <v>3</v>
      </c>
      <c r="G156">
        <v>108</v>
      </c>
    </row>
    <row r="157" spans="1:7">
      <c r="A157" t="s">
        <v>13</v>
      </c>
      <c r="B157" s="66">
        <v>44904</v>
      </c>
      <c r="C157">
        <v>0</v>
      </c>
      <c r="D157">
        <v>6</v>
      </c>
      <c r="E157">
        <v>0</v>
      </c>
      <c r="F157">
        <v>6</v>
      </c>
      <c r="G157">
        <v>114</v>
      </c>
    </row>
    <row r="158" spans="1:7">
      <c r="A158" t="s">
        <v>13</v>
      </c>
      <c r="B158" s="66">
        <v>44905</v>
      </c>
      <c r="C158">
        <v>3</v>
      </c>
      <c r="D158">
        <v>0</v>
      </c>
      <c r="E158">
        <v>0</v>
      </c>
      <c r="F158">
        <v>3</v>
      </c>
      <c r="G158">
        <v>117</v>
      </c>
    </row>
    <row r="159" spans="1:7">
      <c r="A159" t="s">
        <v>13</v>
      </c>
      <c r="B159" s="66">
        <v>44908</v>
      </c>
      <c r="C159">
        <v>0</v>
      </c>
      <c r="D159">
        <v>0</v>
      </c>
      <c r="E159">
        <v>0</v>
      </c>
      <c r="F159">
        <v>0</v>
      </c>
      <c r="G159">
        <v>117</v>
      </c>
    </row>
    <row r="160" spans="1:7">
      <c r="A160" t="s">
        <v>13</v>
      </c>
      <c r="B160" s="66">
        <v>44909</v>
      </c>
      <c r="C160">
        <v>3</v>
      </c>
      <c r="D160">
        <v>7</v>
      </c>
      <c r="E160">
        <v>0</v>
      </c>
      <c r="F160">
        <v>10</v>
      </c>
      <c r="G160">
        <v>127</v>
      </c>
    </row>
    <row r="161" spans="1:7">
      <c r="A161" t="s">
        <v>13</v>
      </c>
      <c r="B161" s="66">
        <v>44912</v>
      </c>
      <c r="C161">
        <v>3</v>
      </c>
      <c r="D161">
        <v>0</v>
      </c>
      <c r="E161">
        <v>0</v>
      </c>
      <c r="F161">
        <v>3</v>
      </c>
      <c r="G161">
        <v>130</v>
      </c>
    </row>
    <row r="162" spans="1:7">
      <c r="A162" t="s">
        <v>13</v>
      </c>
      <c r="B162" s="66">
        <v>44913</v>
      </c>
      <c r="C162">
        <v>0</v>
      </c>
      <c r="D162">
        <v>10</v>
      </c>
      <c r="E162">
        <v>10</v>
      </c>
      <c r="F162">
        <v>20</v>
      </c>
      <c r="G162">
        <v>150</v>
      </c>
    </row>
    <row r="163" spans="1:7">
      <c r="A163" t="s">
        <v>14</v>
      </c>
      <c r="B163" s="66">
        <v>44885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>
      <c r="A164" t="s">
        <v>14</v>
      </c>
      <c r="B164" s="66">
        <v>44886</v>
      </c>
      <c r="C164">
        <v>4</v>
      </c>
      <c r="D164">
        <v>0</v>
      </c>
      <c r="E164">
        <v>0</v>
      </c>
      <c r="F164">
        <v>4</v>
      </c>
      <c r="G164">
        <v>4</v>
      </c>
    </row>
    <row r="165" spans="1:7">
      <c r="A165" t="s">
        <v>14</v>
      </c>
      <c r="B165" s="66">
        <v>44887</v>
      </c>
      <c r="C165">
        <v>2</v>
      </c>
      <c r="D165">
        <v>0</v>
      </c>
      <c r="E165">
        <v>0</v>
      </c>
      <c r="F165">
        <v>2</v>
      </c>
      <c r="G165">
        <v>6</v>
      </c>
    </row>
    <row r="166" spans="1:7">
      <c r="A166" t="s">
        <v>14</v>
      </c>
      <c r="B166" s="66">
        <v>44888</v>
      </c>
      <c r="C166">
        <v>4</v>
      </c>
      <c r="D166">
        <v>0</v>
      </c>
      <c r="E166">
        <v>0</v>
      </c>
      <c r="F166">
        <v>4</v>
      </c>
      <c r="G166">
        <v>10</v>
      </c>
    </row>
    <row r="167" spans="1:7">
      <c r="A167" t="s">
        <v>14</v>
      </c>
      <c r="B167" s="66">
        <v>44889</v>
      </c>
      <c r="C167">
        <v>7</v>
      </c>
      <c r="D167">
        <v>0</v>
      </c>
      <c r="E167">
        <v>0</v>
      </c>
      <c r="F167">
        <v>7</v>
      </c>
      <c r="G167">
        <v>17</v>
      </c>
    </row>
    <row r="168" spans="1:7">
      <c r="A168" t="s">
        <v>14</v>
      </c>
      <c r="B168" s="66">
        <v>44890</v>
      </c>
      <c r="C168">
        <v>1</v>
      </c>
      <c r="D168">
        <v>0</v>
      </c>
      <c r="E168">
        <v>0</v>
      </c>
      <c r="F168">
        <v>1</v>
      </c>
      <c r="G168">
        <v>18</v>
      </c>
    </row>
    <row r="169" spans="1:7">
      <c r="A169" t="s">
        <v>14</v>
      </c>
      <c r="B169" s="66">
        <v>44891</v>
      </c>
      <c r="C169">
        <v>4</v>
      </c>
      <c r="D169">
        <v>0</v>
      </c>
      <c r="E169">
        <v>0</v>
      </c>
      <c r="F169">
        <v>4</v>
      </c>
      <c r="G169">
        <v>22</v>
      </c>
    </row>
    <row r="170" spans="1:7">
      <c r="A170" t="s">
        <v>14</v>
      </c>
      <c r="B170" s="66">
        <v>44892</v>
      </c>
      <c r="C170">
        <v>1</v>
      </c>
      <c r="D170">
        <v>0</v>
      </c>
      <c r="E170">
        <v>0</v>
      </c>
      <c r="F170">
        <v>1</v>
      </c>
      <c r="G170">
        <v>23</v>
      </c>
    </row>
    <row r="171" spans="1:7">
      <c r="A171" t="s">
        <v>14</v>
      </c>
      <c r="B171" s="66">
        <v>44893</v>
      </c>
      <c r="C171">
        <v>2</v>
      </c>
      <c r="D171">
        <v>0</v>
      </c>
      <c r="E171">
        <v>0</v>
      </c>
      <c r="F171">
        <v>2</v>
      </c>
      <c r="G171">
        <v>25</v>
      </c>
    </row>
    <row r="172" spans="1:7">
      <c r="A172" t="s">
        <v>14</v>
      </c>
      <c r="B172" s="66">
        <v>44894</v>
      </c>
      <c r="C172">
        <v>2</v>
      </c>
      <c r="D172">
        <v>10</v>
      </c>
      <c r="E172">
        <v>0</v>
      </c>
      <c r="F172">
        <v>12</v>
      </c>
      <c r="G172">
        <v>37</v>
      </c>
    </row>
    <row r="173" spans="1:7">
      <c r="A173" t="s">
        <v>14</v>
      </c>
      <c r="B173" s="66">
        <v>44895</v>
      </c>
      <c r="C173">
        <v>1</v>
      </c>
      <c r="D173">
        <v>10</v>
      </c>
      <c r="E173">
        <v>0</v>
      </c>
      <c r="F173">
        <v>11</v>
      </c>
      <c r="G173">
        <v>48</v>
      </c>
    </row>
    <row r="174" spans="1:7">
      <c r="A174" t="s">
        <v>14</v>
      </c>
      <c r="B174" s="66">
        <v>44896</v>
      </c>
      <c r="C174">
        <v>1</v>
      </c>
      <c r="D174">
        <v>6</v>
      </c>
      <c r="E174">
        <v>0</v>
      </c>
      <c r="F174">
        <v>7</v>
      </c>
      <c r="G174">
        <v>55</v>
      </c>
    </row>
    <row r="175" spans="1:7">
      <c r="A175" t="s">
        <v>14</v>
      </c>
      <c r="B175" s="66">
        <v>44897</v>
      </c>
      <c r="C175">
        <v>2</v>
      </c>
      <c r="D175">
        <v>11</v>
      </c>
      <c r="E175">
        <v>0</v>
      </c>
      <c r="F175">
        <v>13</v>
      </c>
      <c r="G175">
        <v>68</v>
      </c>
    </row>
    <row r="176" spans="1:7">
      <c r="A176" t="s">
        <v>14</v>
      </c>
      <c r="B176" s="66">
        <v>44898</v>
      </c>
      <c r="C176">
        <v>6</v>
      </c>
      <c r="D176">
        <v>10</v>
      </c>
      <c r="E176">
        <v>0</v>
      </c>
      <c r="F176">
        <v>16</v>
      </c>
      <c r="G176">
        <v>84</v>
      </c>
    </row>
    <row r="177" spans="1:7">
      <c r="A177" t="s">
        <v>14</v>
      </c>
      <c r="B177" s="66">
        <v>44899</v>
      </c>
      <c r="C177">
        <v>6</v>
      </c>
      <c r="D177">
        <v>10</v>
      </c>
      <c r="E177">
        <v>0</v>
      </c>
      <c r="F177">
        <v>16</v>
      </c>
      <c r="G177">
        <v>100</v>
      </c>
    </row>
    <row r="178" spans="1:7">
      <c r="A178" t="s">
        <v>14</v>
      </c>
      <c r="B178" s="66">
        <v>44900</v>
      </c>
      <c r="C178">
        <v>3</v>
      </c>
      <c r="D178">
        <v>10</v>
      </c>
      <c r="E178">
        <v>0</v>
      </c>
      <c r="F178">
        <v>13</v>
      </c>
      <c r="G178">
        <v>113</v>
      </c>
    </row>
    <row r="179" spans="1:7">
      <c r="A179" t="s">
        <v>14</v>
      </c>
      <c r="B179" s="66">
        <v>44901</v>
      </c>
      <c r="C179">
        <v>3</v>
      </c>
      <c r="D179">
        <v>5</v>
      </c>
      <c r="E179">
        <v>0</v>
      </c>
      <c r="F179">
        <v>8</v>
      </c>
      <c r="G179">
        <v>121</v>
      </c>
    </row>
    <row r="180" spans="1:7">
      <c r="A180" t="s">
        <v>14</v>
      </c>
      <c r="B180" s="66">
        <v>44904</v>
      </c>
      <c r="C180">
        <v>0</v>
      </c>
      <c r="D180">
        <v>6</v>
      </c>
      <c r="E180">
        <v>0</v>
      </c>
      <c r="F180">
        <v>6</v>
      </c>
      <c r="G180">
        <v>127</v>
      </c>
    </row>
    <row r="181" spans="1:7">
      <c r="A181" t="s">
        <v>14</v>
      </c>
      <c r="B181" s="66">
        <v>44905</v>
      </c>
      <c r="C181">
        <v>16</v>
      </c>
      <c r="D181">
        <v>6</v>
      </c>
      <c r="E181">
        <v>0</v>
      </c>
      <c r="F181">
        <v>22</v>
      </c>
      <c r="G181">
        <v>149</v>
      </c>
    </row>
    <row r="182" spans="1:7">
      <c r="A182" t="s">
        <v>14</v>
      </c>
      <c r="B182" s="66">
        <v>44908</v>
      </c>
      <c r="C182">
        <v>3</v>
      </c>
      <c r="D182">
        <v>7</v>
      </c>
      <c r="E182">
        <v>0</v>
      </c>
      <c r="F182">
        <v>10</v>
      </c>
      <c r="G182">
        <v>159</v>
      </c>
    </row>
    <row r="183" spans="1:7">
      <c r="A183" t="s">
        <v>14</v>
      </c>
      <c r="B183" s="66">
        <v>44909</v>
      </c>
      <c r="C183">
        <v>0</v>
      </c>
      <c r="D183">
        <v>0</v>
      </c>
      <c r="E183">
        <v>0</v>
      </c>
      <c r="F183">
        <v>0</v>
      </c>
      <c r="G183">
        <v>159</v>
      </c>
    </row>
    <row r="184" spans="1:7">
      <c r="A184" t="s">
        <v>14</v>
      </c>
      <c r="B184" s="66">
        <v>44912</v>
      </c>
      <c r="C184">
        <v>8</v>
      </c>
      <c r="D184">
        <v>0</v>
      </c>
      <c r="E184">
        <v>0</v>
      </c>
      <c r="F184">
        <v>8</v>
      </c>
      <c r="G184">
        <v>167</v>
      </c>
    </row>
    <row r="185" spans="1:7">
      <c r="A185" t="s">
        <v>14</v>
      </c>
      <c r="B185" s="66">
        <v>44913</v>
      </c>
      <c r="C185">
        <v>0</v>
      </c>
      <c r="D185">
        <v>20</v>
      </c>
      <c r="E185">
        <v>0</v>
      </c>
      <c r="F185">
        <v>20</v>
      </c>
      <c r="G185">
        <v>187</v>
      </c>
    </row>
    <row r="186" spans="1:7">
      <c r="A186" t="s">
        <v>15</v>
      </c>
      <c r="B186" s="66">
        <v>44885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 t="s">
        <v>15</v>
      </c>
      <c r="B187" s="66">
        <v>44886</v>
      </c>
      <c r="C187">
        <v>2</v>
      </c>
      <c r="D187">
        <v>0</v>
      </c>
      <c r="E187">
        <v>0</v>
      </c>
      <c r="F187">
        <v>2</v>
      </c>
      <c r="G187">
        <v>2</v>
      </c>
    </row>
    <row r="188" spans="1:7">
      <c r="A188" t="s">
        <v>15</v>
      </c>
      <c r="B188" s="66">
        <v>44887</v>
      </c>
      <c r="C188">
        <v>1</v>
      </c>
      <c r="D188">
        <v>0</v>
      </c>
      <c r="E188">
        <v>0</v>
      </c>
      <c r="F188">
        <v>1</v>
      </c>
      <c r="G188">
        <v>3</v>
      </c>
    </row>
    <row r="189" spans="1:7">
      <c r="A189" t="s">
        <v>15</v>
      </c>
      <c r="B189" s="66">
        <v>44888</v>
      </c>
      <c r="C189">
        <v>3</v>
      </c>
      <c r="D189">
        <v>0</v>
      </c>
      <c r="E189">
        <v>0</v>
      </c>
      <c r="F189">
        <v>3</v>
      </c>
      <c r="G189">
        <v>6</v>
      </c>
    </row>
    <row r="190" spans="1:7">
      <c r="A190" t="s">
        <v>15</v>
      </c>
      <c r="B190" s="66">
        <v>44889</v>
      </c>
      <c r="C190">
        <v>2</v>
      </c>
      <c r="D190">
        <v>0</v>
      </c>
      <c r="E190">
        <v>0</v>
      </c>
      <c r="F190">
        <v>2</v>
      </c>
      <c r="G190">
        <v>8</v>
      </c>
    </row>
    <row r="191" spans="1:7">
      <c r="A191" t="s">
        <v>15</v>
      </c>
      <c r="B191" s="66">
        <v>44890</v>
      </c>
      <c r="C191">
        <v>1</v>
      </c>
      <c r="D191">
        <v>0</v>
      </c>
      <c r="E191">
        <v>0</v>
      </c>
      <c r="F191">
        <v>1</v>
      </c>
      <c r="G191">
        <v>9</v>
      </c>
    </row>
    <row r="192" spans="1:7">
      <c r="A192" t="s">
        <v>15</v>
      </c>
      <c r="B192" s="66">
        <v>44891</v>
      </c>
      <c r="C192">
        <v>2</v>
      </c>
      <c r="D192">
        <v>0</v>
      </c>
      <c r="E192">
        <v>0</v>
      </c>
      <c r="F192">
        <v>2</v>
      </c>
      <c r="G192">
        <v>11</v>
      </c>
    </row>
    <row r="193" spans="1:7">
      <c r="A193" t="s">
        <v>15</v>
      </c>
      <c r="B193" s="66">
        <v>44892</v>
      </c>
      <c r="C193">
        <v>2</v>
      </c>
      <c r="D193">
        <v>0</v>
      </c>
      <c r="E193">
        <v>0</v>
      </c>
      <c r="F193">
        <v>2</v>
      </c>
      <c r="G193">
        <v>13</v>
      </c>
    </row>
    <row r="194" spans="1:7">
      <c r="A194" t="s">
        <v>15</v>
      </c>
      <c r="B194" s="66">
        <v>44893</v>
      </c>
      <c r="C194">
        <v>2</v>
      </c>
      <c r="D194">
        <v>0</v>
      </c>
      <c r="E194">
        <v>0</v>
      </c>
      <c r="F194">
        <v>2</v>
      </c>
      <c r="G194">
        <v>15</v>
      </c>
    </row>
    <row r="195" spans="1:7">
      <c r="A195" t="s">
        <v>15</v>
      </c>
      <c r="B195" s="66">
        <v>44894</v>
      </c>
      <c r="C195">
        <v>5</v>
      </c>
      <c r="D195">
        <v>8</v>
      </c>
      <c r="E195">
        <v>0</v>
      </c>
      <c r="F195">
        <v>13</v>
      </c>
      <c r="G195">
        <v>28</v>
      </c>
    </row>
    <row r="196" spans="1:7">
      <c r="A196" t="s">
        <v>15</v>
      </c>
      <c r="B196" s="66">
        <v>44895</v>
      </c>
      <c r="C196">
        <v>1</v>
      </c>
      <c r="D196">
        <v>10</v>
      </c>
      <c r="E196">
        <v>0</v>
      </c>
      <c r="F196">
        <v>11</v>
      </c>
      <c r="G196">
        <v>39</v>
      </c>
    </row>
    <row r="197" spans="1:7">
      <c r="A197" t="s">
        <v>15</v>
      </c>
      <c r="B197" s="66">
        <v>44896</v>
      </c>
      <c r="C197">
        <v>2</v>
      </c>
      <c r="D197">
        <v>11</v>
      </c>
      <c r="E197">
        <v>0</v>
      </c>
      <c r="F197">
        <v>13</v>
      </c>
      <c r="G197">
        <v>52</v>
      </c>
    </row>
    <row r="198" spans="1:7">
      <c r="A198" t="s">
        <v>15</v>
      </c>
      <c r="B198" s="66">
        <v>44897</v>
      </c>
      <c r="C198">
        <v>2</v>
      </c>
      <c r="D198">
        <v>13</v>
      </c>
      <c r="E198">
        <v>0</v>
      </c>
      <c r="F198">
        <v>15</v>
      </c>
      <c r="G198">
        <v>67</v>
      </c>
    </row>
    <row r="199" spans="1:7">
      <c r="A199" t="s">
        <v>15</v>
      </c>
      <c r="B199" s="66">
        <v>44898</v>
      </c>
      <c r="C199">
        <v>8</v>
      </c>
      <c r="D199">
        <v>10</v>
      </c>
      <c r="E199">
        <v>0</v>
      </c>
      <c r="F199">
        <v>18</v>
      </c>
      <c r="G199">
        <v>85</v>
      </c>
    </row>
    <row r="200" spans="1:7">
      <c r="A200" t="s">
        <v>15</v>
      </c>
      <c r="B200" s="66">
        <v>44899</v>
      </c>
      <c r="C200">
        <v>6</v>
      </c>
      <c r="D200">
        <v>10</v>
      </c>
      <c r="E200">
        <v>0</v>
      </c>
      <c r="F200">
        <v>16</v>
      </c>
      <c r="G200">
        <v>101</v>
      </c>
    </row>
    <row r="201" spans="1:7">
      <c r="A201" t="s">
        <v>15</v>
      </c>
      <c r="B201" s="66">
        <v>44900</v>
      </c>
      <c r="C201">
        <v>6</v>
      </c>
      <c r="D201">
        <v>5</v>
      </c>
      <c r="E201">
        <v>0</v>
      </c>
      <c r="F201">
        <v>11</v>
      </c>
      <c r="G201">
        <v>112</v>
      </c>
    </row>
    <row r="202" spans="1:7">
      <c r="A202" t="s">
        <v>15</v>
      </c>
      <c r="B202" s="66">
        <v>44901</v>
      </c>
      <c r="C202">
        <v>0</v>
      </c>
      <c r="D202">
        <v>0</v>
      </c>
      <c r="E202">
        <v>0</v>
      </c>
      <c r="F202">
        <v>0</v>
      </c>
      <c r="G202">
        <v>112</v>
      </c>
    </row>
    <row r="203" spans="1:7">
      <c r="A203" t="s">
        <v>15</v>
      </c>
      <c r="B203" s="66">
        <v>44904</v>
      </c>
      <c r="C203">
        <v>0</v>
      </c>
      <c r="D203">
        <v>0</v>
      </c>
      <c r="E203">
        <v>0</v>
      </c>
      <c r="F203">
        <v>0</v>
      </c>
      <c r="G203">
        <v>112</v>
      </c>
    </row>
    <row r="204" spans="1:7">
      <c r="A204" t="s">
        <v>15</v>
      </c>
      <c r="B204" s="66">
        <v>44905</v>
      </c>
      <c r="C204">
        <v>8</v>
      </c>
      <c r="D204">
        <v>6</v>
      </c>
      <c r="E204">
        <v>0</v>
      </c>
      <c r="F204">
        <v>14</v>
      </c>
      <c r="G204">
        <v>126</v>
      </c>
    </row>
    <row r="205" spans="1:7">
      <c r="A205" t="s">
        <v>15</v>
      </c>
      <c r="B205" s="66">
        <v>44908</v>
      </c>
      <c r="C205">
        <v>0</v>
      </c>
      <c r="D205">
        <v>0</v>
      </c>
      <c r="E205">
        <v>0</v>
      </c>
      <c r="F205">
        <v>0</v>
      </c>
      <c r="G205">
        <v>126</v>
      </c>
    </row>
    <row r="206" spans="1:7">
      <c r="A206" t="s">
        <v>15</v>
      </c>
      <c r="B206" s="66">
        <v>44909</v>
      </c>
      <c r="C206">
        <v>0</v>
      </c>
      <c r="D206">
        <v>7</v>
      </c>
      <c r="E206">
        <v>0</v>
      </c>
      <c r="F206">
        <v>7</v>
      </c>
      <c r="G206">
        <v>133</v>
      </c>
    </row>
    <row r="207" spans="1:7">
      <c r="A207" t="s">
        <v>15</v>
      </c>
      <c r="B207" s="66">
        <v>44912</v>
      </c>
      <c r="C207">
        <v>0</v>
      </c>
      <c r="D207">
        <v>0</v>
      </c>
      <c r="E207">
        <v>0</v>
      </c>
      <c r="F207">
        <v>0</v>
      </c>
      <c r="G207">
        <v>133</v>
      </c>
    </row>
    <row r="208" spans="1:7">
      <c r="A208" t="s">
        <v>15</v>
      </c>
      <c r="B208" s="66">
        <v>44913</v>
      </c>
      <c r="C208">
        <v>0</v>
      </c>
      <c r="D208">
        <v>0</v>
      </c>
      <c r="E208">
        <v>10</v>
      </c>
      <c r="F208">
        <v>10</v>
      </c>
      <c r="G208">
        <v>143</v>
      </c>
    </row>
    <row r="209" spans="1:7">
      <c r="A209" t="s">
        <v>16</v>
      </c>
      <c r="B209" s="66">
        <v>44885</v>
      </c>
      <c r="C209">
        <v>3</v>
      </c>
      <c r="D209">
        <v>0</v>
      </c>
      <c r="E209">
        <v>0</v>
      </c>
      <c r="F209">
        <v>3</v>
      </c>
      <c r="G209">
        <v>3</v>
      </c>
    </row>
    <row r="210" spans="1:7">
      <c r="A210" t="s">
        <v>16</v>
      </c>
      <c r="B210" s="66">
        <v>44886</v>
      </c>
      <c r="C210">
        <v>5</v>
      </c>
      <c r="D210">
        <v>0</v>
      </c>
      <c r="E210">
        <v>0</v>
      </c>
      <c r="F210">
        <v>5</v>
      </c>
      <c r="G210">
        <v>8</v>
      </c>
    </row>
    <row r="211" spans="1:7">
      <c r="A211" t="s">
        <v>16</v>
      </c>
      <c r="B211" s="66">
        <v>44887</v>
      </c>
      <c r="C211">
        <v>1</v>
      </c>
      <c r="D211">
        <v>0</v>
      </c>
      <c r="E211">
        <v>0</v>
      </c>
      <c r="F211">
        <v>1</v>
      </c>
      <c r="G211">
        <v>9</v>
      </c>
    </row>
    <row r="212" spans="1:7">
      <c r="A212" t="s">
        <v>16</v>
      </c>
      <c r="B212" s="66">
        <v>44888</v>
      </c>
      <c r="C212">
        <v>2</v>
      </c>
      <c r="D212">
        <v>0</v>
      </c>
      <c r="E212">
        <v>0</v>
      </c>
      <c r="F212">
        <v>2</v>
      </c>
      <c r="G212">
        <v>11</v>
      </c>
    </row>
    <row r="213" spans="1:7">
      <c r="A213" t="s">
        <v>16</v>
      </c>
      <c r="B213" s="66">
        <v>44889</v>
      </c>
      <c r="C213">
        <v>2</v>
      </c>
      <c r="D213">
        <v>0</v>
      </c>
      <c r="E213">
        <v>0</v>
      </c>
      <c r="F213">
        <v>2</v>
      </c>
      <c r="G213">
        <v>13</v>
      </c>
    </row>
    <row r="214" spans="1:7">
      <c r="A214" t="s">
        <v>16</v>
      </c>
      <c r="B214" s="66">
        <v>44890</v>
      </c>
      <c r="C214">
        <v>0</v>
      </c>
      <c r="D214">
        <v>0</v>
      </c>
      <c r="E214">
        <v>0</v>
      </c>
      <c r="F214">
        <v>0</v>
      </c>
      <c r="G214">
        <v>13</v>
      </c>
    </row>
    <row r="215" spans="1:7">
      <c r="A215" t="s">
        <v>16</v>
      </c>
      <c r="B215" s="66">
        <v>44891</v>
      </c>
      <c r="C215">
        <v>1</v>
      </c>
      <c r="D215">
        <v>0</v>
      </c>
      <c r="E215">
        <v>0</v>
      </c>
      <c r="F215">
        <v>1</v>
      </c>
      <c r="G215">
        <v>14</v>
      </c>
    </row>
    <row r="216" spans="1:7">
      <c r="A216" t="s">
        <v>16</v>
      </c>
      <c r="B216" s="66">
        <v>44892</v>
      </c>
      <c r="C216">
        <v>5</v>
      </c>
      <c r="D216">
        <v>0</v>
      </c>
      <c r="E216">
        <v>0</v>
      </c>
      <c r="F216">
        <v>5</v>
      </c>
      <c r="G216">
        <v>19</v>
      </c>
    </row>
    <row r="217" spans="1:7">
      <c r="A217" t="s">
        <v>16</v>
      </c>
      <c r="B217" s="66">
        <v>44893</v>
      </c>
      <c r="C217">
        <v>3</v>
      </c>
      <c r="D217">
        <v>0</v>
      </c>
      <c r="E217">
        <v>0</v>
      </c>
      <c r="F217">
        <v>3</v>
      </c>
      <c r="G217">
        <v>22</v>
      </c>
    </row>
    <row r="218" spans="1:7">
      <c r="A218" t="s">
        <v>16</v>
      </c>
      <c r="B218" s="66">
        <v>44894</v>
      </c>
      <c r="C218">
        <v>4</v>
      </c>
      <c r="D218">
        <v>9</v>
      </c>
      <c r="E218">
        <v>0</v>
      </c>
      <c r="F218">
        <v>13</v>
      </c>
      <c r="G218">
        <v>35</v>
      </c>
    </row>
    <row r="219" spans="1:7">
      <c r="A219" t="s">
        <v>16</v>
      </c>
      <c r="B219" s="66">
        <v>44895</v>
      </c>
      <c r="C219">
        <v>4</v>
      </c>
      <c r="D219">
        <v>8</v>
      </c>
      <c r="E219">
        <v>0</v>
      </c>
      <c r="F219">
        <v>12</v>
      </c>
      <c r="G219">
        <v>47</v>
      </c>
    </row>
    <row r="220" spans="1:7">
      <c r="A220" t="s">
        <v>16</v>
      </c>
      <c r="B220" s="66">
        <v>44896</v>
      </c>
      <c r="C220">
        <v>3</v>
      </c>
      <c r="D220">
        <v>6</v>
      </c>
      <c r="E220">
        <v>0</v>
      </c>
      <c r="F220">
        <v>9</v>
      </c>
      <c r="G220">
        <v>56</v>
      </c>
    </row>
    <row r="221" spans="1:7">
      <c r="A221" t="s">
        <v>16</v>
      </c>
      <c r="B221" s="66">
        <v>44897</v>
      </c>
      <c r="C221">
        <v>1</v>
      </c>
      <c r="D221">
        <v>4</v>
      </c>
      <c r="E221">
        <v>0</v>
      </c>
      <c r="F221">
        <v>5</v>
      </c>
      <c r="G221">
        <v>61</v>
      </c>
    </row>
    <row r="222" spans="1:7">
      <c r="A222" t="s">
        <v>16</v>
      </c>
      <c r="B222" s="66">
        <v>44898</v>
      </c>
      <c r="C222">
        <v>6</v>
      </c>
      <c r="D222">
        <v>10</v>
      </c>
      <c r="E222">
        <v>0</v>
      </c>
      <c r="F222">
        <v>16</v>
      </c>
      <c r="G222">
        <v>77</v>
      </c>
    </row>
    <row r="223" spans="1:7">
      <c r="A223" t="s">
        <v>16</v>
      </c>
      <c r="B223" s="66">
        <v>44899</v>
      </c>
      <c r="C223">
        <v>3</v>
      </c>
      <c r="D223">
        <v>10</v>
      </c>
      <c r="E223">
        <v>0</v>
      </c>
      <c r="F223">
        <v>13</v>
      </c>
      <c r="G223">
        <v>90</v>
      </c>
    </row>
    <row r="224" spans="1:7">
      <c r="A224" t="s">
        <v>16</v>
      </c>
      <c r="B224" s="66">
        <v>44900</v>
      </c>
      <c r="C224">
        <v>3</v>
      </c>
      <c r="D224">
        <v>5</v>
      </c>
      <c r="E224">
        <v>0</v>
      </c>
      <c r="F224">
        <v>8</v>
      </c>
      <c r="G224">
        <v>98</v>
      </c>
    </row>
    <row r="225" spans="1:7">
      <c r="A225" t="s">
        <v>16</v>
      </c>
      <c r="B225" s="66">
        <v>44901</v>
      </c>
      <c r="C225">
        <v>3</v>
      </c>
      <c r="D225">
        <v>5</v>
      </c>
      <c r="E225">
        <v>0</v>
      </c>
      <c r="F225">
        <v>8</v>
      </c>
      <c r="G225">
        <v>106</v>
      </c>
    </row>
    <row r="226" spans="1:7">
      <c r="A226" t="s">
        <v>16</v>
      </c>
      <c r="B226" s="66">
        <v>44904</v>
      </c>
      <c r="C226">
        <v>3</v>
      </c>
      <c r="D226">
        <v>0</v>
      </c>
      <c r="E226">
        <v>0</v>
      </c>
      <c r="F226">
        <v>3</v>
      </c>
      <c r="G226">
        <v>109</v>
      </c>
    </row>
    <row r="227" spans="1:7">
      <c r="A227" t="s">
        <v>16</v>
      </c>
      <c r="B227" s="66">
        <v>44905</v>
      </c>
      <c r="C227">
        <v>3</v>
      </c>
      <c r="D227">
        <v>0</v>
      </c>
      <c r="E227">
        <v>0</v>
      </c>
      <c r="F227">
        <v>3</v>
      </c>
      <c r="G227">
        <v>112</v>
      </c>
    </row>
    <row r="228" spans="1:7">
      <c r="A228" t="s">
        <v>16</v>
      </c>
      <c r="B228" s="66">
        <v>44908</v>
      </c>
      <c r="C228">
        <v>3</v>
      </c>
      <c r="D228">
        <v>0</v>
      </c>
      <c r="E228">
        <v>0</v>
      </c>
      <c r="F228">
        <v>3</v>
      </c>
      <c r="G228">
        <v>115</v>
      </c>
    </row>
    <row r="229" spans="1:7">
      <c r="A229" t="s">
        <v>16</v>
      </c>
      <c r="B229" s="66">
        <v>44909</v>
      </c>
      <c r="C229">
        <v>3</v>
      </c>
      <c r="D229">
        <v>0</v>
      </c>
      <c r="E229">
        <v>0</v>
      </c>
      <c r="F229">
        <v>3</v>
      </c>
      <c r="G229">
        <v>118</v>
      </c>
    </row>
    <row r="230" spans="1:7">
      <c r="A230" t="s">
        <v>16</v>
      </c>
      <c r="B230" s="66">
        <v>44912</v>
      </c>
      <c r="C230">
        <v>3</v>
      </c>
      <c r="D230">
        <v>0</v>
      </c>
      <c r="E230">
        <v>0</v>
      </c>
      <c r="F230">
        <v>3</v>
      </c>
      <c r="G230">
        <v>121</v>
      </c>
    </row>
    <row r="231" spans="1:7">
      <c r="A231" t="s">
        <v>16</v>
      </c>
      <c r="B231" s="66">
        <v>44913</v>
      </c>
      <c r="C231">
        <v>0</v>
      </c>
      <c r="D231">
        <v>0</v>
      </c>
      <c r="E231">
        <v>0</v>
      </c>
      <c r="F231">
        <v>0</v>
      </c>
      <c r="G231">
        <v>121</v>
      </c>
    </row>
    <row r="232" spans="1:7">
      <c r="A232" t="s">
        <v>17</v>
      </c>
      <c r="B232" s="66">
        <v>44885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>
      <c r="A233" t="s">
        <v>17</v>
      </c>
      <c r="B233" s="66">
        <v>44886</v>
      </c>
      <c r="C233">
        <v>2</v>
      </c>
      <c r="D233">
        <v>0</v>
      </c>
      <c r="E233">
        <v>0</v>
      </c>
      <c r="F233">
        <v>2</v>
      </c>
      <c r="G233">
        <v>2</v>
      </c>
    </row>
    <row r="234" spans="1:7">
      <c r="A234" t="s">
        <v>17</v>
      </c>
      <c r="B234" s="66">
        <v>44887</v>
      </c>
      <c r="C234">
        <v>1</v>
      </c>
      <c r="D234">
        <v>0</v>
      </c>
      <c r="E234">
        <v>0</v>
      </c>
      <c r="F234">
        <v>1</v>
      </c>
      <c r="G234">
        <v>3</v>
      </c>
    </row>
    <row r="235" spans="1:7">
      <c r="A235" t="s">
        <v>17</v>
      </c>
      <c r="B235" s="66">
        <v>44888</v>
      </c>
      <c r="C235">
        <v>3</v>
      </c>
      <c r="D235">
        <v>0</v>
      </c>
      <c r="E235">
        <v>0</v>
      </c>
      <c r="F235">
        <v>3</v>
      </c>
      <c r="G235">
        <v>6</v>
      </c>
    </row>
    <row r="236" spans="1:7">
      <c r="A236" t="s">
        <v>17</v>
      </c>
      <c r="B236" s="66">
        <v>44889</v>
      </c>
      <c r="C236">
        <v>4</v>
      </c>
      <c r="D236">
        <v>0</v>
      </c>
      <c r="E236">
        <v>0</v>
      </c>
      <c r="F236">
        <v>4</v>
      </c>
      <c r="G236">
        <v>10</v>
      </c>
    </row>
    <row r="237" spans="1:7">
      <c r="A237" t="s">
        <v>17</v>
      </c>
      <c r="B237" s="66">
        <v>44890</v>
      </c>
      <c r="C237">
        <v>4</v>
      </c>
      <c r="D237">
        <v>0</v>
      </c>
      <c r="E237">
        <v>0</v>
      </c>
      <c r="F237">
        <v>4</v>
      </c>
      <c r="G237">
        <v>14</v>
      </c>
    </row>
    <row r="238" spans="1:7">
      <c r="A238" t="s">
        <v>17</v>
      </c>
      <c r="B238" s="66">
        <v>44891</v>
      </c>
      <c r="C238">
        <v>2</v>
      </c>
      <c r="D238">
        <v>0</v>
      </c>
      <c r="E238">
        <v>0</v>
      </c>
      <c r="F238">
        <v>2</v>
      </c>
      <c r="G238">
        <v>16</v>
      </c>
    </row>
    <row r="239" spans="1:7">
      <c r="A239" t="s">
        <v>17</v>
      </c>
      <c r="B239" s="66">
        <v>44892</v>
      </c>
      <c r="C239">
        <v>1</v>
      </c>
      <c r="D239">
        <v>0</v>
      </c>
      <c r="E239">
        <v>0</v>
      </c>
      <c r="F239">
        <v>1</v>
      </c>
      <c r="G239">
        <v>17</v>
      </c>
    </row>
    <row r="240" spans="1:7">
      <c r="A240" t="s">
        <v>17</v>
      </c>
      <c r="B240" s="66">
        <v>44893</v>
      </c>
      <c r="C240">
        <v>2</v>
      </c>
      <c r="D240">
        <v>0</v>
      </c>
      <c r="E240">
        <v>0</v>
      </c>
      <c r="F240">
        <v>2</v>
      </c>
      <c r="G240">
        <v>19</v>
      </c>
    </row>
    <row r="241" spans="1:7">
      <c r="A241" t="s">
        <v>17</v>
      </c>
      <c r="B241" s="66">
        <v>44894</v>
      </c>
      <c r="C241">
        <v>1</v>
      </c>
      <c r="D241">
        <v>4</v>
      </c>
      <c r="E241">
        <v>0</v>
      </c>
      <c r="F241">
        <v>5</v>
      </c>
      <c r="G241">
        <v>24</v>
      </c>
    </row>
    <row r="242" spans="1:7">
      <c r="A242" t="s">
        <v>17</v>
      </c>
      <c r="B242" s="66">
        <v>44895</v>
      </c>
      <c r="C242">
        <v>1</v>
      </c>
      <c r="D242">
        <v>15</v>
      </c>
      <c r="E242">
        <v>0</v>
      </c>
      <c r="F242">
        <v>16</v>
      </c>
      <c r="G242">
        <v>40</v>
      </c>
    </row>
    <row r="243" spans="1:7">
      <c r="A243" t="s">
        <v>17</v>
      </c>
      <c r="B243" s="66">
        <v>44896</v>
      </c>
      <c r="C243">
        <v>3</v>
      </c>
      <c r="D243">
        <v>10</v>
      </c>
      <c r="E243">
        <v>0</v>
      </c>
      <c r="F243">
        <v>13</v>
      </c>
      <c r="G243">
        <v>53</v>
      </c>
    </row>
    <row r="244" spans="1:7">
      <c r="A244" t="s">
        <v>17</v>
      </c>
      <c r="B244" s="66">
        <v>44897</v>
      </c>
      <c r="C244">
        <v>1</v>
      </c>
      <c r="D244">
        <v>4</v>
      </c>
      <c r="E244">
        <v>0</v>
      </c>
      <c r="F244">
        <v>5</v>
      </c>
      <c r="G244">
        <v>58</v>
      </c>
    </row>
    <row r="245" spans="1:7">
      <c r="A245" t="s">
        <v>17</v>
      </c>
      <c r="B245" s="66">
        <v>44898</v>
      </c>
      <c r="C245">
        <v>3</v>
      </c>
      <c r="D245">
        <v>10</v>
      </c>
      <c r="E245">
        <v>0</v>
      </c>
      <c r="F245">
        <v>13</v>
      </c>
      <c r="G245">
        <v>71</v>
      </c>
    </row>
    <row r="246" spans="1:7">
      <c r="A246" t="s">
        <v>17</v>
      </c>
      <c r="B246" s="66">
        <v>44899</v>
      </c>
      <c r="C246">
        <v>11</v>
      </c>
      <c r="D246">
        <v>10</v>
      </c>
      <c r="E246">
        <v>0</v>
      </c>
      <c r="F246">
        <v>21</v>
      </c>
      <c r="G246">
        <v>92</v>
      </c>
    </row>
    <row r="247" spans="1:7">
      <c r="A247" t="s">
        <v>17</v>
      </c>
      <c r="B247" s="66">
        <v>44900</v>
      </c>
      <c r="C247">
        <v>3</v>
      </c>
      <c r="D247">
        <v>5</v>
      </c>
      <c r="E247">
        <v>0</v>
      </c>
      <c r="F247">
        <v>8</v>
      </c>
      <c r="G247">
        <v>100</v>
      </c>
    </row>
    <row r="248" spans="1:7">
      <c r="A248" t="s">
        <v>17</v>
      </c>
      <c r="B248" s="66">
        <v>44901</v>
      </c>
      <c r="C248">
        <v>3</v>
      </c>
      <c r="D248">
        <v>0</v>
      </c>
      <c r="E248">
        <v>0</v>
      </c>
      <c r="F248">
        <v>3</v>
      </c>
      <c r="G248">
        <v>103</v>
      </c>
    </row>
    <row r="249" spans="1:7">
      <c r="A249" t="s">
        <v>17</v>
      </c>
      <c r="B249" s="66">
        <v>44904</v>
      </c>
      <c r="C249">
        <v>0</v>
      </c>
      <c r="D249">
        <v>6</v>
      </c>
      <c r="E249">
        <v>0</v>
      </c>
      <c r="F249">
        <v>6</v>
      </c>
      <c r="G249">
        <v>109</v>
      </c>
    </row>
    <row r="250" spans="1:7">
      <c r="A250" t="s">
        <v>17</v>
      </c>
      <c r="B250" s="66">
        <v>44905</v>
      </c>
      <c r="C250">
        <v>3</v>
      </c>
      <c r="D250">
        <v>0</v>
      </c>
      <c r="E250">
        <v>0</v>
      </c>
      <c r="F250">
        <v>3</v>
      </c>
      <c r="G250">
        <v>112</v>
      </c>
    </row>
    <row r="251" spans="1:7">
      <c r="A251" t="s">
        <v>17</v>
      </c>
      <c r="B251" s="66">
        <v>44908</v>
      </c>
      <c r="C251">
        <v>3</v>
      </c>
      <c r="D251">
        <v>7</v>
      </c>
      <c r="E251">
        <v>0</v>
      </c>
      <c r="F251">
        <v>10</v>
      </c>
      <c r="G251">
        <v>122</v>
      </c>
    </row>
    <row r="252" spans="1:7">
      <c r="A252" t="s">
        <v>17</v>
      </c>
      <c r="B252" s="66">
        <v>44909</v>
      </c>
      <c r="C252">
        <v>0</v>
      </c>
      <c r="D252">
        <v>0</v>
      </c>
      <c r="E252">
        <v>0</v>
      </c>
      <c r="F252">
        <v>0</v>
      </c>
      <c r="G252">
        <v>122</v>
      </c>
    </row>
    <row r="253" spans="1:7">
      <c r="A253" t="s">
        <v>17</v>
      </c>
      <c r="B253" s="66">
        <v>44912</v>
      </c>
      <c r="C253">
        <v>0</v>
      </c>
      <c r="D253">
        <v>0</v>
      </c>
      <c r="E253">
        <v>0</v>
      </c>
      <c r="F253">
        <v>0</v>
      </c>
      <c r="G253">
        <v>122</v>
      </c>
    </row>
    <row r="254" spans="1:7">
      <c r="A254" t="s">
        <v>17</v>
      </c>
      <c r="B254" s="66">
        <v>44913</v>
      </c>
      <c r="C254">
        <v>0</v>
      </c>
      <c r="D254">
        <v>20</v>
      </c>
      <c r="E254">
        <v>0</v>
      </c>
      <c r="F254">
        <v>20</v>
      </c>
      <c r="G254">
        <v>142</v>
      </c>
    </row>
    <row r="255" spans="1:7">
      <c r="A255" t="s">
        <v>18</v>
      </c>
      <c r="B255" s="66">
        <v>44885</v>
      </c>
      <c r="C255">
        <v>1</v>
      </c>
      <c r="D255">
        <v>0</v>
      </c>
      <c r="E255">
        <v>0</v>
      </c>
      <c r="F255">
        <v>1</v>
      </c>
      <c r="G255">
        <v>1</v>
      </c>
    </row>
    <row r="256" spans="1:7">
      <c r="A256" t="s">
        <v>18</v>
      </c>
      <c r="B256" s="66">
        <v>44886</v>
      </c>
      <c r="C256">
        <v>5</v>
      </c>
      <c r="D256">
        <v>0</v>
      </c>
      <c r="E256">
        <v>0</v>
      </c>
      <c r="F256">
        <v>5</v>
      </c>
      <c r="G256">
        <v>6</v>
      </c>
    </row>
    <row r="257" spans="1:7">
      <c r="A257" t="s">
        <v>18</v>
      </c>
      <c r="B257" s="66">
        <v>44887</v>
      </c>
      <c r="C257">
        <v>2</v>
      </c>
      <c r="D257">
        <v>0</v>
      </c>
      <c r="E257">
        <v>0</v>
      </c>
      <c r="F257">
        <v>2</v>
      </c>
      <c r="G257">
        <v>8</v>
      </c>
    </row>
    <row r="258" spans="1:7">
      <c r="A258" t="s">
        <v>18</v>
      </c>
      <c r="B258" s="66">
        <v>44888</v>
      </c>
      <c r="C258">
        <v>4</v>
      </c>
      <c r="D258">
        <v>0</v>
      </c>
      <c r="E258">
        <v>0</v>
      </c>
      <c r="F258">
        <v>4</v>
      </c>
      <c r="G258">
        <v>12</v>
      </c>
    </row>
    <row r="259" spans="1:7">
      <c r="A259" t="s">
        <v>18</v>
      </c>
      <c r="B259" s="66">
        <v>44889</v>
      </c>
      <c r="C259">
        <v>7</v>
      </c>
      <c r="D259">
        <v>0</v>
      </c>
      <c r="E259">
        <v>0</v>
      </c>
      <c r="F259">
        <v>7</v>
      </c>
      <c r="G259">
        <v>19</v>
      </c>
    </row>
    <row r="260" spans="1:7">
      <c r="A260" t="s">
        <v>18</v>
      </c>
      <c r="B260" s="66">
        <v>44890</v>
      </c>
      <c r="C260">
        <v>0</v>
      </c>
      <c r="D260">
        <v>0</v>
      </c>
      <c r="E260">
        <v>0</v>
      </c>
      <c r="F260">
        <v>0</v>
      </c>
      <c r="G260">
        <v>19</v>
      </c>
    </row>
    <row r="261" spans="1:7">
      <c r="A261" t="s">
        <v>18</v>
      </c>
      <c r="B261" s="66">
        <v>44891</v>
      </c>
      <c r="C261">
        <v>3</v>
      </c>
      <c r="D261">
        <v>0</v>
      </c>
      <c r="E261">
        <v>0</v>
      </c>
      <c r="F261">
        <v>3</v>
      </c>
      <c r="G261">
        <v>22</v>
      </c>
    </row>
    <row r="262" spans="1:7">
      <c r="A262" t="s">
        <v>18</v>
      </c>
      <c r="B262" s="66">
        <v>44892</v>
      </c>
      <c r="C262">
        <v>4</v>
      </c>
      <c r="D262">
        <v>0</v>
      </c>
      <c r="E262">
        <v>0</v>
      </c>
      <c r="F262">
        <v>4</v>
      </c>
      <c r="G262">
        <v>26</v>
      </c>
    </row>
    <row r="263" spans="1:7">
      <c r="A263" t="s">
        <v>18</v>
      </c>
      <c r="B263" s="66">
        <v>44893</v>
      </c>
      <c r="C263">
        <v>3</v>
      </c>
      <c r="D263">
        <v>0</v>
      </c>
      <c r="E263">
        <v>0</v>
      </c>
      <c r="F263">
        <v>3</v>
      </c>
      <c r="G263">
        <v>29</v>
      </c>
    </row>
    <row r="264" spans="1:7">
      <c r="A264" t="s">
        <v>18</v>
      </c>
      <c r="B264" s="66">
        <v>44894</v>
      </c>
      <c r="C264">
        <v>7</v>
      </c>
      <c r="D264">
        <v>11</v>
      </c>
      <c r="E264">
        <v>0</v>
      </c>
      <c r="F264">
        <v>18</v>
      </c>
      <c r="G264">
        <v>47</v>
      </c>
    </row>
    <row r="265" spans="1:7">
      <c r="A265" t="s">
        <v>18</v>
      </c>
      <c r="B265" s="66">
        <v>44895</v>
      </c>
      <c r="C265">
        <v>2</v>
      </c>
      <c r="D265">
        <v>15</v>
      </c>
      <c r="E265">
        <v>0</v>
      </c>
      <c r="F265">
        <v>17</v>
      </c>
      <c r="G265">
        <v>64</v>
      </c>
    </row>
    <row r="266" spans="1:7">
      <c r="A266" t="s">
        <v>18</v>
      </c>
      <c r="B266" s="66">
        <v>44896</v>
      </c>
      <c r="C266">
        <v>2</v>
      </c>
      <c r="D266">
        <v>8</v>
      </c>
      <c r="E266">
        <v>0</v>
      </c>
      <c r="F266">
        <v>10</v>
      </c>
      <c r="G266">
        <v>74</v>
      </c>
    </row>
    <row r="267" spans="1:7">
      <c r="A267" t="s">
        <v>18</v>
      </c>
      <c r="B267" s="66">
        <v>44897</v>
      </c>
      <c r="C267">
        <v>1</v>
      </c>
      <c r="D267">
        <v>11</v>
      </c>
      <c r="E267">
        <v>0</v>
      </c>
      <c r="F267">
        <v>12</v>
      </c>
      <c r="G267">
        <v>86</v>
      </c>
    </row>
    <row r="268" spans="1:7">
      <c r="A268" t="s">
        <v>18</v>
      </c>
      <c r="B268" s="66">
        <v>44898</v>
      </c>
      <c r="C268">
        <v>6</v>
      </c>
      <c r="D268">
        <v>10</v>
      </c>
      <c r="E268">
        <v>0</v>
      </c>
      <c r="F268">
        <v>16</v>
      </c>
      <c r="G268">
        <v>102</v>
      </c>
    </row>
    <row r="269" spans="1:7">
      <c r="A269" t="s">
        <v>18</v>
      </c>
      <c r="B269" s="66">
        <v>44899</v>
      </c>
      <c r="C269">
        <v>6</v>
      </c>
      <c r="D269">
        <v>10</v>
      </c>
      <c r="E269">
        <v>0</v>
      </c>
      <c r="F269">
        <v>16</v>
      </c>
      <c r="G269">
        <v>118</v>
      </c>
    </row>
    <row r="270" spans="1:7">
      <c r="A270" t="s">
        <v>18</v>
      </c>
      <c r="B270" s="66">
        <v>44900</v>
      </c>
      <c r="C270">
        <v>3</v>
      </c>
      <c r="D270">
        <v>10</v>
      </c>
      <c r="E270">
        <v>0</v>
      </c>
      <c r="F270">
        <v>13</v>
      </c>
      <c r="G270">
        <v>131</v>
      </c>
    </row>
    <row r="271" spans="1:7">
      <c r="A271" t="s">
        <v>18</v>
      </c>
      <c r="B271" s="66">
        <v>44901</v>
      </c>
      <c r="C271">
        <v>3</v>
      </c>
      <c r="D271">
        <v>5</v>
      </c>
      <c r="E271">
        <v>0</v>
      </c>
      <c r="F271">
        <v>8</v>
      </c>
      <c r="G271">
        <v>139</v>
      </c>
    </row>
    <row r="272" spans="1:7">
      <c r="A272" t="s">
        <v>18</v>
      </c>
      <c r="B272" s="66">
        <v>44904</v>
      </c>
      <c r="C272">
        <v>0</v>
      </c>
      <c r="D272">
        <v>6</v>
      </c>
      <c r="E272">
        <v>0</v>
      </c>
      <c r="F272">
        <v>6</v>
      </c>
      <c r="G272">
        <v>145</v>
      </c>
    </row>
    <row r="273" spans="1:7">
      <c r="A273" t="s">
        <v>18</v>
      </c>
      <c r="B273" s="66">
        <v>44905</v>
      </c>
      <c r="C273">
        <v>11</v>
      </c>
      <c r="D273">
        <v>6</v>
      </c>
      <c r="E273">
        <v>0</v>
      </c>
      <c r="F273">
        <v>17</v>
      </c>
      <c r="G273">
        <v>162</v>
      </c>
    </row>
    <row r="274" spans="1:7">
      <c r="A274" t="s">
        <v>18</v>
      </c>
      <c r="B274" s="66">
        <v>44908</v>
      </c>
      <c r="C274">
        <v>0</v>
      </c>
      <c r="D274">
        <v>0</v>
      </c>
      <c r="E274">
        <v>0</v>
      </c>
      <c r="F274">
        <v>0</v>
      </c>
      <c r="G274">
        <v>162</v>
      </c>
    </row>
    <row r="275" spans="1:7">
      <c r="A275" t="s">
        <v>18</v>
      </c>
      <c r="B275" s="66">
        <v>44909</v>
      </c>
      <c r="C275">
        <v>3</v>
      </c>
      <c r="D275">
        <v>7</v>
      </c>
      <c r="E275">
        <v>0</v>
      </c>
      <c r="F275">
        <v>10</v>
      </c>
      <c r="G275">
        <v>172</v>
      </c>
    </row>
    <row r="276" spans="1:7">
      <c r="A276" t="s">
        <v>18</v>
      </c>
      <c r="B276" s="66">
        <v>44912</v>
      </c>
      <c r="C276">
        <v>3</v>
      </c>
      <c r="D276">
        <v>0</v>
      </c>
      <c r="E276">
        <v>0</v>
      </c>
      <c r="F276">
        <v>3</v>
      </c>
      <c r="G276">
        <v>175</v>
      </c>
    </row>
    <row r="277" spans="1:7">
      <c r="A277" t="s">
        <v>18</v>
      </c>
      <c r="B277" s="66">
        <v>44913</v>
      </c>
      <c r="C277">
        <v>0</v>
      </c>
      <c r="D277">
        <v>10</v>
      </c>
      <c r="E277">
        <v>10</v>
      </c>
      <c r="F277">
        <v>20</v>
      </c>
      <c r="G277">
        <v>195</v>
      </c>
    </row>
    <row r="278" spans="1:7">
      <c r="A278" t="s">
        <v>19</v>
      </c>
      <c r="B278" s="66">
        <v>44885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>
      <c r="A279" t="s">
        <v>19</v>
      </c>
      <c r="B279" s="66">
        <v>44886</v>
      </c>
      <c r="C279">
        <v>5</v>
      </c>
      <c r="D279">
        <v>0</v>
      </c>
      <c r="E279">
        <v>0</v>
      </c>
      <c r="F279">
        <v>5</v>
      </c>
      <c r="G279">
        <v>5</v>
      </c>
    </row>
    <row r="280" spans="1:7">
      <c r="A280" t="s">
        <v>19</v>
      </c>
      <c r="B280" s="66">
        <v>44887</v>
      </c>
      <c r="C280">
        <v>1</v>
      </c>
      <c r="D280">
        <v>0</v>
      </c>
      <c r="E280">
        <v>0</v>
      </c>
      <c r="F280">
        <v>1</v>
      </c>
      <c r="G280">
        <v>6</v>
      </c>
    </row>
    <row r="281" spans="1:7">
      <c r="A281" t="s">
        <v>19</v>
      </c>
      <c r="B281" s="66">
        <v>44888</v>
      </c>
      <c r="C281">
        <v>1</v>
      </c>
      <c r="D281">
        <v>0</v>
      </c>
      <c r="E281">
        <v>0</v>
      </c>
      <c r="F281">
        <v>1</v>
      </c>
      <c r="G281">
        <v>7</v>
      </c>
    </row>
    <row r="282" spans="1:7">
      <c r="A282" t="s">
        <v>19</v>
      </c>
      <c r="B282" s="66">
        <v>44889</v>
      </c>
      <c r="C282">
        <v>2</v>
      </c>
      <c r="D282">
        <v>0</v>
      </c>
      <c r="E282">
        <v>0</v>
      </c>
      <c r="F282">
        <v>2</v>
      </c>
      <c r="G282">
        <v>9</v>
      </c>
    </row>
    <row r="283" spans="1:7">
      <c r="A283" t="s">
        <v>19</v>
      </c>
      <c r="B283" s="66">
        <v>44890</v>
      </c>
      <c r="C283">
        <v>1</v>
      </c>
      <c r="D283">
        <v>0</v>
      </c>
      <c r="E283">
        <v>0</v>
      </c>
      <c r="F283">
        <v>1</v>
      </c>
      <c r="G283">
        <v>10</v>
      </c>
    </row>
    <row r="284" spans="1:7">
      <c r="A284" t="s">
        <v>19</v>
      </c>
      <c r="B284" s="66">
        <v>44891</v>
      </c>
      <c r="C284">
        <v>5</v>
      </c>
      <c r="D284">
        <v>0</v>
      </c>
      <c r="E284">
        <v>0</v>
      </c>
      <c r="F284">
        <v>5</v>
      </c>
      <c r="G284">
        <v>15</v>
      </c>
    </row>
    <row r="285" spans="1:7">
      <c r="A285" t="s">
        <v>19</v>
      </c>
      <c r="B285" s="66">
        <v>44892</v>
      </c>
      <c r="C285">
        <v>1</v>
      </c>
      <c r="D285">
        <v>0</v>
      </c>
      <c r="E285">
        <v>0</v>
      </c>
      <c r="F285">
        <v>1</v>
      </c>
      <c r="G285">
        <v>16</v>
      </c>
    </row>
    <row r="286" spans="1:7">
      <c r="A286" t="s">
        <v>19</v>
      </c>
      <c r="B286" s="66">
        <v>44893</v>
      </c>
      <c r="C286">
        <v>2</v>
      </c>
      <c r="D286">
        <v>0</v>
      </c>
      <c r="E286">
        <v>0</v>
      </c>
      <c r="F286">
        <v>2</v>
      </c>
      <c r="G286">
        <v>18</v>
      </c>
    </row>
    <row r="287" spans="1:7">
      <c r="A287" t="s">
        <v>19</v>
      </c>
      <c r="B287" s="66">
        <v>44894</v>
      </c>
      <c r="C287">
        <v>2</v>
      </c>
      <c r="D287">
        <v>8</v>
      </c>
      <c r="E287">
        <v>0</v>
      </c>
      <c r="F287">
        <v>10</v>
      </c>
      <c r="G287">
        <v>28</v>
      </c>
    </row>
    <row r="288" spans="1:7">
      <c r="A288" t="s">
        <v>19</v>
      </c>
      <c r="B288" s="66">
        <v>44895</v>
      </c>
      <c r="C288">
        <v>1</v>
      </c>
      <c r="D288">
        <v>8</v>
      </c>
      <c r="E288">
        <v>0</v>
      </c>
      <c r="F288">
        <v>9</v>
      </c>
      <c r="G288">
        <v>37</v>
      </c>
    </row>
    <row r="289" spans="1:7">
      <c r="A289" t="s">
        <v>19</v>
      </c>
      <c r="B289" s="66">
        <v>44896</v>
      </c>
      <c r="C289">
        <v>1</v>
      </c>
      <c r="D289">
        <v>6</v>
      </c>
      <c r="E289">
        <v>0</v>
      </c>
      <c r="F289">
        <v>7</v>
      </c>
      <c r="G289">
        <v>44</v>
      </c>
    </row>
    <row r="290" spans="1:7">
      <c r="A290" t="s">
        <v>19</v>
      </c>
      <c r="B290" s="66">
        <v>44897</v>
      </c>
      <c r="C290">
        <v>1</v>
      </c>
      <c r="D290">
        <v>8</v>
      </c>
      <c r="E290">
        <v>0</v>
      </c>
      <c r="F290">
        <v>9</v>
      </c>
      <c r="G290">
        <v>53</v>
      </c>
    </row>
    <row r="291" spans="1:7">
      <c r="A291" t="s">
        <v>19</v>
      </c>
      <c r="B291" s="66">
        <v>44899</v>
      </c>
      <c r="C291">
        <v>11</v>
      </c>
      <c r="D291">
        <v>10</v>
      </c>
      <c r="E291">
        <v>0</v>
      </c>
      <c r="F291">
        <v>21</v>
      </c>
      <c r="G291">
        <v>74</v>
      </c>
    </row>
    <row r="292" spans="1:7">
      <c r="A292" t="s">
        <v>19</v>
      </c>
      <c r="B292" s="66">
        <v>44900</v>
      </c>
      <c r="C292">
        <v>3</v>
      </c>
      <c r="D292">
        <v>10</v>
      </c>
      <c r="E292">
        <v>0</v>
      </c>
      <c r="F292">
        <v>13</v>
      </c>
      <c r="G292">
        <v>87</v>
      </c>
    </row>
    <row r="293" spans="1:7">
      <c r="A293" t="s">
        <v>19</v>
      </c>
      <c r="B293" s="66">
        <v>44901</v>
      </c>
      <c r="C293">
        <v>0</v>
      </c>
      <c r="D293">
        <v>0</v>
      </c>
      <c r="E293">
        <v>0</v>
      </c>
      <c r="F293">
        <v>0</v>
      </c>
      <c r="G293">
        <v>87</v>
      </c>
    </row>
    <row r="294" spans="1:7">
      <c r="A294" t="s">
        <v>19</v>
      </c>
      <c r="B294" s="66">
        <v>44904</v>
      </c>
      <c r="C294">
        <v>0</v>
      </c>
      <c r="D294">
        <v>6</v>
      </c>
      <c r="E294">
        <v>0</v>
      </c>
      <c r="F294">
        <v>6</v>
      </c>
      <c r="G294">
        <v>93</v>
      </c>
    </row>
    <row r="295" spans="1:7">
      <c r="A295" t="s">
        <v>19</v>
      </c>
      <c r="B295" s="66">
        <v>44905</v>
      </c>
      <c r="C295">
        <v>11</v>
      </c>
      <c r="D295">
        <v>6</v>
      </c>
      <c r="E295">
        <v>0</v>
      </c>
      <c r="F295">
        <v>17</v>
      </c>
      <c r="G295">
        <v>110</v>
      </c>
    </row>
    <row r="296" spans="1:7">
      <c r="A296" t="s">
        <v>19</v>
      </c>
      <c r="B296" s="66">
        <v>44908</v>
      </c>
      <c r="C296">
        <v>0</v>
      </c>
      <c r="D296">
        <v>0</v>
      </c>
      <c r="E296">
        <v>0</v>
      </c>
      <c r="F296">
        <v>0</v>
      </c>
      <c r="G296">
        <v>110</v>
      </c>
    </row>
    <row r="297" spans="1:7">
      <c r="A297" t="s">
        <v>19</v>
      </c>
      <c r="B297" s="66">
        <v>44909</v>
      </c>
      <c r="C297">
        <v>3</v>
      </c>
      <c r="D297">
        <v>7</v>
      </c>
      <c r="E297">
        <v>0</v>
      </c>
      <c r="F297">
        <v>10</v>
      </c>
      <c r="G297">
        <v>120</v>
      </c>
    </row>
    <row r="298" spans="1:7">
      <c r="A298" t="s">
        <v>19</v>
      </c>
      <c r="B298" s="66">
        <v>44912</v>
      </c>
      <c r="C298">
        <v>0</v>
      </c>
      <c r="D298">
        <v>0</v>
      </c>
      <c r="E298">
        <v>0</v>
      </c>
      <c r="F298">
        <v>0</v>
      </c>
      <c r="G298">
        <v>120</v>
      </c>
    </row>
    <row r="299" spans="1:7">
      <c r="A299" t="s">
        <v>19</v>
      </c>
      <c r="B299" s="66">
        <v>44913</v>
      </c>
      <c r="C299">
        <v>0</v>
      </c>
      <c r="D299">
        <v>10</v>
      </c>
      <c r="E299">
        <v>0</v>
      </c>
      <c r="F299">
        <v>10</v>
      </c>
      <c r="G299">
        <v>130</v>
      </c>
    </row>
    <row r="300" spans="1:7">
      <c r="A300" t="s">
        <v>20</v>
      </c>
      <c r="B300" s="66">
        <v>44885</v>
      </c>
      <c r="C300">
        <v>1</v>
      </c>
      <c r="D300">
        <v>0</v>
      </c>
      <c r="E300">
        <v>0</v>
      </c>
      <c r="F300">
        <v>1</v>
      </c>
      <c r="G300">
        <v>1</v>
      </c>
    </row>
    <row r="301" spans="1:7">
      <c r="A301" t="s">
        <v>20</v>
      </c>
      <c r="B301" s="66">
        <v>44886</v>
      </c>
      <c r="C301">
        <v>4</v>
      </c>
      <c r="D301">
        <v>0</v>
      </c>
      <c r="E301">
        <v>0</v>
      </c>
      <c r="F301">
        <v>4</v>
      </c>
      <c r="G301">
        <v>5</v>
      </c>
    </row>
    <row r="302" spans="1:7">
      <c r="A302" t="s">
        <v>20</v>
      </c>
      <c r="B302" s="66">
        <v>44887</v>
      </c>
      <c r="C302">
        <v>1</v>
      </c>
      <c r="D302">
        <v>0</v>
      </c>
      <c r="E302">
        <v>0</v>
      </c>
      <c r="F302">
        <v>1</v>
      </c>
      <c r="G302">
        <v>6</v>
      </c>
    </row>
    <row r="303" spans="1:7">
      <c r="A303" t="s">
        <v>20</v>
      </c>
      <c r="B303" s="66">
        <v>44888</v>
      </c>
      <c r="C303">
        <v>2</v>
      </c>
      <c r="D303">
        <v>0</v>
      </c>
      <c r="E303">
        <v>0</v>
      </c>
      <c r="F303">
        <v>2</v>
      </c>
      <c r="G303">
        <v>8</v>
      </c>
    </row>
    <row r="304" spans="1:7">
      <c r="A304" t="s">
        <v>20</v>
      </c>
      <c r="B304" s="66">
        <v>44889</v>
      </c>
      <c r="C304">
        <v>4</v>
      </c>
      <c r="D304">
        <v>0</v>
      </c>
      <c r="E304">
        <v>0</v>
      </c>
      <c r="F304">
        <v>4</v>
      </c>
      <c r="G304">
        <v>12</v>
      </c>
    </row>
    <row r="305" spans="1:7">
      <c r="A305" t="s">
        <v>20</v>
      </c>
      <c r="B305" s="66">
        <v>44890</v>
      </c>
      <c r="C305">
        <v>1</v>
      </c>
      <c r="D305">
        <v>0</v>
      </c>
      <c r="E305">
        <v>0</v>
      </c>
      <c r="F305">
        <v>1</v>
      </c>
      <c r="G305">
        <v>13</v>
      </c>
    </row>
    <row r="306" spans="1:7">
      <c r="A306" t="s">
        <v>20</v>
      </c>
      <c r="B306" s="66">
        <v>44891</v>
      </c>
      <c r="C306">
        <v>7</v>
      </c>
      <c r="D306">
        <v>0</v>
      </c>
      <c r="E306">
        <v>0</v>
      </c>
      <c r="F306">
        <v>7</v>
      </c>
      <c r="G306">
        <v>20</v>
      </c>
    </row>
    <row r="307" spans="1:7">
      <c r="A307" t="s">
        <v>20</v>
      </c>
      <c r="B307" s="66">
        <v>44892</v>
      </c>
      <c r="C307">
        <v>4</v>
      </c>
      <c r="D307">
        <v>0</v>
      </c>
      <c r="E307">
        <v>0</v>
      </c>
      <c r="F307">
        <v>4</v>
      </c>
      <c r="G307">
        <v>24</v>
      </c>
    </row>
    <row r="308" spans="1:7">
      <c r="A308" t="s">
        <v>20</v>
      </c>
      <c r="B308" s="66">
        <v>44893</v>
      </c>
      <c r="C308">
        <v>1</v>
      </c>
      <c r="D308">
        <v>0</v>
      </c>
      <c r="E308">
        <v>0</v>
      </c>
      <c r="F308">
        <v>1</v>
      </c>
      <c r="G308">
        <v>25</v>
      </c>
    </row>
    <row r="309" spans="1:7">
      <c r="A309" t="s">
        <v>20</v>
      </c>
      <c r="B309" s="66">
        <v>44894</v>
      </c>
      <c r="C309">
        <v>2</v>
      </c>
      <c r="D309">
        <v>11</v>
      </c>
      <c r="E309">
        <v>0</v>
      </c>
      <c r="F309">
        <v>13</v>
      </c>
      <c r="G309">
        <v>38</v>
      </c>
    </row>
    <row r="310" spans="1:7">
      <c r="A310" t="s">
        <v>20</v>
      </c>
      <c r="B310" s="66">
        <v>44895</v>
      </c>
      <c r="C310">
        <v>2</v>
      </c>
      <c r="D310">
        <v>8</v>
      </c>
      <c r="E310">
        <v>0</v>
      </c>
      <c r="F310">
        <v>10</v>
      </c>
      <c r="G310">
        <v>48</v>
      </c>
    </row>
    <row r="311" spans="1:7">
      <c r="A311" t="s">
        <v>20</v>
      </c>
      <c r="B311" s="66">
        <v>44896</v>
      </c>
      <c r="C311">
        <v>1</v>
      </c>
      <c r="D311">
        <v>6</v>
      </c>
      <c r="E311">
        <v>0</v>
      </c>
      <c r="F311">
        <v>7</v>
      </c>
      <c r="G311">
        <v>55</v>
      </c>
    </row>
    <row r="312" spans="1:7">
      <c r="A312" t="s">
        <v>20</v>
      </c>
      <c r="B312" s="66">
        <v>44897</v>
      </c>
      <c r="C312">
        <v>4</v>
      </c>
      <c r="D312">
        <v>6</v>
      </c>
      <c r="E312">
        <v>0</v>
      </c>
      <c r="F312">
        <v>10</v>
      </c>
      <c r="G312">
        <v>65</v>
      </c>
    </row>
    <row r="313" spans="1:7">
      <c r="A313" t="s">
        <v>20</v>
      </c>
      <c r="B313" s="66">
        <v>44898</v>
      </c>
      <c r="C313">
        <v>6</v>
      </c>
      <c r="D313">
        <v>10</v>
      </c>
      <c r="E313">
        <v>0</v>
      </c>
      <c r="F313">
        <v>16</v>
      </c>
      <c r="G313">
        <v>81</v>
      </c>
    </row>
    <row r="314" spans="1:7">
      <c r="A314" t="s">
        <v>20</v>
      </c>
      <c r="B314" s="66">
        <v>44899</v>
      </c>
      <c r="C314">
        <v>6</v>
      </c>
      <c r="D314">
        <v>10</v>
      </c>
      <c r="E314">
        <v>0</v>
      </c>
      <c r="F314">
        <v>16</v>
      </c>
      <c r="G314">
        <v>97</v>
      </c>
    </row>
    <row r="315" spans="1:7">
      <c r="A315" t="s">
        <v>20</v>
      </c>
      <c r="B315" s="66">
        <v>44900</v>
      </c>
      <c r="C315">
        <v>3</v>
      </c>
      <c r="D315">
        <v>10</v>
      </c>
      <c r="E315">
        <v>0</v>
      </c>
      <c r="F315">
        <v>13</v>
      </c>
      <c r="G315">
        <v>110</v>
      </c>
    </row>
    <row r="316" spans="1:7">
      <c r="A316" t="s">
        <v>20</v>
      </c>
      <c r="B316" s="66">
        <v>44901</v>
      </c>
      <c r="C316">
        <v>3</v>
      </c>
      <c r="D316">
        <v>10</v>
      </c>
      <c r="E316">
        <v>0</v>
      </c>
      <c r="F316">
        <v>13</v>
      </c>
      <c r="G316">
        <v>123</v>
      </c>
    </row>
    <row r="317" spans="1:7">
      <c r="A317" t="s">
        <v>20</v>
      </c>
      <c r="B317" s="66">
        <v>44904</v>
      </c>
      <c r="C317">
        <v>0</v>
      </c>
      <c r="D317">
        <v>6</v>
      </c>
      <c r="E317">
        <v>0</v>
      </c>
      <c r="F317">
        <v>6</v>
      </c>
      <c r="G317">
        <v>129</v>
      </c>
    </row>
    <row r="318" spans="1:7">
      <c r="A318" t="s">
        <v>20</v>
      </c>
      <c r="B318" s="66">
        <v>44905</v>
      </c>
      <c r="C318">
        <v>8</v>
      </c>
      <c r="D318">
        <v>6</v>
      </c>
      <c r="E318">
        <v>0</v>
      </c>
      <c r="F318">
        <v>14</v>
      </c>
      <c r="G318">
        <v>143</v>
      </c>
    </row>
    <row r="319" spans="1:7">
      <c r="A319" t="s">
        <v>20</v>
      </c>
      <c r="B319" s="66">
        <v>44908</v>
      </c>
      <c r="C319">
        <v>0</v>
      </c>
      <c r="D319">
        <v>0</v>
      </c>
      <c r="E319">
        <v>0</v>
      </c>
      <c r="F319">
        <v>0</v>
      </c>
      <c r="G319">
        <v>143</v>
      </c>
    </row>
    <row r="320" spans="1:7">
      <c r="A320" t="s">
        <v>20</v>
      </c>
      <c r="B320" s="66">
        <v>44909</v>
      </c>
      <c r="C320">
        <v>0</v>
      </c>
      <c r="D320">
        <v>7</v>
      </c>
      <c r="E320">
        <v>0</v>
      </c>
      <c r="F320">
        <v>7</v>
      </c>
      <c r="G320">
        <v>150</v>
      </c>
    </row>
    <row r="321" spans="1:7">
      <c r="A321" t="s">
        <v>20</v>
      </c>
      <c r="B321" s="66">
        <v>44912</v>
      </c>
      <c r="C321">
        <v>8</v>
      </c>
      <c r="D321">
        <v>0</v>
      </c>
      <c r="E321">
        <v>0</v>
      </c>
      <c r="F321">
        <v>8</v>
      </c>
      <c r="G321">
        <v>158</v>
      </c>
    </row>
    <row r="322" spans="1:7">
      <c r="A322" t="s">
        <v>20</v>
      </c>
      <c r="B322" s="66">
        <v>44913</v>
      </c>
      <c r="C322">
        <v>0</v>
      </c>
      <c r="D322">
        <v>10</v>
      </c>
      <c r="E322">
        <v>10</v>
      </c>
      <c r="F322">
        <v>20</v>
      </c>
      <c r="G322">
        <v>178</v>
      </c>
    </row>
    <row r="323" spans="1:7">
      <c r="A323" t="s">
        <v>21</v>
      </c>
      <c r="B323" s="66">
        <v>44885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 t="s">
        <v>21</v>
      </c>
      <c r="B324" s="66">
        <v>44886</v>
      </c>
      <c r="C324">
        <v>2</v>
      </c>
      <c r="D324">
        <v>0</v>
      </c>
      <c r="E324">
        <v>0</v>
      </c>
      <c r="F324">
        <v>2</v>
      </c>
      <c r="G324">
        <v>2</v>
      </c>
    </row>
    <row r="325" spans="1:7">
      <c r="A325" t="s">
        <v>21</v>
      </c>
      <c r="B325" s="66">
        <v>44887</v>
      </c>
      <c r="C325">
        <v>1</v>
      </c>
      <c r="D325">
        <v>0</v>
      </c>
      <c r="E325">
        <v>0</v>
      </c>
      <c r="F325">
        <v>1</v>
      </c>
      <c r="G325">
        <v>3</v>
      </c>
    </row>
    <row r="326" spans="1:7">
      <c r="A326" t="s">
        <v>21</v>
      </c>
      <c r="B326" s="66">
        <v>44888</v>
      </c>
      <c r="C326">
        <v>4</v>
      </c>
      <c r="D326">
        <v>0</v>
      </c>
      <c r="E326">
        <v>0</v>
      </c>
      <c r="F326">
        <v>4</v>
      </c>
      <c r="G326">
        <v>7</v>
      </c>
    </row>
    <row r="327" spans="1:7">
      <c r="A327" t="s">
        <v>21</v>
      </c>
      <c r="B327" s="66">
        <v>44889</v>
      </c>
      <c r="C327">
        <v>4</v>
      </c>
      <c r="D327">
        <v>0</v>
      </c>
      <c r="E327">
        <v>0</v>
      </c>
      <c r="F327">
        <v>4</v>
      </c>
      <c r="G327">
        <v>11</v>
      </c>
    </row>
    <row r="328" spans="1:7">
      <c r="A328" t="s">
        <v>21</v>
      </c>
      <c r="B328" s="66">
        <v>44890</v>
      </c>
      <c r="C328">
        <v>2</v>
      </c>
      <c r="D328">
        <v>0</v>
      </c>
      <c r="E328">
        <v>0</v>
      </c>
      <c r="F328">
        <v>2</v>
      </c>
      <c r="G328">
        <v>13</v>
      </c>
    </row>
    <row r="329" spans="1:7">
      <c r="A329" t="s">
        <v>21</v>
      </c>
      <c r="B329" s="66">
        <v>44891</v>
      </c>
      <c r="C329">
        <v>2</v>
      </c>
      <c r="D329">
        <v>0</v>
      </c>
      <c r="E329">
        <v>0</v>
      </c>
      <c r="F329">
        <v>2</v>
      </c>
      <c r="G329">
        <v>15</v>
      </c>
    </row>
    <row r="330" spans="1:7">
      <c r="A330" t="s">
        <v>21</v>
      </c>
      <c r="B330" s="66">
        <v>44892</v>
      </c>
      <c r="C330">
        <v>2</v>
      </c>
      <c r="D330">
        <v>0</v>
      </c>
      <c r="E330">
        <v>0</v>
      </c>
      <c r="F330">
        <v>2</v>
      </c>
      <c r="G330">
        <v>17</v>
      </c>
    </row>
    <row r="331" spans="1:7">
      <c r="A331" t="s">
        <v>21</v>
      </c>
      <c r="B331" s="66">
        <v>44893</v>
      </c>
      <c r="C331">
        <v>2</v>
      </c>
      <c r="D331">
        <v>0</v>
      </c>
      <c r="E331">
        <v>0</v>
      </c>
      <c r="F331">
        <v>2</v>
      </c>
      <c r="G331">
        <v>19</v>
      </c>
    </row>
    <row r="332" spans="1:7">
      <c r="A332" t="s">
        <v>21</v>
      </c>
      <c r="B332" s="66">
        <v>44894</v>
      </c>
      <c r="C332">
        <v>2</v>
      </c>
      <c r="D332">
        <v>18</v>
      </c>
      <c r="E332">
        <v>0</v>
      </c>
      <c r="F332">
        <v>20</v>
      </c>
      <c r="G332">
        <v>39</v>
      </c>
    </row>
    <row r="333" spans="1:7">
      <c r="A333" t="s">
        <v>21</v>
      </c>
      <c r="B333" s="66">
        <v>44895</v>
      </c>
      <c r="C333">
        <v>1</v>
      </c>
      <c r="D333">
        <v>15</v>
      </c>
      <c r="E333">
        <v>0</v>
      </c>
      <c r="F333">
        <v>16</v>
      </c>
      <c r="G333">
        <v>55</v>
      </c>
    </row>
    <row r="334" spans="1:7">
      <c r="A334" t="s">
        <v>21</v>
      </c>
      <c r="B334" s="66">
        <v>44896</v>
      </c>
      <c r="C334">
        <v>2</v>
      </c>
      <c r="D334">
        <v>8</v>
      </c>
      <c r="E334">
        <v>0</v>
      </c>
      <c r="F334">
        <v>10</v>
      </c>
      <c r="G334">
        <v>65</v>
      </c>
    </row>
    <row r="335" spans="1:7">
      <c r="A335" t="s">
        <v>21</v>
      </c>
      <c r="B335" s="66">
        <v>44897</v>
      </c>
      <c r="C335">
        <v>1</v>
      </c>
      <c r="D335">
        <v>8</v>
      </c>
      <c r="E335">
        <v>0</v>
      </c>
      <c r="F335">
        <v>9</v>
      </c>
      <c r="G335">
        <v>74</v>
      </c>
    </row>
    <row r="336" spans="1:7">
      <c r="A336" t="s">
        <v>21</v>
      </c>
      <c r="B336" s="66">
        <v>44898</v>
      </c>
      <c r="C336">
        <v>6</v>
      </c>
      <c r="D336">
        <v>10</v>
      </c>
      <c r="E336">
        <v>0</v>
      </c>
      <c r="F336">
        <v>16</v>
      </c>
      <c r="G336">
        <v>90</v>
      </c>
    </row>
    <row r="337" spans="1:7">
      <c r="A337" t="s">
        <v>21</v>
      </c>
      <c r="B337" s="66">
        <v>44899</v>
      </c>
      <c r="C337">
        <v>6</v>
      </c>
      <c r="D337">
        <v>5</v>
      </c>
      <c r="E337">
        <v>0</v>
      </c>
      <c r="F337">
        <v>11</v>
      </c>
      <c r="G337">
        <v>101</v>
      </c>
    </row>
    <row r="338" spans="1:7">
      <c r="A338" t="s">
        <v>21</v>
      </c>
      <c r="B338" s="66">
        <v>44900</v>
      </c>
      <c r="C338">
        <v>3</v>
      </c>
      <c r="D338">
        <v>10</v>
      </c>
      <c r="E338">
        <v>0</v>
      </c>
      <c r="F338">
        <v>13</v>
      </c>
      <c r="G338">
        <v>114</v>
      </c>
    </row>
    <row r="339" spans="1:7">
      <c r="A339" t="s">
        <v>21</v>
      </c>
      <c r="B339" s="66">
        <v>44901</v>
      </c>
      <c r="C339">
        <v>0</v>
      </c>
      <c r="D339">
        <v>5</v>
      </c>
      <c r="E339">
        <v>0</v>
      </c>
      <c r="F339">
        <v>5</v>
      </c>
      <c r="G339">
        <v>119</v>
      </c>
    </row>
    <row r="340" spans="1:7">
      <c r="A340" t="s">
        <v>21</v>
      </c>
      <c r="B340" s="66">
        <v>44904</v>
      </c>
      <c r="C340">
        <v>8</v>
      </c>
      <c r="D340">
        <v>0</v>
      </c>
      <c r="E340">
        <v>0</v>
      </c>
      <c r="F340">
        <v>8</v>
      </c>
      <c r="G340">
        <v>127</v>
      </c>
    </row>
    <row r="341" spans="1:7">
      <c r="A341" t="s">
        <v>21</v>
      </c>
      <c r="B341" s="66">
        <v>44905</v>
      </c>
      <c r="C341">
        <v>6</v>
      </c>
      <c r="D341">
        <v>6</v>
      </c>
      <c r="E341">
        <v>0</v>
      </c>
      <c r="F341">
        <v>12</v>
      </c>
      <c r="G341">
        <v>139</v>
      </c>
    </row>
    <row r="342" spans="1:7">
      <c r="A342" t="s">
        <v>21</v>
      </c>
      <c r="B342" s="66">
        <v>44908</v>
      </c>
      <c r="C342">
        <v>0</v>
      </c>
      <c r="D342">
        <v>0</v>
      </c>
      <c r="E342">
        <v>0</v>
      </c>
      <c r="F342">
        <v>0</v>
      </c>
      <c r="G342">
        <v>139</v>
      </c>
    </row>
    <row r="343" spans="1:7">
      <c r="A343" t="s">
        <v>21</v>
      </c>
      <c r="B343" s="66">
        <v>44909</v>
      </c>
      <c r="C343">
        <v>0</v>
      </c>
      <c r="D343">
        <v>0</v>
      </c>
      <c r="E343">
        <v>0</v>
      </c>
      <c r="F343">
        <v>0</v>
      </c>
      <c r="G343">
        <v>139</v>
      </c>
    </row>
    <row r="344" spans="1:7">
      <c r="A344" t="s">
        <v>21</v>
      </c>
      <c r="B344" s="66">
        <v>44912</v>
      </c>
      <c r="C344">
        <v>0</v>
      </c>
      <c r="D344">
        <v>0</v>
      </c>
      <c r="E344">
        <v>0</v>
      </c>
      <c r="F344">
        <v>0</v>
      </c>
      <c r="G344">
        <v>139</v>
      </c>
    </row>
    <row r="345" spans="1:7">
      <c r="A345" t="s">
        <v>21</v>
      </c>
      <c r="B345" s="66">
        <v>44913</v>
      </c>
      <c r="C345">
        <v>3</v>
      </c>
      <c r="D345">
        <v>0</v>
      </c>
      <c r="E345">
        <v>10</v>
      </c>
      <c r="F345">
        <v>13</v>
      </c>
      <c r="G345">
        <v>152</v>
      </c>
    </row>
    <row r="346" spans="1:7">
      <c r="A346" t="s">
        <v>22</v>
      </c>
      <c r="B346" s="66">
        <v>44885</v>
      </c>
      <c r="C346">
        <v>1</v>
      </c>
      <c r="D346">
        <v>0</v>
      </c>
      <c r="E346">
        <v>0</v>
      </c>
      <c r="F346">
        <v>1</v>
      </c>
      <c r="G346">
        <v>1</v>
      </c>
    </row>
    <row r="347" spans="1:7">
      <c r="A347" t="s">
        <v>22</v>
      </c>
      <c r="B347" s="66">
        <v>44886</v>
      </c>
      <c r="C347">
        <v>4</v>
      </c>
      <c r="D347">
        <v>0</v>
      </c>
      <c r="E347">
        <v>0</v>
      </c>
      <c r="F347">
        <v>4</v>
      </c>
      <c r="G347">
        <v>5</v>
      </c>
    </row>
    <row r="348" spans="1:7">
      <c r="A348" t="s">
        <v>22</v>
      </c>
      <c r="B348" s="66">
        <v>44887</v>
      </c>
      <c r="C348">
        <v>1</v>
      </c>
      <c r="D348">
        <v>0</v>
      </c>
      <c r="E348">
        <v>0</v>
      </c>
      <c r="F348">
        <v>1</v>
      </c>
      <c r="G348">
        <v>6</v>
      </c>
    </row>
    <row r="349" spans="1:7">
      <c r="A349" t="s">
        <v>22</v>
      </c>
      <c r="B349" s="66">
        <v>44888</v>
      </c>
      <c r="C349">
        <v>3</v>
      </c>
      <c r="D349">
        <v>0</v>
      </c>
      <c r="E349">
        <v>0</v>
      </c>
      <c r="F349">
        <v>3</v>
      </c>
      <c r="G349">
        <v>9</v>
      </c>
    </row>
    <row r="350" spans="1:7">
      <c r="A350" t="s">
        <v>22</v>
      </c>
      <c r="B350" s="66">
        <v>44889</v>
      </c>
      <c r="C350">
        <v>3</v>
      </c>
      <c r="D350">
        <v>0</v>
      </c>
      <c r="E350">
        <v>0</v>
      </c>
      <c r="F350">
        <v>3</v>
      </c>
      <c r="G350">
        <v>12</v>
      </c>
    </row>
    <row r="351" spans="1:7">
      <c r="A351" t="s">
        <v>22</v>
      </c>
      <c r="B351" s="66">
        <v>44890</v>
      </c>
      <c r="C351">
        <v>0</v>
      </c>
      <c r="D351">
        <v>0</v>
      </c>
      <c r="E351">
        <v>0</v>
      </c>
      <c r="F351">
        <v>0</v>
      </c>
      <c r="G351">
        <v>12</v>
      </c>
    </row>
    <row r="352" spans="1:7">
      <c r="A352" t="s">
        <v>22</v>
      </c>
      <c r="B352" s="66">
        <v>44891</v>
      </c>
      <c r="C352">
        <v>5</v>
      </c>
      <c r="D352">
        <v>0</v>
      </c>
      <c r="E352">
        <v>0</v>
      </c>
      <c r="F352">
        <v>5</v>
      </c>
      <c r="G352">
        <v>17</v>
      </c>
    </row>
    <row r="353" spans="1:7">
      <c r="A353" t="s">
        <v>22</v>
      </c>
      <c r="B353" s="66">
        <v>44892</v>
      </c>
      <c r="C353">
        <v>4</v>
      </c>
      <c r="D353">
        <v>0</v>
      </c>
      <c r="E353">
        <v>0</v>
      </c>
      <c r="F353">
        <v>4</v>
      </c>
      <c r="G353">
        <v>21</v>
      </c>
    </row>
    <row r="354" spans="1:7">
      <c r="A354" t="s">
        <v>22</v>
      </c>
      <c r="B354" s="66">
        <v>44893</v>
      </c>
      <c r="C354">
        <v>0</v>
      </c>
      <c r="D354">
        <v>0</v>
      </c>
      <c r="E354">
        <v>0</v>
      </c>
      <c r="F354">
        <v>0</v>
      </c>
      <c r="G354">
        <v>21</v>
      </c>
    </row>
    <row r="355" spans="1:7">
      <c r="A355" t="s">
        <v>22</v>
      </c>
      <c r="B355" s="66">
        <v>44894</v>
      </c>
      <c r="C355">
        <v>1</v>
      </c>
      <c r="D355">
        <v>8</v>
      </c>
      <c r="E355">
        <v>0</v>
      </c>
      <c r="F355">
        <v>9</v>
      </c>
      <c r="G355">
        <v>30</v>
      </c>
    </row>
    <row r="356" spans="1:7">
      <c r="A356" t="s">
        <v>22</v>
      </c>
      <c r="B356" s="66">
        <v>44895</v>
      </c>
      <c r="C356">
        <v>1</v>
      </c>
      <c r="D356">
        <v>15</v>
      </c>
      <c r="E356">
        <v>0</v>
      </c>
      <c r="F356">
        <v>16</v>
      </c>
      <c r="G356">
        <v>46</v>
      </c>
    </row>
    <row r="357" spans="1:7">
      <c r="A357" t="s">
        <v>22</v>
      </c>
      <c r="B357" s="66">
        <v>44896</v>
      </c>
      <c r="C357">
        <v>5</v>
      </c>
      <c r="D357">
        <v>10</v>
      </c>
      <c r="E357">
        <v>0</v>
      </c>
      <c r="F357">
        <v>15</v>
      </c>
      <c r="G357">
        <v>61</v>
      </c>
    </row>
    <row r="358" spans="1:7">
      <c r="A358" t="s">
        <v>22</v>
      </c>
      <c r="B358" s="66">
        <v>44897</v>
      </c>
      <c r="C358">
        <v>2</v>
      </c>
      <c r="D358">
        <v>9</v>
      </c>
      <c r="E358">
        <v>0</v>
      </c>
      <c r="F358">
        <v>11</v>
      </c>
      <c r="G358">
        <v>72</v>
      </c>
    </row>
    <row r="359" spans="1:7">
      <c r="A359" t="s">
        <v>22</v>
      </c>
      <c r="B359" s="66">
        <v>44898</v>
      </c>
      <c r="C359">
        <v>3</v>
      </c>
      <c r="D359">
        <v>5</v>
      </c>
      <c r="E359">
        <v>0</v>
      </c>
      <c r="F359">
        <v>8</v>
      </c>
      <c r="G359">
        <v>80</v>
      </c>
    </row>
    <row r="360" spans="1:7">
      <c r="A360" t="s">
        <v>22</v>
      </c>
      <c r="B360" s="66">
        <v>44899</v>
      </c>
      <c r="C360">
        <v>11</v>
      </c>
      <c r="D360">
        <v>10</v>
      </c>
      <c r="E360">
        <v>0</v>
      </c>
      <c r="F360">
        <v>21</v>
      </c>
      <c r="G360">
        <v>101</v>
      </c>
    </row>
    <row r="361" spans="1:7">
      <c r="A361" t="s">
        <v>22</v>
      </c>
      <c r="B361" s="66">
        <v>44900</v>
      </c>
      <c r="C361">
        <v>3</v>
      </c>
      <c r="D361">
        <v>5</v>
      </c>
      <c r="E361">
        <v>0</v>
      </c>
      <c r="F361">
        <v>8</v>
      </c>
      <c r="G361">
        <v>109</v>
      </c>
    </row>
    <row r="362" spans="1:7">
      <c r="A362" t="s">
        <v>22</v>
      </c>
      <c r="B362" s="66">
        <v>44901</v>
      </c>
      <c r="C362">
        <v>0</v>
      </c>
      <c r="D362">
        <v>0</v>
      </c>
      <c r="E362">
        <v>0</v>
      </c>
      <c r="F362">
        <v>0</v>
      </c>
      <c r="G362">
        <v>109</v>
      </c>
    </row>
    <row r="363" spans="1:7">
      <c r="A363" t="s">
        <v>22</v>
      </c>
      <c r="B363" s="66">
        <v>44904</v>
      </c>
      <c r="C363">
        <v>0</v>
      </c>
      <c r="D363">
        <v>6</v>
      </c>
      <c r="E363">
        <v>0</v>
      </c>
      <c r="F363">
        <v>6</v>
      </c>
      <c r="G363">
        <v>115</v>
      </c>
    </row>
    <row r="364" spans="1:7">
      <c r="A364" t="s">
        <v>22</v>
      </c>
      <c r="B364" s="66">
        <v>44905</v>
      </c>
      <c r="C364">
        <v>0</v>
      </c>
      <c r="D364">
        <v>0</v>
      </c>
      <c r="E364">
        <v>0</v>
      </c>
      <c r="F364">
        <v>0</v>
      </c>
      <c r="G364">
        <v>115</v>
      </c>
    </row>
    <row r="365" spans="1:7">
      <c r="A365" t="s">
        <v>22</v>
      </c>
      <c r="B365" s="66">
        <v>44908</v>
      </c>
      <c r="C365">
        <v>0</v>
      </c>
      <c r="D365">
        <v>0</v>
      </c>
      <c r="E365">
        <v>0</v>
      </c>
      <c r="F365">
        <v>0</v>
      </c>
      <c r="G365">
        <v>115</v>
      </c>
    </row>
    <row r="366" spans="1:7">
      <c r="A366" t="s">
        <v>22</v>
      </c>
      <c r="B366" s="66">
        <v>44909</v>
      </c>
      <c r="C366">
        <v>3</v>
      </c>
      <c r="D366">
        <v>0</v>
      </c>
      <c r="E366">
        <v>0</v>
      </c>
      <c r="F366">
        <v>3</v>
      </c>
      <c r="G366">
        <v>118</v>
      </c>
    </row>
    <row r="367" spans="1:7">
      <c r="A367" t="s">
        <v>22</v>
      </c>
      <c r="B367" s="66">
        <v>44912</v>
      </c>
      <c r="C367">
        <v>3</v>
      </c>
      <c r="D367">
        <v>0</v>
      </c>
      <c r="E367">
        <v>0</v>
      </c>
      <c r="F367">
        <v>3</v>
      </c>
      <c r="G367">
        <v>121</v>
      </c>
    </row>
    <row r="368" spans="1:7">
      <c r="A368" t="s">
        <v>22</v>
      </c>
      <c r="B368" s="66">
        <v>44913</v>
      </c>
      <c r="C368">
        <v>0</v>
      </c>
      <c r="D368">
        <v>0</v>
      </c>
      <c r="E368">
        <v>0</v>
      </c>
      <c r="F368">
        <v>0</v>
      </c>
      <c r="G368">
        <v>121</v>
      </c>
    </row>
    <row r="369" spans="1:7">
      <c r="A369" t="s">
        <v>23</v>
      </c>
      <c r="B369" s="66">
        <v>44885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>
      <c r="A370" t="s">
        <v>23</v>
      </c>
      <c r="B370" s="66">
        <v>44886</v>
      </c>
      <c r="C370">
        <v>4</v>
      </c>
      <c r="D370">
        <v>0</v>
      </c>
      <c r="E370">
        <v>0</v>
      </c>
      <c r="F370">
        <v>4</v>
      </c>
      <c r="G370">
        <v>4</v>
      </c>
    </row>
    <row r="371" spans="1:7">
      <c r="A371" t="s">
        <v>23</v>
      </c>
      <c r="B371" s="66">
        <v>44887</v>
      </c>
      <c r="C371">
        <v>1</v>
      </c>
      <c r="D371">
        <v>0</v>
      </c>
      <c r="E371">
        <v>0</v>
      </c>
      <c r="F371">
        <v>1</v>
      </c>
      <c r="G371">
        <v>5</v>
      </c>
    </row>
    <row r="372" spans="1:7">
      <c r="A372" t="s">
        <v>23</v>
      </c>
      <c r="B372" s="66">
        <v>44888</v>
      </c>
      <c r="C372">
        <v>2</v>
      </c>
      <c r="D372">
        <v>0</v>
      </c>
      <c r="E372">
        <v>0</v>
      </c>
      <c r="F372">
        <v>2</v>
      </c>
      <c r="G372">
        <v>7</v>
      </c>
    </row>
    <row r="373" spans="1:7">
      <c r="A373" t="s">
        <v>23</v>
      </c>
      <c r="B373" s="66">
        <v>44889</v>
      </c>
      <c r="C373">
        <v>4</v>
      </c>
      <c r="D373">
        <v>0</v>
      </c>
      <c r="E373">
        <v>0</v>
      </c>
      <c r="F373">
        <v>4</v>
      </c>
      <c r="G373">
        <v>11</v>
      </c>
    </row>
    <row r="374" spans="1:7">
      <c r="A374" t="s">
        <v>23</v>
      </c>
      <c r="B374" s="66">
        <v>44890</v>
      </c>
      <c r="C374">
        <v>1</v>
      </c>
      <c r="D374">
        <v>0</v>
      </c>
      <c r="E374">
        <v>0</v>
      </c>
      <c r="F374">
        <v>1</v>
      </c>
      <c r="G374">
        <v>12</v>
      </c>
    </row>
    <row r="375" spans="1:7">
      <c r="A375" t="s">
        <v>23</v>
      </c>
      <c r="B375" s="66">
        <v>44891</v>
      </c>
      <c r="C375">
        <v>3</v>
      </c>
      <c r="D375">
        <v>0</v>
      </c>
      <c r="E375">
        <v>0</v>
      </c>
      <c r="F375">
        <v>3</v>
      </c>
      <c r="G375">
        <v>15</v>
      </c>
    </row>
    <row r="376" spans="1:7">
      <c r="A376" t="s">
        <v>23</v>
      </c>
      <c r="B376" s="66">
        <v>44892</v>
      </c>
      <c r="C376">
        <v>4</v>
      </c>
      <c r="D376">
        <v>0</v>
      </c>
      <c r="E376">
        <v>0</v>
      </c>
      <c r="F376">
        <v>4</v>
      </c>
      <c r="G376">
        <v>19</v>
      </c>
    </row>
    <row r="377" spans="1:7">
      <c r="A377" t="s">
        <v>23</v>
      </c>
      <c r="B377" s="66">
        <v>44893</v>
      </c>
      <c r="C377">
        <v>2</v>
      </c>
      <c r="D377">
        <v>0</v>
      </c>
      <c r="E377">
        <v>0</v>
      </c>
      <c r="F377">
        <v>2</v>
      </c>
      <c r="G377">
        <v>21</v>
      </c>
    </row>
    <row r="378" spans="1:7">
      <c r="A378" t="s">
        <v>23</v>
      </c>
      <c r="B378" s="66">
        <v>44894</v>
      </c>
      <c r="C378">
        <v>2</v>
      </c>
      <c r="D378">
        <v>8</v>
      </c>
      <c r="E378">
        <v>0</v>
      </c>
      <c r="F378">
        <v>10</v>
      </c>
      <c r="G378">
        <v>31</v>
      </c>
    </row>
    <row r="379" spans="1:7">
      <c r="A379" t="s">
        <v>23</v>
      </c>
      <c r="B379" s="66">
        <v>44895</v>
      </c>
      <c r="C379">
        <v>1</v>
      </c>
      <c r="D379">
        <v>9</v>
      </c>
      <c r="E379">
        <v>0</v>
      </c>
      <c r="F379">
        <v>10</v>
      </c>
      <c r="G379">
        <v>41</v>
      </c>
    </row>
    <row r="380" spans="1:7">
      <c r="A380" t="s">
        <v>23</v>
      </c>
      <c r="B380" s="66">
        <v>44896</v>
      </c>
      <c r="C380">
        <v>3</v>
      </c>
      <c r="D380">
        <v>8</v>
      </c>
      <c r="E380">
        <v>0</v>
      </c>
      <c r="F380">
        <v>11</v>
      </c>
      <c r="G380">
        <v>52</v>
      </c>
    </row>
    <row r="381" spans="1:7">
      <c r="A381" t="s">
        <v>23</v>
      </c>
      <c r="B381" s="66">
        <v>44897</v>
      </c>
      <c r="C381">
        <v>1</v>
      </c>
      <c r="D381">
        <v>7</v>
      </c>
      <c r="E381">
        <v>0</v>
      </c>
      <c r="F381">
        <v>8</v>
      </c>
      <c r="G381">
        <v>60</v>
      </c>
    </row>
    <row r="382" spans="1:7">
      <c r="A382" t="s">
        <v>23</v>
      </c>
      <c r="B382" s="66">
        <v>44898</v>
      </c>
      <c r="C382">
        <v>8</v>
      </c>
      <c r="D382">
        <v>10</v>
      </c>
      <c r="E382">
        <v>0</v>
      </c>
      <c r="F382">
        <v>18</v>
      </c>
      <c r="G382">
        <v>78</v>
      </c>
    </row>
    <row r="383" spans="1:7">
      <c r="A383" t="s">
        <v>23</v>
      </c>
      <c r="B383" s="66">
        <v>44899</v>
      </c>
      <c r="C383">
        <v>11</v>
      </c>
      <c r="D383">
        <v>10</v>
      </c>
      <c r="E383">
        <v>0</v>
      </c>
      <c r="F383">
        <v>21</v>
      </c>
      <c r="G383">
        <v>99</v>
      </c>
    </row>
    <row r="384" spans="1:7">
      <c r="A384" t="s">
        <v>23</v>
      </c>
      <c r="B384" s="66">
        <v>44900</v>
      </c>
      <c r="C384">
        <v>11</v>
      </c>
      <c r="D384">
        <v>5</v>
      </c>
      <c r="E384">
        <v>0</v>
      </c>
      <c r="F384">
        <v>16</v>
      </c>
      <c r="G384">
        <v>115</v>
      </c>
    </row>
    <row r="385" spans="1:7">
      <c r="A385" t="s">
        <v>23</v>
      </c>
      <c r="B385" s="66">
        <v>44901</v>
      </c>
      <c r="C385">
        <v>3</v>
      </c>
      <c r="D385">
        <v>5</v>
      </c>
      <c r="E385">
        <v>0</v>
      </c>
      <c r="F385">
        <v>8</v>
      </c>
      <c r="G385">
        <v>123</v>
      </c>
    </row>
    <row r="386" spans="1:7">
      <c r="A386" t="s">
        <v>23</v>
      </c>
      <c r="B386" s="66">
        <v>44904</v>
      </c>
      <c r="C386">
        <v>0</v>
      </c>
      <c r="D386">
        <v>6</v>
      </c>
      <c r="E386">
        <v>0</v>
      </c>
      <c r="F386">
        <v>6</v>
      </c>
      <c r="G386">
        <v>129</v>
      </c>
    </row>
    <row r="387" spans="1:7">
      <c r="A387" t="s">
        <v>23</v>
      </c>
      <c r="B387" s="66">
        <v>44905</v>
      </c>
      <c r="C387">
        <v>8</v>
      </c>
      <c r="D387">
        <v>6</v>
      </c>
      <c r="E387">
        <v>0</v>
      </c>
      <c r="F387">
        <v>14</v>
      </c>
      <c r="G387">
        <v>143</v>
      </c>
    </row>
    <row r="388" spans="1:7">
      <c r="A388" t="s">
        <v>23</v>
      </c>
      <c r="B388" s="66">
        <v>44908</v>
      </c>
      <c r="C388">
        <v>0</v>
      </c>
      <c r="D388">
        <v>0</v>
      </c>
      <c r="E388">
        <v>0</v>
      </c>
      <c r="F388">
        <v>0</v>
      </c>
      <c r="G388">
        <v>143</v>
      </c>
    </row>
    <row r="389" spans="1:7">
      <c r="A389" t="s">
        <v>23</v>
      </c>
      <c r="B389" s="66">
        <v>44909</v>
      </c>
      <c r="C389">
        <v>3</v>
      </c>
      <c r="D389">
        <v>7</v>
      </c>
      <c r="E389">
        <v>0</v>
      </c>
      <c r="F389">
        <v>10</v>
      </c>
      <c r="G389">
        <v>153</v>
      </c>
    </row>
    <row r="390" spans="1:7">
      <c r="A390" t="s">
        <v>23</v>
      </c>
      <c r="B390" s="66">
        <v>44912</v>
      </c>
      <c r="C390">
        <v>0</v>
      </c>
      <c r="D390">
        <v>0</v>
      </c>
      <c r="E390">
        <v>0</v>
      </c>
      <c r="F390">
        <v>0</v>
      </c>
      <c r="G390">
        <v>153</v>
      </c>
    </row>
    <row r="391" spans="1:7">
      <c r="A391" t="s">
        <v>23</v>
      </c>
      <c r="B391" s="66">
        <v>44913</v>
      </c>
      <c r="C391">
        <v>0</v>
      </c>
      <c r="D391">
        <v>10</v>
      </c>
      <c r="E391">
        <v>10</v>
      </c>
      <c r="F391">
        <v>20</v>
      </c>
      <c r="G391">
        <v>173</v>
      </c>
    </row>
    <row r="392" spans="1:7">
      <c r="A392" t="s">
        <v>24</v>
      </c>
      <c r="B392" s="66">
        <v>44885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24</v>
      </c>
      <c r="B393" s="66">
        <v>44886</v>
      </c>
      <c r="C393">
        <v>4</v>
      </c>
      <c r="D393">
        <v>0</v>
      </c>
      <c r="E393">
        <v>0</v>
      </c>
      <c r="F393">
        <v>4</v>
      </c>
      <c r="G393">
        <v>4</v>
      </c>
    </row>
    <row r="394" spans="1:7">
      <c r="A394" t="s">
        <v>24</v>
      </c>
      <c r="B394" s="66">
        <v>44887</v>
      </c>
      <c r="C394">
        <v>1</v>
      </c>
      <c r="D394">
        <v>0</v>
      </c>
      <c r="E394">
        <v>0</v>
      </c>
      <c r="F394">
        <v>1</v>
      </c>
      <c r="G394">
        <v>5</v>
      </c>
    </row>
    <row r="395" spans="1:7">
      <c r="A395" t="s">
        <v>24</v>
      </c>
      <c r="B395" s="66">
        <v>44888</v>
      </c>
      <c r="C395">
        <v>2</v>
      </c>
      <c r="D395">
        <v>0</v>
      </c>
      <c r="E395">
        <v>0</v>
      </c>
      <c r="F395">
        <v>2</v>
      </c>
      <c r="G395">
        <v>7</v>
      </c>
    </row>
    <row r="396" spans="1:7">
      <c r="A396" t="s">
        <v>24</v>
      </c>
      <c r="B396" s="66">
        <v>44889</v>
      </c>
      <c r="C396">
        <v>7</v>
      </c>
      <c r="D396">
        <v>0</v>
      </c>
      <c r="E396">
        <v>0</v>
      </c>
      <c r="F396">
        <v>7</v>
      </c>
      <c r="G396">
        <v>14</v>
      </c>
    </row>
    <row r="397" spans="1:7">
      <c r="A397" t="s">
        <v>24</v>
      </c>
      <c r="B397" s="66">
        <v>44890</v>
      </c>
      <c r="C397">
        <v>1</v>
      </c>
      <c r="D397">
        <v>0</v>
      </c>
      <c r="E397">
        <v>0</v>
      </c>
      <c r="F397">
        <v>1</v>
      </c>
      <c r="G397">
        <v>15</v>
      </c>
    </row>
    <row r="398" spans="1:7">
      <c r="A398" t="s">
        <v>24</v>
      </c>
      <c r="B398" s="66">
        <v>44891</v>
      </c>
      <c r="C398">
        <v>1</v>
      </c>
      <c r="D398">
        <v>0</v>
      </c>
      <c r="E398">
        <v>0</v>
      </c>
      <c r="F398">
        <v>1</v>
      </c>
      <c r="G398">
        <v>16</v>
      </c>
    </row>
    <row r="399" spans="1:7">
      <c r="A399" t="s">
        <v>24</v>
      </c>
      <c r="B399" s="66">
        <v>44892</v>
      </c>
      <c r="C399">
        <v>4</v>
      </c>
      <c r="D399">
        <v>0</v>
      </c>
      <c r="E399">
        <v>0</v>
      </c>
      <c r="F399">
        <v>4</v>
      </c>
      <c r="G399">
        <v>20</v>
      </c>
    </row>
    <row r="400" spans="1:7">
      <c r="A400" t="s">
        <v>24</v>
      </c>
      <c r="B400" s="66">
        <v>44893</v>
      </c>
      <c r="C400">
        <v>3</v>
      </c>
      <c r="D400">
        <v>0</v>
      </c>
      <c r="E400">
        <v>0</v>
      </c>
      <c r="F400">
        <v>3</v>
      </c>
      <c r="G400">
        <v>23</v>
      </c>
    </row>
    <row r="401" spans="1:7">
      <c r="A401" t="s">
        <v>24</v>
      </c>
      <c r="B401" s="66">
        <v>44894</v>
      </c>
      <c r="C401">
        <v>5</v>
      </c>
      <c r="D401">
        <v>11</v>
      </c>
      <c r="E401">
        <v>0</v>
      </c>
      <c r="F401">
        <v>16</v>
      </c>
      <c r="G401">
        <v>39</v>
      </c>
    </row>
    <row r="402" spans="1:7">
      <c r="A402" t="s">
        <v>24</v>
      </c>
      <c r="B402" s="66">
        <v>44895</v>
      </c>
      <c r="C402">
        <v>2</v>
      </c>
      <c r="D402">
        <v>15</v>
      </c>
      <c r="E402">
        <v>0</v>
      </c>
      <c r="F402">
        <v>17</v>
      </c>
      <c r="G402">
        <v>56</v>
      </c>
    </row>
    <row r="403" spans="1:7">
      <c r="A403" t="s">
        <v>24</v>
      </c>
      <c r="B403" s="66">
        <v>44896</v>
      </c>
      <c r="C403">
        <v>3</v>
      </c>
      <c r="D403">
        <v>8</v>
      </c>
      <c r="E403">
        <v>0</v>
      </c>
      <c r="F403">
        <v>11</v>
      </c>
      <c r="G403">
        <v>67</v>
      </c>
    </row>
    <row r="404" spans="1:7">
      <c r="A404" t="s">
        <v>24</v>
      </c>
      <c r="B404" s="66">
        <v>44897</v>
      </c>
      <c r="C404">
        <v>4</v>
      </c>
      <c r="D404">
        <v>13</v>
      </c>
      <c r="E404">
        <v>0</v>
      </c>
      <c r="F404">
        <v>17</v>
      </c>
      <c r="G404">
        <v>84</v>
      </c>
    </row>
    <row r="405" spans="1:7">
      <c r="A405" t="s">
        <v>24</v>
      </c>
      <c r="B405" s="66">
        <v>44898</v>
      </c>
      <c r="C405">
        <v>11</v>
      </c>
      <c r="D405">
        <v>10</v>
      </c>
      <c r="E405">
        <v>0</v>
      </c>
      <c r="F405">
        <v>21</v>
      </c>
      <c r="G405">
        <v>105</v>
      </c>
    </row>
    <row r="406" spans="1:7">
      <c r="A406" t="s">
        <v>24</v>
      </c>
      <c r="B406" s="66">
        <v>44899</v>
      </c>
      <c r="C406">
        <v>6</v>
      </c>
      <c r="D406">
        <v>10</v>
      </c>
      <c r="E406">
        <v>0</v>
      </c>
      <c r="F406">
        <v>16</v>
      </c>
      <c r="G406">
        <v>121</v>
      </c>
    </row>
    <row r="407" spans="1:7">
      <c r="A407" t="s">
        <v>24</v>
      </c>
      <c r="B407" s="66">
        <v>44900</v>
      </c>
      <c r="C407">
        <v>3</v>
      </c>
      <c r="D407">
        <v>5</v>
      </c>
      <c r="E407">
        <v>0</v>
      </c>
      <c r="F407">
        <v>8</v>
      </c>
      <c r="G407">
        <v>129</v>
      </c>
    </row>
    <row r="408" spans="1:7">
      <c r="A408" t="s">
        <v>24</v>
      </c>
      <c r="B408" s="66">
        <v>44901</v>
      </c>
      <c r="C408">
        <v>3</v>
      </c>
      <c r="D408">
        <v>5</v>
      </c>
      <c r="E408">
        <v>0</v>
      </c>
      <c r="F408">
        <v>8</v>
      </c>
      <c r="G408">
        <v>137</v>
      </c>
    </row>
    <row r="409" spans="1:7">
      <c r="A409" t="s">
        <v>24</v>
      </c>
      <c r="B409" s="66">
        <v>44904</v>
      </c>
      <c r="C409">
        <v>0</v>
      </c>
      <c r="D409">
        <v>6</v>
      </c>
      <c r="E409">
        <v>0</v>
      </c>
      <c r="F409">
        <v>6</v>
      </c>
      <c r="G409">
        <v>143</v>
      </c>
    </row>
    <row r="410" spans="1:7">
      <c r="A410" t="s">
        <v>24</v>
      </c>
      <c r="B410" s="66">
        <v>44905</v>
      </c>
      <c r="C410">
        <v>3</v>
      </c>
      <c r="D410">
        <v>6</v>
      </c>
      <c r="E410">
        <v>0</v>
      </c>
      <c r="F410">
        <v>9</v>
      </c>
      <c r="G410">
        <v>152</v>
      </c>
    </row>
    <row r="411" spans="1:7">
      <c r="A411" t="s">
        <v>24</v>
      </c>
      <c r="B411" s="66">
        <v>44908</v>
      </c>
      <c r="C411">
        <v>0</v>
      </c>
      <c r="D411">
        <v>0</v>
      </c>
      <c r="E411">
        <v>0</v>
      </c>
      <c r="F411">
        <v>0</v>
      </c>
      <c r="G411">
        <v>152</v>
      </c>
    </row>
    <row r="412" spans="1:7">
      <c r="A412" t="s">
        <v>24</v>
      </c>
      <c r="B412" s="66">
        <v>44909</v>
      </c>
      <c r="C412">
        <v>8</v>
      </c>
      <c r="D412">
        <v>7</v>
      </c>
      <c r="E412">
        <v>0</v>
      </c>
      <c r="F412">
        <v>15</v>
      </c>
      <c r="G412">
        <v>167</v>
      </c>
    </row>
    <row r="413" spans="1:7">
      <c r="A413" t="s">
        <v>24</v>
      </c>
      <c r="B413" s="66">
        <v>44912</v>
      </c>
      <c r="C413">
        <v>8</v>
      </c>
      <c r="D413">
        <v>0</v>
      </c>
      <c r="E413">
        <v>0</v>
      </c>
      <c r="F413">
        <v>8</v>
      </c>
      <c r="G413">
        <v>175</v>
      </c>
    </row>
    <row r="414" spans="1:7">
      <c r="A414" t="s">
        <v>24</v>
      </c>
      <c r="B414" s="66">
        <v>44913</v>
      </c>
      <c r="C414">
        <v>0</v>
      </c>
      <c r="D414">
        <v>10</v>
      </c>
      <c r="E414">
        <v>10</v>
      </c>
      <c r="F414">
        <v>20</v>
      </c>
      <c r="G414">
        <v>195</v>
      </c>
    </row>
    <row r="415" spans="1:7">
      <c r="A415" t="s">
        <v>25</v>
      </c>
      <c r="B415" s="66">
        <v>44885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>
      <c r="A416" t="s">
        <v>25</v>
      </c>
      <c r="B416" s="66">
        <v>44886</v>
      </c>
      <c r="C416">
        <v>1</v>
      </c>
      <c r="D416">
        <v>0</v>
      </c>
      <c r="E416">
        <v>0</v>
      </c>
      <c r="F416">
        <v>1</v>
      </c>
      <c r="G416">
        <v>1</v>
      </c>
    </row>
    <row r="417" spans="1:7">
      <c r="A417" t="s">
        <v>25</v>
      </c>
      <c r="B417" s="66">
        <v>44887</v>
      </c>
      <c r="C417">
        <v>2</v>
      </c>
      <c r="D417">
        <v>0</v>
      </c>
      <c r="E417">
        <v>0</v>
      </c>
      <c r="F417">
        <v>2</v>
      </c>
      <c r="G417">
        <v>3</v>
      </c>
    </row>
    <row r="418" spans="1:7">
      <c r="A418" t="s">
        <v>25</v>
      </c>
      <c r="B418" s="66">
        <v>44888</v>
      </c>
      <c r="C418">
        <v>2</v>
      </c>
      <c r="D418">
        <v>0</v>
      </c>
      <c r="E418">
        <v>0</v>
      </c>
      <c r="F418">
        <v>2</v>
      </c>
      <c r="G418">
        <v>5</v>
      </c>
    </row>
    <row r="419" spans="1:7">
      <c r="A419" t="s">
        <v>25</v>
      </c>
      <c r="B419" s="66">
        <v>44889</v>
      </c>
      <c r="C419">
        <v>5</v>
      </c>
      <c r="D419">
        <v>0</v>
      </c>
      <c r="E419">
        <v>0</v>
      </c>
      <c r="F419">
        <v>5</v>
      </c>
      <c r="G419">
        <v>10</v>
      </c>
    </row>
    <row r="420" spans="1:7">
      <c r="A420" t="s">
        <v>25</v>
      </c>
      <c r="B420" s="66">
        <v>44890</v>
      </c>
      <c r="C420">
        <v>1</v>
      </c>
      <c r="D420">
        <v>0</v>
      </c>
      <c r="E420">
        <v>0</v>
      </c>
      <c r="F420">
        <v>1</v>
      </c>
      <c r="G420">
        <v>11</v>
      </c>
    </row>
    <row r="421" spans="1:7">
      <c r="A421" t="s">
        <v>25</v>
      </c>
      <c r="B421" s="66">
        <v>44891</v>
      </c>
      <c r="C421">
        <v>5</v>
      </c>
      <c r="D421">
        <v>0</v>
      </c>
      <c r="E421">
        <v>0</v>
      </c>
      <c r="F421">
        <v>5</v>
      </c>
      <c r="G421">
        <v>16</v>
      </c>
    </row>
    <row r="422" spans="1:7">
      <c r="A422" t="s">
        <v>25</v>
      </c>
      <c r="B422" s="66">
        <v>44892</v>
      </c>
      <c r="C422">
        <v>5</v>
      </c>
      <c r="D422">
        <v>0</v>
      </c>
      <c r="E422">
        <v>0</v>
      </c>
      <c r="F422">
        <v>5</v>
      </c>
      <c r="G422">
        <v>21</v>
      </c>
    </row>
    <row r="423" spans="1:7">
      <c r="A423" t="s">
        <v>25</v>
      </c>
      <c r="B423" s="66">
        <v>44893</v>
      </c>
      <c r="C423">
        <v>2</v>
      </c>
      <c r="D423">
        <v>0</v>
      </c>
      <c r="E423">
        <v>0</v>
      </c>
      <c r="F423">
        <v>2</v>
      </c>
      <c r="G423">
        <v>23</v>
      </c>
    </row>
    <row r="424" spans="1:7">
      <c r="A424" t="s">
        <v>25</v>
      </c>
      <c r="B424" s="66">
        <v>44894</v>
      </c>
      <c r="C424">
        <v>2</v>
      </c>
      <c r="D424">
        <v>12</v>
      </c>
      <c r="E424">
        <v>0</v>
      </c>
      <c r="F424">
        <v>14</v>
      </c>
      <c r="G424">
        <v>37</v>
      </c>
    </row>
    <row r="425" spans="1:7">
      <c r="A425" t="s">
        <v>25</v>
      </c>
      <c r="B425" s="66">
        <v>44895</v>
      </c>
      <c r="C425">
        <v>4</v>
      </c>
      <c r="D425">
        <v>8</v>
      </c>
      <c r="E425">
        <v>0</v>
      </c>
      <c r="F425">
        <v>12</v>
      </c>
      <c r="G425">
        <v>49</v>
      </c>
    </row>
    <row r="426" spans="1:7">
      <c r="A426" t="s">
        <v>25</v>
      </c>
      <c r="B426" s="66">
        <v>44896</v>
      </c>
      <c r="C426">
        <v>1</v>
      </c>
      <c r="D426">
        <v>6</v>
      </c>
      <c r="E426">
        <v>0</v>
      </c>
      <c r="F426">
        <v>7</v>
      </c>
      <c r="G426">
        <v>56</v>
      </c>
    </row>
    <row r="427" spans="1:7">
      <c r="A427" t="s">
        <v>25</v>
      </c>
      <c r="B427" s="66">
        <v>44897</v>
      </c>
      <c r="C427">
        <v>1</v>
      </c>
      <c r="D427">
        <v>6</v>
      </c>
      <c r="E427">
        <v>0</v>
      </c>
      <c r="F427">
        <v>7</v>
      </c>
      <c r="G427">
        <v>63</v>
      </c>
    </row>
    <row r="428" spans="1:7">
      <c r="A428" t="s">
        <v>25</v>
      </c>
      <c r="B428" s="66">
        <v>44898</v>
      </c>
      <c r="C428">
        <v>3</v>
      </c>
      <c r="D428">
        <v>5</v>
      </c>
      <c r="E428">
        <v>0</v>
      </c>
      <c r="F428">
        <v>8</v>
      </c>
      <c r="G428">
        <v>71</v>
      </c>
    </row>
    <row r="429" spans="1:7">
      <c r="A429" t="s">
        <v>25</v>
      </c>
      <c r="B429" s="66">
        <v>44899</v>
      </c>
      <c r="C429">
        <v>6</v>
      </c>
      <c r="D429">
        <v>5</v>
      </c>
      <c r="E429">
        <v>0</v>
      </c>
      <c r="F429">
        <v>11</v>
      </c>
      <c r="G429">
        <v>82</v>
      </c>
    </row>
    <row r="430" spans="1:7">
      <c r="A430" t="s">
        <v>25</v>
      </c>
      <c r="B430" s="66">
        <v>44900</v>
      </c>
      <c r="C430">
        <v>3</v>
      </c>
      <c r="D430">
        <v>10</v>
      </c>
      <c r="E430">
        <v>0</v>
      </c>
      <c r="F430">
        <v>13</v>
      </c>
      <c r="G430">
        <v>95</v>
      </c>
    </row>
    <row r="431" spans="1:7">
      <c r="A431" t="s">
        <v>25</v>
      </c>
      <c r="B431" s="66">
        <v>44901</v>
      </c>
      <c r="C431">
        <v>3</v>
      </c>
      <c r="D431">
        <v>5</v>
      </c>
      <c r="E431">
        <v>0</v>
      </c>
      <c r="F431">
        <v>8</v>
      </c>
      <c r="G431">
        <v>103</v>
      </c>
    </row>
    <row r="432" spans="1:7">
      <c r="A432" t="s">
        <v>25</v>
      </c>
      <c r="B432" s="66">
        <v>44904</v>
      </c>
      <c r="C432">
        <v>0</v>
      </c>
      <c r="D432">
        <v>6</v>
      </c>
      <c r="E432">
        <v>0</v>
      </c>
      <c r="F432">
        <v>6</v>
      </c>
      <c r="G432">
        <v>109</v>
      </c>
    </row>
    <row r="433" spans="1:7">
      <c r="A433" t="s">
        <v>25</v>
      </c>
      <c r="B433" s="66">
        <v>44905</v>
      </c>
      <c r="C433">
        <v>3</v>
      </c>
      <c r="D433">
        <v>6</v>
      </c>
      <c r="E433">
        <v>0</v>
      </c>
      <c r="F433">
        <v>9</v>
      </c>
      <c r="G433">
        <v>118</v>
      </c>
    </row>
    <row r="434" spans="1:7">
      <c r="A434" t="s">
        <v>25</v>
      </c>
      <c r="B434" s="66">
        <v>44908</v>
      </c>
      <c r="C434">
        <v>0</v>
      </c>
      <c r="D434">
        <v>0</v>
      </c>
      <c r="E434">
        <v>0</v>
      </c>
      <c r="F434">
        <v>0</v>
      </c>
      <c r="G434">
        <v>118</v>
      </c>
    </row>
    <row r="435" spans="1:7">
      <c r="A435" t="s">
        <v>25</v>
      </c>
      <c r="B435" s="66">
        <v>44909</v>
      </c>
      <c r="C435">
        <v>0</v>
      </c>
      <c r="D435">
        <v>0</v>
      </c>
      <c r="E435">
        <v>0</v>
      </c>
      <c r="F435">
        <v>0</v>
      </c>
      <c r="G435">
        <v>118</v>
      </c>
    </row>
    <row r="436" spans="1:7">
      <c r="A436" t="s">
        <v>25</v>
      </c>
      <c r="B436" s="66">
        <v>44912</v>
      </c>
      <c r="C436">
        <v>3</v>
      </c>
      <c r="D436">
        <v>0</v>
      </c>
      <c r="E436">
        <v>0</v>
      </c>
      <c r="F436">
        <v>3</v>
      </c>
      <c r="G436">
        <v>121</v>
      </c>
    </row>
    <row r="437" spans="1:7">
      <c r="A437" t="s">
        <v>25</v>
      </c>
      <c r="B437" s="66">
        <v>44913</v>
      </c>
      <c r="C437">
        <v>0</v>
      </c>
      <c r="D437">
        <v>0</v>
      </c>
      <c r="E437">
        <v>10</v>
      </c>
      <c r="F437">
        <v>10</v>
      </c>
      <c r="G437">
        <v>131</v>
      </c>
    </row>
    <row r="438" spans="1:7">
      <c r="A438" t="s">
        <v>26</v>
      </c>
      <c r="B438" s="66">
        <v>44885</v>
      </c>
      <c r="C438">
        <v>1</v>
      </c>
      <c r="D438">
        <v>0</v>
      </c>
      <c r="E438">
        <v>0</v>
      </c>
      <c r="F438">
        <v>1</v>
      </c>
      <c r="G438">
        <v>1</v>
      </c>
    </row>
    <row r="439" spans="1:7">
      <c r="A439" t="s">
        <v>26</v>
      </c>
      <c r="B439" s="66">
        <v>44886</v>
      </c>
      <c r="C439">
        <v>5</v>
      </c>
      <c r="D439">
        <v>0</v>
      </c>
      <c r="E439">
        <v>0</v>
      </c>
      <c r="F439">
        <v>5</v>
      </c>
      <c r="G439">
        <v>6</v>
      </c>
    </row>
    <row r="440" spans="1:7">
      <c r="A440" t="s">
        <v>26</v>
      </c>
      <c r="B440" s="66">
        <v>44887</v>
      </c>
      <c r="C440">
        <v>3</v>
      </c>
      <c r="D440">
        <v>0</v>
      </c>
      <c r="E440">
        <v>0</v>
      </c>
      <c r="F440">
        <v>3</v>
      </c>
      <c r="G440">
        <v>9</v>
      </c>
    </row>
    <row r="441" spans="1:7">
      <c r="A441" t="s">
        <v>26</v>
      </c>
      <c r="B441" s="66">
        <v>44888</v>
      </c>
      <c r="C441">
        <v>2</v>
      </c>
      <c r="D441">
        <v>0</v>
      </c>
      <c r="E441">
        <v>0</v>
      </c>
      <c r="F441">
        <v>2</v>
      </c>
      <c r="G441">
        <v>11</v>
      </c>
    </row>
    <row r="442" spans="1:7">
      <c r="A442" t="s">
        <v>26</v>
      </c>
      <c r="B442" s="66">
        <v>44889</v>
      </c>
      <c r="C442">
        <v>4</v>
      </c>
      <c r="D442">
        <v>0</v>
      </c>
      <c r="E442">
        <v>0</v>
      </c>
      <c r="F442">
        <v>4</v>
      </c>
      <c r="G442">
        <v>15</v>
      </c>
    </row>
    <row r="443" spans="1:7">
      <c r="A443" t="s">
        <v>26</v>
      </c>
      <c r="B443" s="66">
        <v>44890</v>
      </c>
      <c r="C443">
        <v>1</v>
      </c>
      <c r="D443">
        <v>0</v>
      </c>
      <c r="E443">
        <v>0</v>
      </c>
      <c r="F443">
        <v>1</v>
      </c>
      <c r="G443">
        <v>16</v>
      </c>
    </row>
    <row r="444" spans="1:7">
      <c r="A444" t="s">
        <v>26</v>
      </c>
      <c r="B444" s="66">
        <v>44891</v>
      </c>
      <c r="C444">
        <v>5</v>
      </c>
      <c r="D444">
        <v>0</v>
      </c>
      <c r="E444">
        <v>0</v>
      </c>
      <c r="F444">
        <v>5</v>
      </c>
      <c r="G444">
        <v>21</v>
      </c>
    </row>
    <row r="445" spans="1:7">
      <c r="A445" t="s">
        <v>26</v>
      </c>
      <c r="B445" s="66">
        <v>44892</v>
      </c>
      <c r="C445">
        <v>7</v>
      </c>
      <c r="D445">
        <v>0</v>
      </c>
      <c r="E445">
        <v>0</v>
      </c>
      <c r="F445">
        <v>7</v>
      </c>
      <c r="G445">
        <v>28</v>
      </c>
    </row>
    <row r="446" spans="1:7">
      <c r="A446" t="s">
        <v>26</v>
      </c>
      <c r="B446" s="66">
        <v>44893</v>
      </c>
      <c r="C446">
        <v>5</v>
      </c>
      <c r="D446">
        <v>0</v>
      </c>
      <c r="E446">
        <v>0</v>
      </c>
      <c r="F446">
        <v>5</v>
      </c>
      <c r="G446">
        <v>33</v>
      </c>
    </row>
    <row r="447" spans="1:7">
      <c r="A447" t="s">
        <v>26</v>
      </c>
      <c r="B447" s="66">
        <v>44894</v>
      </c>
      <c r="C447">
        <v>2</v>
      </c>
      <c r="D447">
        <v>15</v>
      </c>
      <c r="E447">
        <v>0</v>
      </c>
      <c r="F447">
        <v>17</v>
      </c>
      <c r="G447">
        <v>50</v>
      </c>
    </row>
    <row r="448" spans="1:7">
      <c r="A448" t="s">
        <v>26</v>
      </c>
      <c r="B448" s="66">
        <v>44895</v>
      </c>
      <c r="C448">
        <v>2</v>
      </c>
      <c r="D448">
        <v>15</v>
      </c>
      <c r="E448">
        <v>0</v>
      </c>
      <c r="F448">
        <v>17</v>
      </c>
      <c r="G448">
        <v>67</v>
      </c>
    </row>
    <row r="449" spans="1:7">
      <c r="A449" t="s">
        <v>26</v>
      </c>
      <c r="B449" s="66">
        <v>44896</v>
      </c>
      <c r="C449">
        <v>1</v>
      </c>
      <c r="D449">
        <v>2</v>
      </c>
      <c r="E449">
        <v>0</v>
      </c>
      <c r="F449">
        <v>3</v>
      </c>
      <c r="G449">
        <v>70</v>
      </c>
    </row>
    <row r="450" spans="1:7">
      <c r="A450" t="s">
        <v>26</v>
      </c>
      <c r="B450" s="66">
        <v>44897</v>
      </c>
      <c r="C450">
        <v>0</v>
      </c>
      <c r="D450">
        <v>8</v>
      </c>
      <c r="E450">
        <v>0</v>
      </c>
      <c r="F450">
        <v>8</v>
      </c>
      <c r="G450">
        <v>78</v>
      </c>
    </row>
    <row r="451" spans="1:7">
      <c r="A451" t="s">
        <v>26</v>
      </c>
      <c r="B451" s="66">
        <v>44898</v>
      </c>
      <c r="C451">
        <v>3</v>
      </c>
      <c r="D451">
        <v>10</v>
      </c>
      <c r="E451">
        <v>0</v>
      </c>
      <c r="F451">
        <v>13</v>
      </c>
      <c r="G451">
        <v>91</v>
      </c>
    </row>
    <row r="452" spans="1:7">
      <c r="A452" t="s">
        <v>26</v>
      </c>
      <c r="B452" s="66">
        <v>44899</v>
      </c>
      <c r="C452">
        <v>6</v>
      </c>
      <c r="D452">
        <v>10</v>
      </c>
      <c r="E452">
        <v>0</v>
      </c>
      <c r="F452">
        <v>16</v>
      </c>
      <c r="G452">
        <v>107</v>
      </c>
    </row>
    <row r="453" spans="1:7">
      <c r="A453" t="s">
        <v>26</v>
      </c>
      <c r="B453" s="66">
        <v>44900</v>
      </c>
      <c r="C453">
        <v>3</v>
      </c>
      <c r="D453">
        <v>5</v>
      </c>
      <c r="E453">
        <v>0</v>
      </c>
      <c r="F453">
        <v>8</v>
      </c>
      <c r="G453">
        <v>115</v>
      </c>
    </row>
    <row r="454" spans="1:7">
      <c r="A454" t="s">
        <v>26</v>
      </c>
      <c r="B454" s="66">
        <v>44901</v>
      </c>
      <c r="C454">
        <v>6</v>
      </c>
      <c r="D454">
        <v>5</v>
      </c>
      <c r="E454">
        <v>0</v>
      </c>
      <c r="F454">
        <v>11</v>
      </c>
      <c r="G454">
        <v>126</v>
      </c>
    </row>
    <row r="455" spans="1:7">
      <c r="A455" t="s">
        <v>26</v>
      </c>
      <c r="B455" s="66">
        <v>44904</v>
      </c>
      <c r="C455">
        <v>0</v>
      </c>
      <c r="D455">
        <v>0</v>
      </c>
      <c r="E455">
        <v>0</v>
      </c>
      <c r="F455">
        <v>0</v>
      </c>
      <c r="G455">
        <v>126</v>
      </c>
    </row>
    <row r="456" spans="1:7">
      <c r="A456" t="s">
        <v>26</v>
      </c>
      <c r="B456" s="66">
        <v>44905</v>
      </c>
      <c r="C456">
        <v>8</v>
      </c>
      <c r="D456">
        <v>6</v>
      </c>
      <c r="E456">
        <v>0</v>
      </c>
      <c r="F456">
        <v>14</v>
      </c>
      <c r="G456">
        <v>140</v>
      </c>
    </row>
    <row r="457" spans="1:7">
      <c r="A457" t="s">
        <v>26</v>
      </c>
      <c r="B457" s="66">
        <v>44908</v>
      </c>
      <c r="C457">
        <v>0</v>
      </c>
      <c r="D457">
        <v>0</v>
      </c>
      <c r="E457">
        <v>0</v>
      </c>
      <c r="F457">
        <v>0</v>
      </c>
      <c r="G457">
        <v>140</v>
      </c>
    </row>
    <row r="458" spans="1:7">
      <c r="A458" t="s">
        <v>26</v>
      </c>
      <c r="B458" s="66">
        <v>44909</v>
      </c>
      <c r="C458">
        <v>8</v>
      </c>
      <c r="D458">
        <v>7</v>
      </c>
      <c r="E458">
        <v>0</v>
      </c>
      <c r="F458">
        <v>15</v>
      </c>
      <c r="G458">
        <v>155</v>
      </c>
    </row>
    <row r="459" spans="1:7">
      <c r="A459" t="s">
        <v>26</v>
      </c>
      <c r="B459" s="66">
        <v>44912</v>
      </c>
      <c r="C459">
        <v>8</v>
      </c>
      <c r="D459">
        <v>0</v>
      </c>
      <c r="E459">
        <v>0</v>
      </c>
      <c r="F459">
        <v>8</v>
      </c>
      <c r="G459">
        <v>163</v>
      </c>
    </row>
    <row r="460" spans="1:7">
      <c r="A460" t="s">
        <v>26</v>
      </c>
      <c r="B460" s="66">
        <v>44913</v>
      </c>
      <c r="C460">
        <v>0</v>
      </c>
      <c r="D460">
        <v>0</v>
      </c>
      <c r="E460">
        <v>10</v>
      </c>
      <c r="F460">
        <v>10</v>
      </c>
      <c r="G460">
        <v>173</v>
      </c>
    </row>
    <row r="461" spans="1:7">
      <c r="A461" t="s">
        <v>27</v>
      </c>
      <c r="B461" s="66">
        <v>44885</v>
      </c>
      <c r="C461">
        <v>1</v>
      </c>
      <c r="D461">
        <v>0</v>
      </c>
      <c r="E461">
        <v>0</v>
      </c>
      <c r="F461">
        <v>1</v>
      </c>
      <c r="G461">
        <v>1</v>
      </c>
    </row>
    <row r="462" spans="1:7">
      <c r="A462" t="s">
        <v>27</v>
      </c>
      <c r="B462" s="66">
        <v>44886</v>
      </c>
      <c r="C462">
        <v>5</v>
      </c>
      <c r="D462">
        <v>0</v>
      </c>
      <c r="E462">
        <v>0</v>
      </c>
      <c r="F462">
        <v>5</v>
      </c>
      <c r="G462">
        <v>6</v>
      </c>
    </row>
    <row r="463" spans="1:7">
      <c r="A463" t="s">
        <v>27</v>
      </c>
      <c r="B463" s="66">
        <v>44887</v>
      </c>
      <c r="C463">
        <v>1</v>
      </c>
      <c r="D463">
        <v>0</v>
      </c>
      <c r="E463">
        <v>0</v>
      </c>
      <c r="F463">
        <v>1</v>
      </c>
      <c r="G463">
        <v>7</v>
      </c>
    </row>
    <row r="464" spans="1:7">
      <c r="A464" t="s">
        <v>27</v>
      </c>
      <c r="B464" s="66">
        <v>44888</v>
      </c>
      <c r="C464">
        <v>3</v>
      </c>
      <c r="D464">
        <v>0</v>
      </c>
      <c r="E464">
        <v>0</v>
      </c>
      <c r="F464">
        <v>3</v>
      </c>
      <c r="G464">
        <v>10</v>
      </c>
    </row>
    <row r="465" spans="1:7">
      <c r="A465" t="s">
        <v>27</v>
      </c>
      <c r="B465" s="66">
        <v>44889</v>
      </c>
      <c r="C465">
        <v>2</v>
      </c>
      <c r="D465">
        <v>0</v>
      </c>
      <c r="E465">
        <v>0</v>
      </c>
      <c r="F465">
        <v>2</v>
      </c>
      <c r="G465">
        <v>12</v>
      </c>
    </row>
    <row r="466" spans="1:7">
      <c r="A466" t="s">
        <v>27</v>
      </c>
      <c r="B466" s="66">
        <v>44890</v>
      </c>
      <c r="C466">
        <v>2</v>
      </c>
      <c r="D466">
        <v>0</v>
      </c>
      <c r="E466">
        <v>0</v>
      </c>
      <c r="F466">
        <v>2</v>
      </c>
      <c r="G466">
        <v>14</v>
      </c>
    </row>
    <row r="467" spans="1:7">
      <c r="A467" t="s">
        <v>27</v>
      </c>
      <c r="B467" s="66">
        <v>44891</v>
      </c>
      <c r="C467">
        <v>3</v>
      </c>
      <c r="D467">
        <v>0</v>
      </c>
      <c r="E467">
        <v>0</v>
      </c>
      <c r="F467">
        <v>3</v>
      </c>
      <c r="G467">
        <v>17</v>
      </c>
    </row>
    <row r="468" spans="1:7">
      <c r="A468" t="s">
        <v>27</v>
      </c>
      <c r="B468" s="66">
        <v>44892</v>
      </c>
      <c r="C468">
        <v>1</v>
      </c>
      <c r="D468">
        <v>0</v>
      </c>
      <c r="E468">
        <v>0</v>
      </c>
      <c r="F468">
        <v>1</v>
      </c>
      <c r="G468">
        <v>18</v>
      </c>
    </row>
    <row r="469" spans="1:7">
      <c r="A469" t="s">
        <v>27</v>
      </c>
      <c r="B469" s="66">
        <v>44893</v>
      </c>
      <c r="C469">
        <v>1</v>
      </c>
      <c r="D469">
        <v>0</v>
      </c>
      <c r="E469">
        <v>0</v>
      </c>
      <c r="F469">
        <v>1</v>
      </c>
      <c r="G469">
        <v>19</v>
      </c>
    </row>
    <row r="470" spans="1:7">
      <c r="A470" t="s">
        <v>27</v>
      </c>
      <c r="B470" s="66">
        <v>44894</v>
      </c>
      <c r="C470">
        <v>1</v>
      </c>
      <c r="D470">
        <v>8</v>
      </c>
      <c r="E470">
        <v>0</v>
      </c>
      <c r="F470">
        <v>9</v>
      </c>
      <c r="G470">
        <v>28</v>
      </c>
    </row>
    <row r="471" spans="1:7">
      <c r="A471" t="s">
        <v>27</v>
      </c>
      <c r="B471" s="66">
        <v>44895</v>
      </c>
      <c r="C471">
        <v>4</v>
      </c>
      <c r="D471">
        <v>10</v>
      </c>
      <c r="E471">
        <v>0</v>
      </c>
      <c r="F471">
        <v>14</v>
      </c>
      <c r="G471">
        <v>42</v>
      </c>
    </row>
    <row r="472" spans="1:7">
      <c r="A472" t="s">
        <v>27</v>
      </c>
      <c r="B472" s="66">
        <v>44896</v>
      </c>
      <c r="C472">
        <v>3</v>
      </c>
      <c r="D472">
        <v>8</v>
      </c>
      <c r="E472">
        <v>0</v>
      </c>
      <c r="F472">
        <v>11</v>
      </c>
      <c r="G472">
        <v>53</v>
      </c>
    </row>
    <row r="473" spans="1:7">
      <c r="A473" t="s">
        <v>27</v>
      </c>
      <c r="B473" s="66">
        <v>44897</v>
      </c>
      <c r="C473">
        <v>2</v>
      </c>
      <c r="D473">
        <v>17</v>
      </c>
      <c r="E473">
        <v>0</v>
      </c>
      <c r="F473">
        <v>19</v>
      </c>
      <c r="G473">
        <v>72</v>
      </c>
    </row>
    <row r="474" spans="1:7">
      <c r="A474" t="s">
        <v>27</v>
      </c>
      <c r="B474" s="66">
        <v>44898</v>
      </c>
      <c r="C474">
        <v>16</v>
      </c>
      <c r="D474">
        <v>10</v>
      </c>
      <c r="E474">
        <v>0</v>
      </c>
      <c r="F474">
        <v>26</v>
      </c>
      <c r="G474">
        <v>98</v>
      </c>
    </row>
    <row r="475" spans="1:7">
      <c r="A475" t="s">
        <v>27</v>
      </c>
      <c r="B475" s="66">
        <v>44899</v>
      </c>
      <c r="C475">
        <v>3</v>
      </c>
      <c r="D475">
        <v>10</v>
      </c>
      <c r="E475">
        <v>0</v>
      </c>
      <c r="F475">
        <v>13</v>
      </c>
      <c r="G475">
        <v>111</v>
      </c>
    </row>
    <row r="476" spans="1:7">
      <c r="A476" t="s">
        <v>27</v>
      </c>
      <c r="B476" s="66">
        <v>44900</v>
      </c>
      <c r="C476">
        <v>3</v>
      </c>
      <c r="D476">
        <v>10</v>
      </c>
      <c r="E476">
        <v>0</v>
      </c>
      <c r="F476">
        <v>13</v>
      </c>
      <c r="G476">
        <v>124</v>
      </c>
    </row>
    <row r="477" spans="1:7">
      <c r="A477" t="s">
        <v>27</v>
      </c>
      <c r="B477" s="66">
        <v>44901</v>
      </c>
      <c r="C477">
        <v>0</v>
      </c>
      <c r="D477">
        <v>5</v>
      </c>
      <c r="E477">
        <v>0</v>
      </c>
      <c r="F477">
        <v>5</v>
      </c>
      <c r="G477">
        <v>129</v>
      </c>
    </row>
    <row r="478" spans="1:7">
      <c r="A478" t="s">
        <v>27</v>
      </c>
      <c r="B478" s="66">
        <v>44904</v>
      </c>
      <c r="C478">
        <v>3</v>
      </c>
      <c r="D478">
        <v>0</v>
      </c>
      <c r="E478">
        <v>0</v>
      </c>
      <c r="F478">
        <v>3</v>
      </c>
      <c r="G478">
        <v>132</v>
      </c>
    </row>
    <row r="479" spans="1:7">
      <c r="A479" t="s">
        <v>27</v>
      </c>
      <c r="B479" s="66">
        <v>44905</v>
      </c>
      <c r="C479">
        <v>11</v>
      </c>
      <c r="D479">
        <v>6</v>
      </c>
      <c r="E479">
        <v>0</v>
      </c>
      <c r="F479">
        <v>17</v>
      </c>
      <c r="G479">
        <v>149</v>
      </c>
    </row>
    <row r="480" spans="1:7">
      <c r="A480" t="s">
        <v>27</v>
      </c>
      <c r="B480" s="66">
        <v>44908</v>
      </c>
      <c r="C480">
        <v>0</v>
      </c>
      <c r="D480">
        <v>0</v>
      </c>
      <c r="E480">
        <v>0</v>
      </c>
      <c r="F480">
        <v>0</v>
      </c>
      <c r="G480">
        <v>149</v>
      </c>
    </row>
    <row r="481" spans="1:7">
      <c r="A481" t="s">
        <v>27</v>
      </c>
      <c r="B481" s="66">
        <v>44909</v>
      </c>
      <c r="C481">
        <v>3</v>
      </c>
      <c r="D481">
        <v>7</v>
      </c>
      <c r="E481">
        <v>0</v>
      </c>
      <c r="F481">
        <v>10</v>
      </c>
      <c r="G481">
        <v>159</v>
      </c>
    </row>
    <row r="482" spans="1:7">
      <c r="A482" t="s">
        <v>27</v>
      </c>
      <c r="B482" s="66">
        <v>44912</v>
      </c>
      <c r="C482">
        <v>8</v>
      </c>
      <c r="D482">
        <v>0</v>
      </c>
      <c r="E482">
        <v>0</v>
      </c>
      <c r="F482">
        <v>8</v>
      </c>
      <c r="G482">
        <v>167</v>
      </c>
    </row>
    <row r="483" spans="1:7">
      <c r="A483" t="s">
        <v>27</v>
      </c>
      <c r="B483" s="66">
        <v>44913</v>
      </c>
      <c r="C483">
        <v>0</v>
      </c>
      <c r="D483">
        <v>10</v>
      </c>
      <c r="E483">
        <v>10</v>
      </c>
      <c r="F483">
        <v>20</v>
      </c>
      <c r="G483">
        <v>187</v>
      </c>
    </row>
    <row r="484" spans="1:7">
      <c r="A484" t="s">
        <v>28</v>
      </c>
      <c r="B484" s="66">
        <v>44885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28</v>
      </c>
      <c r="B485" s="66">
        <v>44886</v>
      </c>
      <c r="C485">
        <v>7</v>
      </c>
      <c r="D485">
        <v>0</v>
      </c>
      <c r="E485">
        <v>0</v>
      </c>
      <c r="F485">
        <v>7</v>
      </c>
      <c r="G485">
        <v>7</v>
      </c>
    </row>
    <row r="486" spans="1:7">
      <c r="A486" t="s">
        <v>28</v>
      </c>
      <c r="B486" s="66">
        <v>44887</v>
      </c>
      <c r="C486">
        <v>5</v>
      </c>
      <c r="D486">
        <v>0</v>
      </c>
      <c r="E486">
        <v>0</v>
      </c>
      <c r="F486">
        <v>5</v>
      </c>
      <c r="G486">
        <v>12</v>
      </c>
    </row>
    <row r="487" spans="1:7">
      <c r="A487" t="s">
        <v>28</v>
      </c>
      <c r="B487" s="66">
        <v>44888</v>
      </c>
      <c r="C487">
        <v>3</v>
      </c>
      <c r="D487">
        <v>0</v>
      </c>
      <c r="E487">
        <v>0</v>
      </c>
      <c r="F487">
        <v>3</v>
      </c>
      <c r="G487">
        <v>15</v>
      </c>
    </row>
    <row r="488" spans="1:7">
      <c r="A488" t="s">
        <v>28</v>
      </c>
      <c r="B488" s="66">
        <v>44889</v>
      </c>
      <c r="C488">
        <v>1</v>
      </c>
      <c r="D488">
        <v>0</v>
      </c>
      <c r="E488">
        <v>0</v>
      </c>
      <c r="F488">
        <v>1</v>
      </c>
      <c r="G488">
        <v>16</v>
      </c>
    </row>
    <row r="489" spans="1:7">
      <c r="A489" t="s">
        <v>28</v>
      </c>
      <c r="B489" s="66">
        <v>44890</v>
      </c>
      <c r="C489">
        <v>3</v>
      </c>
      <c r="D489">
        <v>0</v>
      </c>
      <c r="E489">
        <v>0</v>
      </c>
      <c r="F489">
        <v>3</v>
      </c>
      <c r="G489">
        <v>19</v>
      </c>
    </row>
    <row r="490" spans="1:7">
      <c r="A490" t="s">
        <v>28</v>
      </c>
      <c r="B490" s="66">
        <v>44891</v>
      </c>
      <c r="C490">
        <v>1</v>
      </c>
      <c r="D490">
        <v>0</v>
      </c>
      <c r="E490">
        <v>0</v>
      </c>
      <c r="F490">
        <v>1</v>
      </c>
      <c r="G490">
        <v>20</v>
      </c>
    </row>
    <row r="491" spans="1:7">
      <c r="A491" t="s">
        <v>28</v>
      </c>
      <c r="B491" s="66">
        <v>44892</v>
      </c>
      <c r="C491">
        <v>4</v>
      </c>
      <c r="D491">
        <v>0</v>
      </c>
      <c r="E491">
        <v>0</v>
      </c>
      <c r="F491">
        <v>4</v>
      </c>
      <c r="G491">
        <v>24</v>
      </c>
    </row>
    <row r="492" spans="1:7">
      <c r="A492" t="s">
        <v>28</v>
      </c>
      <c r="B492" s="66">
        <v>44893</v>
      </c>
      <c r="C492">
        <v>2</v>
      </c>
      <c r="D492">
        <v>0</v>
      </c>
      <c r="E492">
        <v>0</v>
      </c>
      <c r="F492">
        <v>2</v>
      </c>
      <c r="G492">
        <v>26</v>
      </c>
    </row>
    <row r="493" spans="1:7">
      <c r="A493" t="s">
        <v>28</v>
      </c>
      <c r="B493" s="66">
        <v>44894</v>
      </c>
      <c r="C493">
        <v>4</v>
      </c>
      <c r="D493">
        <v>8</v>
      </c>
      <c r="E493">
        <v>0</v>
      </c>
      <c r="F493">
        <v>12</v>
      </c>
      <c r="G493">
        <v>38</v>
      </c>
    </row>
    <row r="494" spans="1:7">
      <c r="A494" t="s">
        <v>28</v>
      </c>
      <c r="B494" s="66">
        <v>44895</v>
      </c>
      <c r="C494">
        <v>1</v>
      </c>
      <c r="D494">
        <v>4</v>
      </c>
      <c r="E494">
        <v>0</v>
      </c>
      <c r="F494">
        <v>5</v>
      </c>
      <c r="G494">
        <v>43</v>
      </c>
    </row>
    <row r="495" spans="1:7">
      <c r="A495" t="s">
        <v>28</v>
      </c>
      <c r="B495" s="66">
        <v>44896</v>
      </c>
      <c r="C495">
        <v>0</v>
      </c>
      <c r="D495">
        <v>4</v>
      </c>
      <c r="E495">
        <v>0</v>
      </c>
      <c r="F495">
        <v>4</v>
      </c>
      <c r="G495">
        <v>47</v>
      </c>
    </row>
    <row r="496" spans="1:7">
      <c r="A496" t="s">
        <v>28</v>
      </c>
      <c r="B496" s="66">
        <v>44897</v>
      </c>
      <c r="C496">
        <v>1</v>
      </c>
      <c r="D496">
        <v>10</v>
      </c>
      <c r="E496">
        <v>0</v>
      </c>
      <c r="F496">
        <v>11</v>
      </c>
      <c r="G496">
        <v>58</v>
      </c>
    </row>
    <row r="497" spans="1:7">
      <c r="A497" t="s">
        <v>28</v>
      </c>
      <c r="B497" s="66">
        <v>44898</v>
      </c>
      <c r="C497">
        <v>3</v>
      </c>
      <c r="D497">
        <v>10</v>
      </c>
      <c r="E497">
        <v>0</v>
      </c>
      <c r="F497">
        <v>13</v>
      </c>
      <c r="G497">
        <v>71</v>
      </c>
    </row>
    <row r="498" spans="1:7">
      <c r="A498" t="s">
        <v>28</v>
      </c>
      <c r="B498" s="66">
        <v>44899</v>
      </c>
      <c r="C498">
        <v>8</v>
      </c>
      <c r="D498">
        <v>10</v>
      </c>
      <c r="E498">
        <v>0</v>
      </c>
      <c r="F498">
        <v>18</v>
      </c>
      <c r="G498">
        <v>89</v>
      </c>
    </row>
    <row r="499" spans="1:7">
      <c r="A499" t="s">
        <v>28</v>
      </c>
      <c r="B499" s="66">
        <v>44900</v>
      </c>
      <c r="C499">
        <v>11</v>
      </c>
      <c r="D499">
        <v>10</v>
      </c>
      <c r="E499">
        <v>0</v>
      </c>
      <c r="F499">
        <v>21</v>
      </c>
      <c r="G499">
        <v>110</v>
      </c>
    </row>
    <row r="500" spans="1:7">
      <c r="A500" t="s">
        <v>28</v>
      </c>
      <c r="B500" s="66">
        <v>44901</v>
      </c>
      <c r="C500">
        <v>0</v>
      </c>
      <c r="D500">
        <v>0</v>
      </c>
      <c r="E500">
        <v>0</v>
      </c>
      <c r="F500">
        <v>0</v>
      </c>
      <c r="G500">
        <v>110</v>
      </c>
    </row>
    <row r="501" spans="1:7">
      <c r="A501" t="s">
        <v>28</v>
      </c>
      <c r="B501" s="66">
        <v>44904</v>
      </c>
      <c r="C501">
        <v>3</v>
      </c>
      <c r="D501">
        <v>6</v>
      </c>
      <c r="E501">
        <v>0</v>
      </c>
      <c r="F501">
        <v>9</v>
      </c>
      <c r="G501">
        <v>119</v>
      </c>
    </row>
    <row r="502" spans="1:7">
      <c r="A502" t="s">
        <v>28</v>
      </c>
      <c r="B502" s="66">
        <v>44905</v>
      </c>
      <c r="C502">
        <v>0</v>
      </c>
      <c r="D502">
        <v>0</v>
      </c>
      <c r="E502">
        <v>0</v>
      </c>
      <c r="F502">
        <v>0</v>
      </c>
      <c r="G502">
        <v>119</v>
      </c>
    </row>
    <row r="503" spans="1:7">
      <c r="A503" t="s">
        <v>28</v>
      </c>
      <c r="B503" s="66">
        <v>44908</v>
      </c>
      <c r="C503">
        <v>3</v>
      </c>
      <c r="D503">
        <v>7</v>
      </c>
      <c r="E503">
        <v>0</v>
      </c>
      <c r="F503">
        <v>10</v>
      </c>
      <c r="G503">
        <v>129</v>
      </c>
    </row>
    <row r="504" spans="1:7">
      <c r="A504" t="s">
        <v>28</v>
      </c>
      <c r="B504" s="66">
        <v>44909</v>
      </c>
      <c r="C504">
        <v>0</v>
      </c>
      <c r="D504">
        <v>0</v>
      </c>
      <c r="E504">
        <v>0</v>
      </c>
      <c r="F504">
        <v>0</v>
      </c>
      <c r="G504">
        <v>129</v>
      </c>
    </row>
    <row r="505" spans="1:7">
      <c r="A505" t="s">
        <v>28</v>
      </c>
      <c r="B505" s="66">
        <v>44912</v>
      </c>
      <c r="C505">
        <v>0</v>
      </c>
      <c r="D505">
        <v>0</v>
      </c>
      <c r="E505">
        <v>0</v>
      </c>
      <c r="F505">
        <v>0</v>
      </c>
      <c r="G505">
        <v>129</v>
      </c>
    </row>
    <row r="506" spans="1:7">
      <c r="A506" t="s">
        <v>28</v>
      </c>
      <c r="B506" s="66">
        <v>44913</v>
      </c>
      <c r="C506">
        <v>3</v>
      </c>
      <c r="D506">
        <v>20</v>
      </c>
      <c r="E506">
        <v>0</v>
      </c>
      <c r="F506">
        <v>23</v>
      </c>
      <c r="G506">
        <v>152</v>
      </c>
    </row>
    <row r="507" spans="1:7">
      <c r="A507" t="s">
        <v>29</v>
      </c>
      <c r="B507" s="66">
        <v>44885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>
      <c r="A508" t="s">
        <v>29</v>
      </c>
      <c r="B508" s="66">
        <v>44886</v>
      </c>
      <c r="C508">
        <v>2</v>
      </c>
      <c r="D508">
        <v>0</v>
      </c>
      <c r="E508">
        <v>0</v>
      </c>
      <c r="F508">
        <v>2</v>
      </c>
      <c r="G508">
        <v>2</v>
      </c>
    </row>
    <row r="509" spans="1:7">
      <c r="A509" t="s">
        <v>29</v>
      </c>
      <c r="B509" s="66">
        <v>44887</v>
      </c>
      <c r="C509">
        <v>3</v>
      </c>
      <c r="D509">
        <v>0</v>
      </c>
      <c r="E509">
        <v>0</v>
      </c>
      <c r="F509">
        <v>3</v>
      </c>
      <c r="G509">
        <v>5</v>
      </c>
    </row>
    <row r="510" spans="1:7">
      <c r="A510" t="s">
        <v>29</v>
      </c>
      <c r="B510" s="66">
        <v>44888</v>
      </c>
      <c r="C510">
        <v>1</v>
      </c>
      <c r="D510">
        <v>0</v>
      </c>
      <c r="E510">
        <v>0</v>
      </c>
      <c r="F510">
        <v>1</v>
      </c>
      <c r="G510">
        <v>6</v>
      </c>
    </row>
    <row r="511" spans="1:7">
      <c r="A511" t="s">
        <v>29</v>
      </c>
      <c r="B511" s="66">
        <v>44889</v>
      </c>
      <c r="C511">
        <v>2</v>
      </c>
      <c r="D511">
        <v>0</v>
      </c>
      <c r="E511">
        <v>0</v>
      </c>
      <c r="F511">
        <v>2</v>
      </c>
      <c r="G511">
        <v>8</v>
      </c>
    </row>
    <row r="512" spans="1:7">
      <c r="A512" t="s">
        <v>29</v>
      </c>
      <c r="B512" s="66">
        <v>44890</v>
      </c>
      <c r="C512">
        <v>1</v>
      </c>
      <c r="D512">
        <v>0</v>
      </c>
      <c r="E512">
        <v>0</v>
      </c>
      <c r="F512">
        <v>1</v>
      </c>
      <c r="G512">
        <v>9</v>
      </c>
    </row>
    <row r="513" spans="1:7">
      <c r="A513" t="s">
        <v>29</v>
      </c>
      <c r="B513" s="66">
        <v>44891</v>
      </c>
      <c r="C513">
        <v>2</v>
      </c>
      <c r="D513">
        <v>0</v>
      </c>
      <c r="E513">
        <v>0</v>
      </c>
      <c r="F513">
        <v>2</v>
      </c>
      <c r="G513">
        <v>11</v>
      </c>
    </row>
    <row r="514" spans="1:7">
      <c r="A514" t="s">
        <v>29</v>
      </c>
      <c r="B514" s="66">
        <v>44892</v>
      </c>
      <c r="C514">
        <v>4</v>
      </c>
      <c r="D514">
        <v>0</v>
      </c>
      <c r="E514">
        <v>0</v>
      </c>
      <c r="F514">
        <v>4</v>
      </c>
      <c r="G514">
        <v>15</v>
      </c>
    </row>
    <row r="515" spans="1:7">
      <c r="A515" t="s">
        <v>29</v>
      </c>
      <c r="B515" s="66">
        <v>44893</v>
      </c>
      <c r="C515">
        <v>0</v>
      </c>
      <c r="D515">
        <v>0</v>
      </c>
      <c r="E515">
        <v>0</v>
      </c>
      <c r="F515">
        <v>0</v>
      </c>
      <c r="G515">
        <v>15</v>
      </c>
    </row>
    <row r="516" spans="1:7">
      <c r="A516" t="s">
        <v>29</v>
      </c>
      <c r="B516" s="66">
        <v>44894</v>
      </c>
      <c r="C516">
        <v>3</v>
      </c>
      <c r="D516">
        <v>6</v>
      </c>
      <c r="E516">
        <v>0</v>
      </c>
      <c r="F516">
        <v>9</v>
      </c>
      <c r="G516">
        <v>24</v>
      </c>
    </row>
    <row r="517" spans="1:7">
      <c r="A517" t="s">
        <v>29</v>
      </c>
      <c r="B517" s="66">
        <v>44895</v>
      </c>
      <c r="C517">
        <v>3</v>
      </c>
      <c r="D517">
        <v>6</v>
      </c>
      <c r="E517">
        <v>0</v>
      </c>
      <c r="F517">
        <v>9</v>
      </c>
      <c r="G517">
        <v>33</v>
      </c>
    </row>
    <row r="518" spans="1:7">
      <c r="A518" t="s">
        <v>29</v>
      </c>
      <c r="B518" s="66">
        <v>44896</v>
      </c>
      <c r="C518">
        <v>1</v>
      </c>
      <c r="D518">
        <v>6</v>
      </c>
      <c r="E518">
        <v>0</v>
      </c>
      <c r="F518">
        <v>7</v>
      </c>
      <c r="G518">
        <v>40</v>
      </c>
    </row>
    <row r="519" spans="1:7">
      <c r="A519" t="s">
        <v>29</v>
      </c>
      <c r="B519" s="66">
        <v>44897</v>
      </c>
      <c r="C519">
        <v>2</v>
      </c>
      <c r="D519">
        <v>7</v>
      </c>
      <c r="E519">
        <v>0</v>
      </c>
      <c r="F519">
        <v>9</v>
      </c>
      <c r="G519">
        <v>49</v>
      </c>
    </row>
    <row r="520" spans="1:7">
      <c r="A520" t="s">
        <v>30</v>
      </c>
      <c r="B520" s="66">
        <v>44885</v>
      </c>
      <c r="C520">
        <v>1</v>
      </c>
      <c r="D520">
        <v>0</v>
      </c>
      <c r="E520">
        <v>0</v>
      </c>
      <c r="F520">
        <v>1</v>
      </c>
      <c r="G520">
        <v>1</v>
      </c>
    </row>
    <row r="521" spans="1:7">
      <c r="A521" t="s">
        <v>30</v>
      </c>
      <c r="B521" s="66">
        <v>44886</v>
      </c>
      <c r="C521">
        <v>5</v>
      </c>
      <c r="D521">
        <v>0</v>
      </c>
      <c r="E521">
        <v>0</v>
      </c>
      <c r="F521">
        <v>5</v>
      </c>
      <c r="G521">
        <v>6</v>
      </c>
    </row>
    <row r="522" spans="1:7">
      <c r="A522" t="s">
        <v>30</v>
      </c>
      <c r="B522" s="66">
        <v>44887</v>
      </c>
      <c r="C522">
        <v>2</v>
      </c>
      <c r="D522">
        <v>0</v>
      </c>
      <c r="E522">
        <v>0</v>
      </c>
      <c r="F522">
        <v>2</v>
      </c>
      <c r="G522">
        <v>8</v>
      </c>
    </row>
    <row r="523" spans="1:7">
      <c r="A523" t="s">
        <v>30</v>
      </c>
      <c r="B523" s="66">
        <v>44888</v>
      </c>
      <c r="C523">
        <v>1</v>
      </c>
      <c r="D523">
        <v>0</v>
      </c>
      <c r="E523">
        <v>0</v>
      </c>
      <c r="F523">
        <v>1</v>
      </c>
      <c r="G523">
        <v>9</v>
      </c>
    </row>
    <row r="524" spans="1:7">
      <c r="A524" t="s">
        <v>30</v>
      </c>
      <c r="B524" s="66">
        <v>44889</v>
      </c>
      <c r="C524">
        <v>3</v>
      </c>
      <c r="D524">
        <v>0</v>
      </c>
      <c r="E524">
        <v>0</v>
      </c>
      <c r="F524">
        <v>3</v>
      </c>
      <c r="G524">
        <v>12</v>
      </c>
    </row>
    <row r="525" spans="1:7">
      <c r="A525" t="s">
        <v>30</v>
      </c>
      <c r="B525" s="66">
        <v>44890</v>
      </c>
      <c r="C525">
        <v>7</v>
      </c>
      <c r="D525">
        <v>0</v>
      </c>
      <c r="E525">
        <v>0</v>
      </c>
      <c r="F525">
        <v>7</v>
      </c>
      <c r="G525">
        <v>19</v>
      </c>
    </row>
    <row r="526" spans="1:7">
      <c r="A526" t="s">
        <v>30</v>
      </c>
      <c r="B526" s="66">
        <v>44891</v>
      </c>
      <c r="C526">
        <v>8</v>
      </c>
      <c r="D526">
        <v>0</v>
      </c>
      <c r="E526">
        <v>0</v>
      </c>
      <c r="F526">
        <v>8</v>
      </c>
      <c r="G526">
        <v>27</v>
      </c>
    </row>
    <row r="527" spans="1:7">
      <c r="A527" t="s">
        <v>30</v>
      </c>
      <c r="B527" s="66">
        <v>44892</v>
      </c>
      <c r="C527">
        <v>1</v>
      </c>
      <c r="D527">
        <v>0</v>
      </c>
      <c r="E527">
        <v>0</v>
      </c>
      <c r="F527">
        <v>1</v>
      </c>
      <c r="G527">
        <v>28</v>
      </c>
    </row>
    <row r="528" spans="1:7">
      <c r="A528" t="s">
        <v>30</v>
      </c>
      <c r="B528" s="66">
        <v>44893</v>
      </c>
      <c r="C528">
        <v>0</v>
      </c>
      <c r="D528">
        <v>0</v>
      </c>
      <c r="E528">
        <v>0</v>
      </c>
      <c r="F528">
        <v>0</v>
      </c>
      <c r="G528">
        <v>28</v>
      </c>
    </row>
    <row r="529" spans="1:7">
      <c r="A529" t="s">
        <v>30</v>
      </c>
      <c r="B529" s="66">
        <v>44894</v>
      </c>
      <c r="C529">
        <v>7</v>
      </c>
      <c r="D529">
        <v>15</v>
      </c>
      <c r="E529">
        <v>0</v>
      </c>
      <c r="F529">
        <v>22</v>
      </c>
      <c r="G529">
        <v>50</v>
      </c>
    </row>
    <row r="530" spans="1:7">
      <c r="A530" t="s">
        <v>30</v>
      </c>
      <c r="B530" s="66">
        <v>44895</v>
      </c>
      <c r="C530">
        <v>4</v>
      </c>
      <c r="D530">
        <v>10</v>
      </c>
      <c r="E530">
        <v>0</v>
      </c>
      <c r="F530">
        <v>14</v>
      </c>
      <c r="G530">
        <v>64</v>
      </c>
    </row>
    <row r="531" spans="1:7">
      <c r="A531" t="s">
        <v>30</v>
      </c>
      <c r="B531" s="66">
        <v>44896</v>
      </c>
      <c r="C531">
        <v>2</v>
      </c>
      <c r="D531">
        <v>8</v>
      </c>
      <c r="E531">
        <v>0</v>
      </c>
      <c r="F531">
        <v>10</v>
      </c>
      <c r="G531">
        <v>74</v>
      </c>
    </row>
    <row r="532" spans="1:7">
      <c r="A532" t="s">
        <v>30</v>
      </c>
      <c r="B532" s="66">
        <v>44897</v>
      </c>
      <c r="C532">
        <v>1</v>
      </c>
      <c r="D532">
        <v>15</v>
      </c>
      <c r="E532">
        <v>0</v>
      </c>
      <c r="F532">
        <v>16</v>
      </c>
      <c r="G532">
        <v>90</v>
      </c>
    </row>
    <row r="533" spans="1:7">
      <c r="A533" t="s">
        <v>30</v>
      </c>
      <c r="B533" s="66">
        <v>44898</v>
      </c>
      <c r="C533">
        <v>3</v>
      </c>
      <c r="D533">
        <v>10</v>
      </c>
      <c r="E533">
        <v>0</v>
      </c>
      <c r="F533">
        <v>13</v>
      </c>
      <c r="G533">
        <v>103</v>
      </c>
    </row>
    <row r="534" spans="1:7">
      <c r="A534" t="s">
        <v>30</v>
      </c>
      <c r="B534" s="66">
        <v>44899</v>
      </c>
      <c r="C534">
        <v>11</v>
      </c>
      <c r="D534">
        <v>10</v>
      </c>
      <c r="E534">
        <v>0</v>
      </c>
      <c r="F534">
        <v>21</v>
      </c>
      <c r="G534">
        <v>124</v>
      </c>
    </row>
    <row r="535" spans="1:7">
      <c r="A535" t="s">
        <v>30</v>
      </c>
      <c r="B535" s="66">
        <v>44900</v>
      </c>
      <c r="C535">
        <v>8</v>
      </c>
      <c r="D535">
        <v>10</v>
      </c>
      <c r="E535">
        <v>0</v>
      </c>
      <c r="F535">
        <v>18</v>
      </c>
      <c r="G535">
        <v>142</v>
      </c>
    </row>
    <row r="536" spans="1:7">
      <c r="A536" t="s">
        <v>30</v>
      </c>
      <c r="B536" s="66">
        <v>44901</v>
      </c>
      <c r="C536">
        <v>3</v>
      </c>
      <c r="D536">
        <v>5</v>
      </c>
      <c r="E536">
        <v>0</v>
      </c>
      <c r="F536">
        <v>8</v>
      </c>
      <c r="G536">
        <v>150</v>
      </c>
    </row>
    <row r="537" spans="1:7">
      <c r="A537" t="s">
        <v>30</v>
      </c>
      <c r="B537" s="66">
        <v>44904</v>
      </c>
      <c r="C537">
        <v>0</v>
      </c>
      <c r="D537">
        <v>6</v>
      </c>
      <c r="E537">
        <v>0</v>
      </c>
      <c r="F537">
        <v>6</v>
      </c>
      <c r="G537">
        <v>156</v>
      </c>
    </row>
    <row r="538" spans="1:7">
      <c r="A538" t="s">
        <v>30</v>
      </c>
      <c r="B538" s="66">
        <v>44905</v>
      </c>
      <c r="C538">
        <v>0</v>
      </c>
      <c r="D538">
        <v>0</v>
      </c>
      <c r="E538">
        <v>0</v>
      </c>
      <c r="F538">
        <v>0</v>
      </c>
      <c r="G538">
        <v>156</v>
      </c>
    </row>
    <row r="539" spans="1:7">
      <c r="A539" t="s">
        <v>30</v>
      </c>
      <c r="B539" s="66">
        <v>44908</v>
      </c>
      <c r="C539">
        <v>3</v>
      </c>
      <c r="D539">
        <v>7</v>
      </c>
      <c r="E539">
        <v>0</v>
      </c>
      <c r="F539">
        <v>10</v>
      </c>
      <c r="G539">
        <v>166</v>
      </c>
    </row>
    <row r="540" spans="1:7">
      <c r="A540" t="s">
        <v>30</v>
      </c>
      <c r="B540" s="66">
        <v>44909</v>
      </c>
      <c r="C540">
        <v>0</v>
      </c>
      <c r="D540">
        <v>0</v>
      </c>
      <c r="E540">
        <v>0</v>
      </c>
      <c r="F540">
        <v>0</v>
      </c>
      <c r="G540">
        <v>166</v>
      </c>
    </row>
    <row r="541" spans="1:7">
      <c r="A541" t="s">
        <v>30</v>
      </c>
      <c r="B541" s="66">
        <v>44912</v>
      </c>
      <c r="C541">
        <v>3</v>
      </c>
      <c r="D541">
        <v>0</v>
      </c>
      <c r="E541">
        <v>0</v>
      </c>
      <c r="F541">
        <v>3</v>
      </c>
      <c r="G541">
        <v>169</v>
      </c>
    </row>
    <row r="542" spans="1:7">
      <c r="A542" t="s">
        <v>30</v>
      </c>
      <c r="B542" s="66">
        <v>44913</v>
      </c>
      <c r="C542">
        <v>0</v>
      </c>
      <c r="D542">
        <v>0</v>
      </c>
      <c r="E542">
        <v>0</v>
      </c>
      <c r="F542">
        <v>0</v>
      </c>
      <c r="G542">
        <v>169</v>
      </c>
    </row>
    <row r="543" spans="1:7">
      <c r="A543" t="s">
        <v>31</v>
      </c>
      <c r="B543" s="66">
        <v>44885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31</v>
      </c>
      <c r="B544" s="66">
        <v>44886</v>
      </c>
      <c r="C544">
        <v>5</v>
      </c>
      <c r="D544">
        <v>0</v>
      </c>
      <c r="E544">
        <v>0</v>
      </c>
      <c r="F544">
        <v>5</v>
      </c>
      <c r="G544">
        <v>5</v>
      </c>
    </row>
    <row r="545" spans="1:7">
      <c r="A545" t="s">
        <v>31</v>
      </c>
      <c r="B545" s="66">
        <v>44887</v>
      </c>
      <c r="C545">
        <v>1</v>
      </c>
      <c r="D545">
        <v>0</v>
      </c>
      <c r="E545">
        <v>0</v>
      </c>
      <c r="F545">
        <v>1</v>
      </c>
      <c r="G545">
        <v>6</v>
      </c>
    </row>
    <row r="546" spans="1:7">
      <c r="A546" t="s">
        <v>31</v>
      </c>
      <c r="B546" s="66">
        <v>44888</v>
      </c>
      <c r="C546">
        <v>2</v>
      </c>
      <c r="D546">
        <v>0</v>
      </c>
      <c r="E546">
        <v>0</v>
      </c>
      <c r="F546">
        <v>2</v>
      </c>
      <c r="G546">
        <v>8</v>
      </c>
    </row>
    <row r="547" spans="1:7">
      <c r="A547" t="s">
        <v>31</v>
      </c>
      <c r="B547" s="66">
        <v>44889</v>
      </c>
      <c r="C547">
        <v>6</v>
      </c>
      <c r="D547">
        <v>0</v>
      </c>
      <c r="E547">
        <v>0</v>
      </c>
      <c r="F547">
        <v>6</v>
      </c>
      <c r="G547">
        <v>14</v>
      </c>
    </row>
    <row r="548" spans="1:7">
      <c r="A548" t="s">
        <v>31</v>
      </c>
      <c r="B548" s="66">
        <v>44890</v>
      </c>
      <c r="C548">
        <v>1</v>
      </c>
      <c r="D548">
        <v>0</v>
      </c>
      <c r="E548">
        <v>0</v>
      </c>
      <c r="F548">
        <v>1</v>
      </c>
      <c r="G548">
        <v>15</v>
      </c>
    </row>
    <row r="549" spans="1:7">
      <c r="A549" t="s">
        <v>31</v>
      </c>
      <c r="B549" s="66">
        <v>44891</v>
      </c>
      <c r="C549">
        <v>3</v>
      </c>
      <c r="D549">
        <v>0</v>
      </c>
      <c r="E549">
        <v>0</v>
      </c>
      <c r="F549">
        <v>3</v>
      </c>
      <c r="G549">
        <v>18</v>
      </c>
    </row>
    <row r="550" spans="1:7">
      <c r="A550" t="s">
        <v>31</v>
      </c>
      <c r="B550" s="66">
        <v>44892</v>
      </c>
      <c r="C550">
        <v>2</v>
      </c>
      <c r="D550">
        <v>0</v>
      </c>
      <c r="E550">
        <v>0</v>
      </c>
      <c r="F550">
        <v>2</v>
      </c>
      <c r="G550">
        <v>20</v>
      </c>
    </row>
    <row r="551" spans="1:7">
      <c r="A551" t="s">
        <v>31</v>
      </c>
      <c r="B551" s="66">
        <v>44893</v>
      </c>
      <c r="C551">
        <v>2</v>
      </c>
      <c r="D551">
        <v>0</v>
      </c>
      <c r="E551">
        <v>0</v>
      </c>
      <c r="F551">
        <v>2</v>
      </c>
      <c r="G551">
        <v>22</v>
      </c>
    </row>
    <row r="552" spans="1:7">
      <c r="A552" t="s">
        <v>31</v>
      </c>
      <c r="B552" s="66">
        <v>44894</v>
      </c>
      <c r="C552">
        <v>7</v>
      </c>
      <c r="D552">
        <v>18</v>
      </c>
      <c r="E552">
        <v>0</v>
      </c>
      <c r="F552">
        <v>25</v>
      </c>
      <c r="G552">
        <v>47</v>
      </c>
    </row>
    <row r="553" spans="1:7">
      <c r="A553" t="s">
        <v>31</v>
      </c>
      <c r="B553" s="66">
        <v>44895</v>
      </c>
      <c r="C553">
        <v>4</v>
      </c>
      <c r="D553">
        <v>10</v>
      </c>
      <c r="E553">
        <v>0</v>
      </c>
      <c r="F553">
        <v>14</v>
      </c>
      <c r="G553">
        <v>61</v>
      </c>
    </row>
    <row r="554" spans="1:7">
      <c r="A554" t="s">
        <v>31</v>
      </c>
      <c r="B554" s="66">
        <v>44896</v>
      </c>
      <c r="C554">
        <v>2</v>
      </c>
      <c r="D554">
        <v>10</v>
      </c>
      <c r="E554">
        <v>0</v>
      </c>
      <c r="F554">
        <v>12</v>
      </c>
      <c r="G554">
        <v>73</v>
      </c>
    </row>
    <row r="555" spans="1:7">
      <c r="A555" t="s">
        <v>31</v>
      </c>
      <c r="B555" s="66">
        <v>44897</v>
      </c>
      <c r="C555">
        <v>3</v>
      </c>
      <c r="D555">
        <v>11</v>
      </c>
      <c r="E555">
        <v>0</v>
      </c>
      <c r="F555">
        <v>14</v>
      </c>
      <c r="G555">
        <v>87</v>
      </c>
    </row>
    <row r="556" spans="1:7">
      <c r="A556" t="s">
        <v>31</v>
      </c>
      <c r="B556" s="66">
        <v>44898</v>
      </c>
      <c r="C556">
        <v>6</v>
      </c>
      <c r="D556">
        <v>10</v>
      </c>
      <c r="E556">
        <v>0</v>
      </c>
      <c r="F556">
        <v>16</v>
      </c>
      <c r="G556">
        <v>103</v>
      </c>
    </row>
    <row r="557" spans="1:7">
      <c r="A557" t="s">
        <v>31</v>
      </c>
      <c r="B557" s="66">
        <v>44899</v>
      </c>
      <c r="C557">
        <v>3</v>
      </c>
      <c r="D557">
        <v>10</v>
      </c>
      <c r="E557">
        <v>0</v>
      </c>
      <c r="F557">
        <v>13</v>
      </c>
      <c r="G557">
        <v>116</v>
      </c>
    </row>
    <row r="558" spans="1:7">
      <c r="A558" t="s">
        <v>31</v>
      </c>
      <c r="B558" s="66">
        <v>44900</v>
      </c>
      <c r="C558">
        <v>3</v>
      </c>
      <c r="D558">
        <v>10</v>
      </c>
      <c r="E558">
        <v>0</v>
      </c>
      <c r="F558">
        <v>13</v>
      </c>
      <c r="G558">
        <v>129</v>
      </c>
    </row>
    <row r="559" spans="1:7">
      <c r="A559" t="s">
        <v>31</v>
      </c>
      <c r="B559" s="66">
        <v>44901</v>
      </c>
      <c r="C559">
        <v>3</v>
      </c>
      <c r="D559">
        <v>5</v>
      </c>
      <c r="E559">
        <v>0</v>
      </c>
      <c r="F559">
        <v>8</v>
      </c>
      <c r="G559">
        <v>137</v>
      </c>
    </row>
    <row r="560" spans="1:7">
      <c r="A560" t="s">
        <v>31</v>
      </c>
      <c r="B560" s="66">
        <v>44904</v>
      </c>
      <c r="C560">
        <v>8</v>
      </c>
      <c r="D560">
        <v>6</v>
      </c>
      <c r="E560">
        <v>0</v>
      </c>
      <c r="F560">
        <v>14</v>
      </c>
      <c r="G560">
        <v>151</v>
      </c>
    </row>
    <row r="561" spans="1:7">
      <c r="A561" t="s">
        <v>31</v>
      </c>
      <c r="B561" s="66">
        <v>44905</v>
      </c>
      <c r="C561">
        <v>3</v>
      </c>
      <c r="D561">
        <v>6</v>
      </c>
      <c r="E561">
        <v>0</v>
      </c>
      <c r="F561">
        <v>9</v>
      </c>
      <c r="G561">
        <v>160</v>
      </c>
    </row>
    <row r="562" spans="1:7">
      <c r="A562" t="s">
        <v>31</v>
      </c>
      <c r="B562" s="66">
        <v>44908</v>
      </c>
      <c r="C562">
        <v>3</v>
      </c>
      <c r="D562">
        <v>7</v>
      </c>
      <c r="E562">
        <v>0</v>
      </c>
      <c r="F562">
        <v>10</v>
      </c>
      <c r="G562">
        <v>170</v>
      </c>
    </row>
    <row r="563" spans="1:7">
      <c r="A563" t="s">
        <v>31</v>
      </c>
      <c r="B563" s="66">
        <v>44909</v>
      </c>
      <c r="C563">
        <v>8</v>
      </c>
      <c r="D563">
        <v>7</v>
      </c>
      <c r="E563">
        <v>0</v>
      </c>
      <c r="F563">
        <v>15</v>
      </c>
      <c r="G563">
        <v>185</v>
      </c>
    </row>
    <row r="564" spans="1:7">
      <c r="A564" t="s">
        <v>31</v>
      </c>
      <c r="B564" s="66">
        <v>44912</v>
      </c>
      <c r="C564">
        <v>8</v>
      </c>
      <c r="D564">
        <v>0</v>
      </c>
      <c r="E564">
        <v>0</v>
      </c>
      <c r="F564">
        <v>8</v>
      </c>
      <c r="G564">
        <v>193</v>
      </c>
    </row>
    <row r="565" spans="1:7">
      <c r="A565" t="s">
        <v>31</v>
      </c>
      <c r="B565" s="66">
        <v>44913</v>
      </c>
      <c r="C565">
        <v>0</v>
      </c>
      <c r="D565">
        <v>0</v>
      </c>
      <c r="E565">
        <v>10</v>
      </c>
      <c r="F565">
        <v>10</v>
      </c>
      <c r="G565">
        <v>203</v>
      </c>
    </row>
  </sheetData>
  <phoneticPr fontId="5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A664-D40A-4995-8261-D08525931E3C}">
  <dimension ref="A1:O65"/>
  <sheetViews>
    <sheetView workbookViewId="0">
      <selection sqref="A1:O65"/>
    </sheetView>
  </sheetViews>
  <sheetFormatPr defaultColWidth="11.42578125" defaultRowHeight="15"/>
  <cols>
    <col min="1" max="1" width="10.42578125" bestFit="1" customWidth="1"/>
    <col min="2" max="2" width="12.140625" bestFit="1" customWidth="1"/>
    <col min="3" max="3" width="12.28515625" bestFit="1" customWidth="1"/>
    <col min="4" max="4" width="14.42578125" bestFit="1" customWidth="1"/>
    <col min="5" max="5" width="17.28515625" bestFit="1" customWidth="1"/>
    <col min="6" max="6" width="12.28515625" bestFit="1" customWidth="1"/>
    <col min="7" max="7" width="12.140625" bestFit="1" customWidth="1"/>
    <col min="8" max="8" width="12.5703125" bestFit="1" customWidth="1"/>
    <col min="9" max="9" width="11.85546875" bestFit="1" customWidth="1"/>
    <col min="10" max="10" width="8.42578125" bestFit="1" customWidth="1"/>
    <col min="11" max="11" width="12.42578125" bestFit="1" customWidth="1"/>
    <col min="12" max="12" width="12.28515625" bestFit="1" customWidth="1"/>
    <col min="13" max="13" width="11.85546875" bestFit="1" customWidth="1"/>
    <col min="14" max="14" width="13.7109375" bestFit="1" customWidth="1"/>
    <col min="15" max="15" width="13.5703125" bestFit="1" customWidth="1"/>
  </cols>
  <sheetData>
    <row r="1" spans="1:15">
      <c r="A1" t="s">
        <v>32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  <row r="2" spans="1:15">
      <c r="A2">
        <v>1</v>
      </c>
      <c r="B2" s="67">
        <v>44885</v>
      </c>
      <c r="C2" s="68">
        <v>0.70833333333333337</v>
      </c>
      <c r="D2" t="s">
        <v>46</v>
      </c>
      <c r="E2" t="s">
        <v>47</v>
      </c>
      <c r="F2">
        <v>1</v>
      </c>
      <c r="G2">
        <v>2</v>
      </c>
      <c r="H2" t="s">
        <v>40</v>
      </c>
      <c r="I2">
        <v>1</v>
      </c>
      <c r="J2" t="s">
        <v>48</v>
      </c>
      <c r="K2" t="b">
        <v>0</v>
      </c>
      <c r="L2" t="b">
        <v>1</v>
      </c>
      <c r="M2" t="b">
        <v>0</v>
      </c>
      <c r="N2">
        <v>0</v>
      </c>
      <c r="O2">
        <v>2</v>
      </c>
    </row>
    <row r="3" spans="1:15">
      <c r="A3">
        <v>2</v>
      </c>
      <c r="B3" s="67">
        <v>44886</v>
      </c>
      <c r="C3" s="68">
        <v>0.45833333333333331</v>
      </c>
      <c r="D3" t="s">
        <v>49</v>
      </c>
      <c r="E3" t="s">
        <v>50</v>
      </c>
      <c r="F3">
        <v>3</v>
      </c>
      <c r="G3">
        <v>4</v>
      </c>
      <c r="H3" t="s">
        <v>40</v>
      </c>
      <c r="I3">
        <v>1</v>
      </c>
      <c r="J3" t="s">
        <v>48</v>
      </c>
      <c r="K3" t="b">
        <v>0</v>
      </c>
      <c r="L3" t="b">
        <v>1</v>
      </c>
      <c r="M3" t="b">
        <v>0</v>
      </c>
      <c r="N3">
        <v>0</v>
      </c>
      <c r="O3">
        <v>2</v>
      </c>
    </row>
    <row r="4" spans="1:15">
      <c r="A4">
        <v>3</v>
      </c>
      <c r="B4" s="67">
        <v>44890</v>
      </c>
      <c r="C4" s="68">
        <v>0.58333333333333337</v>
      </c>
      <c r="D4" t="s">
        <v>46</v>
      </c>
      <c r="E4" t="s">
        <v>49</v>
      </c>
      <c r="F4">
        <v>1</v>
      </c>
      <c r="G4">
        <v>3</v>
      </c>
      <c r="H4" t="s">
        <v>40</v>
      </c>
      <c r="I4">
        <v>1</v>
      </c>
      <c r="J4" t="s">
        <v>48</v>
      </c>
      <c r="K4" t="b">
        <v>0</v>
      </c>
      <c r="L4" t="b">
        <v>1</v>
      </c>
      <c r="M4" t="b">
        <v>0</v>
      </c>
      <c r="N4">
        <v>1</v>
      </c>
      <c r="O4">
        <v>3</v>
      </c>
    </row>
    <row r="5" spans="1:15">
      <c r="A5">
        <v>4</v>
      </c>
      <c r="B5" s="67">
        <v>44890</v>
      </c>
      <c r="C5" s="68">
        <v>0.70833333333333337</v>
      </c>
      <c r="D5" t="s">
        <v>50</v>
      </c>
      <c r="E5" t="s">
        <v>47</v>
      </c>
      <c r="F5">
        <v>4</v>
      </c>
      <c r="G5">
        <v>2</v>
      </c>
      <c r="H5" t="s">
        <v>40</v>
      </c>
      <c r="I5">
        <v>1</v>
      </c>
      <c r="J5" t="s">
        <v>48</v>
      </c>
      <c r="K5" t="b">
        <v>0</v>
      </c>
      <c r="L5" t="b">
        <v>0</v>
      </c>
      <c r="M5" t="b">
        <v>1</v>
      </c>
      <c r="N5">
        <v>1</v>
      </c>
      <c r="O5">
        <v>1</v>
      </c>
    </row>
    <row r="6" spans="1:15">
      <c r="A6">
        <v>5</v>
      </c>
      <c r="B6" s="67">
        <v>44894</v>
      </c>
      <c r="C6" s="68">
        <v>0.66666666666666663</v>
      </c>
      <c r="D6" t="s">
        <v>50</v>
      </c>
      <c r="E6" t="s">
        <v>46</v>
      </c>
      <c r="F6">
        <v>4</v>
      </c>
      <c r="G6">
        <v>1</v>
      </c>
      <c r="H6" t="s">
        <v>40</v>
      </c>
      <c r="I6">
        <v>1</v>
      </c>
      <c r="J6" t="s">
        <v>48</v>
      </c>
      <c r="K6" t="b">
        <v>1</v>
      </c>
      <c r="L6" t="b">
        <v>0</v>
      </c>
      <c r="M6" t="b">
        <v>0</v>
      </c>
      <c r="N6">
        <v>2</v>
      </c>
      <c r="O6">
        <v>0</v>
      </c>
    </row>
    <row r="7" spans="1:15">
      <c r="A7">
        <v>6</v>
      </c>
      <c r="B7" s="67">
        <v>44894</v>
      </c>
      <c r="C7" s="68">
        <v>0.66666666666666663</v>
      </c>
      <c r="D7" t="s">
        <v>47</v>
      </c>
      <c r="E7" t="s">
        <v>49</v>
      </c>
      <c r="F7">
        <v>2</v>
      </c>
      <c r="G7">
        <v>3</v>
      </c>
      <c r="H7" t="s">
        <v>40</v>
      </c>
      <c r="I7">
        <v>1</v>
      </c>
      <c r="J7" t="s">
        <v>48</v>
      </c>
      <c r="K7" t="b">
        <v>0</v>
      </c>
      <c r="L7" t="b">
        <v>1</v>
      </c>
      <c r="M7" t="b">
        <v>0</v>
      </c>
      <c r="N7">
        <v>1</v>
      </c>
      <c r="O7">
        <v>2</v>
      </c>
    </row>
    <row r="8" spans="1:15">
      <c r="A8">
        <v>7</v>
      </c>
      <c r="B8" s="67">
        <v>44886</v>
      </c>
      <c r="C8" s="68">
        <v>0.58333333333333337</v>
      </c>
      <c r="D8" t="s">
        <v>51</v>
      </c>
      <c r="E8" t="s">
        <v>52</v>
      </c>
      <c r="F8">
        <v>5</v>
      </c>
      <c r="G8">
        <v>6</v>
      </c>
      <c r="H8" t="s">
        <v>40</v>
      </c>
      <c r="I8">
        <v>1</v>
      </c>
      <c r="J8" t="s">
        <v>53</v>
      </c>
      <c r="K8" t="b">
        <v>1</v>
      </c>
      <c r="L8" t="b">
        <v>0</v>
      </c>
      <c r="M8" t="b">
        <v>0</v>
      </c>
      <c r="N8">
        <v>5</v>
      </c>
      <c r="O8">
        <v>2</v>
      </c>
    </row>
    <row r="9" spans="1:15">
      <c r="A9">
        <v>8</v>
      </c>
      <c r="B9" s="67">
        <v>44886</v>
      </c>
      <c r="C9" s="68">
        <v>0.83333333333333337</v>
      </c>
      <c r="D9" t="s">
        <v>54</v>
      </c>
      <c r="E9" t="s">
        <v>55</v>
      </c>
      <c r="F9">
        <v>7</v>
      </c>
      <c r="G9">
        <v>8</v>
      </c>
      <c r="H9" t="s">
        <v>40</v>
      </c>
      <c r="I9">
        <v>1</v>
      </c>
      <c r="J9" t="s">
        <v>53</v>
      </c>
      <c r="K9" t="b">
        <v>0</v>
      </c>
      <c r="L9" t="b">
        <v>0</v>
      </c>
      <c r="M9" t="b">
        <v>1</v>
      </c>
      <c r="N9">
        <v>1</v>
      </c>
      <c r="O9">
        <v>1</v>
      </c>
    </row>
    <row r="10" spans="1:15">
      <c r="A10">
        <v>9</v>
      </c>
      <c r="B10" s="67">
        <v>44890</v>
      </c>
      <c r="C10" s="68">
        <v>0.83333333333333337</v>
      </c>
      <c r="D10" t="s">
        <v>51</v>
      </c>
      <c r="E10" t="s">
        <v>54</v>
      </c>
      <c r="F10">
        <v>5</v>
      </c>
      <c r="G10">
        <v>7</v>
      </c>
      <c r="H10" t="s">
        <v>40</v>
      </c>
      <c r="I10">
        <v>1</v>
      </c>
      <c r="J10" t="s">
        <v>53</v>
      </c>
      <c r="K10" t="b">
        <v>0</v>
      </c>
      <c r="L10" t="b">
        <v>0</v>
      </c>
      <c r="M10" t="b">
        <v>1</v>
      </c>
      <c r="N10">
        <v>0</v>
      </c>
      <c r="O10">
        <v>0</v>
      </c>
    </row>
    <row r="11" spans="1:15">
      <c r="A11">
        <v>10</v>
      </c>
      <c r="B11" s="67">
        <v>44890</v>
      </c>
      <c r="C11" s="68">
        <v>0.45833333333333331</v>
      </c>
      <c r="D11" t="s">
        <v>55</v>
      </c>
      <c r="E11" t="s">
        <v>52</v>
      </c>
      <c r="F11">
        <v>8</v>
      </c>
      <c r="G11">
        <v>6</v>
      </c>
      <c r="H11" t="s">
        <v>40</v>
      </c>
      <c r="I11">
        <v>1</v>
      </c>
      <c r="J11" t="s">
        <v>53</v>
      </c>
      <c r="K11" t="b">
        <v>0</v>
      </c>
      <c r="L11" t="b">
        <v>1</v>
      </c>
      <c r="M11" t="b">
        <v>0</v>
      </c>
      <c r="N11">
        <v>0</v>
      </c>
      <c r="O11">
        <v>2</v>
      </c>
    </row>
    <row r="12" spans="1:15">
      <c r="A12">
        <v>11</v>
      </c>
      <c r="B12" s="67">
        <v>44894</v>
      </c>
      <c r="C12" s="68">
        <v>0.83333333333333337</v>
      </c>
      <c r="D12" t="s">
        <v>55</v>
      </c>
      <c r="E12" t="s">
        <v>51</v>
      </c>
      <c r="F12">
        <v>8</v>
      </c>
      <c r="G12">
        <v>5</v>
      </c>
      <c r="H12" t="s">
        <v>40</v>
      </c>
      <c r="I12">
        <v>1</v>
      </c>
      <c r="J12" t="s">
        <v>53</v>
      </c>
      <c r="K12" t="b">
        <v>0</v>
      </c>
      <c r="L12" t="b">
        <v>1</v>
      </c>
      <c r="M12" t="b">
        <v>0</v>
      </c>
      <c r="N12">
        <v>0</v>
      </c>
      <c r="O12">
        <v>3</v>
      </c>
    </row>
    <row r="13" spans="1:15">
      <c r="A13">
        <v>12</v>
      </c>
      <c r="B13" s="67">
        <v>44894</v>
      </c>
      <c r="C13" s="68">
        <v>0.83333333333333337</v>
      </c>
      <c r="D13" t="s">
        <v>52</v>
      </c>
      <c r="E13" t="s">
        <v>54</v>
      </c>
      <c r="F13">
        <v>6</v>
      </c>
      <c r="G13">
        <v>7</v>
      </c>
      <c r="H13" t="s">
        <v>40</v>
      </c>
      <c r="I13">
        <v>1</v>
      </c>
      <c r="J13" t="s">
        <v>53</v>
      </c>
      <c r="K13" t="b">
        <v>0</v>
      </c>
      <c r="L13" t="b">
        <v>1</v>
      </c>
      <c r="M13" t="b">
        <v>0</v>
      </c>
      <c r="N13">
        <v>0</v>
      </c>
      <c r="O13">
        <v>1</v>
      </c>
    </row>
    <row r="14" spans="1:15">
      <c r="A14">
        <v>13</v>
      </c>
      <c r="B14" s="67">
        <v>44887</v>
      </c>
      <c r="C14" s="68">
        <v>0.45833333333333331</v>
      </c>
      <c r="D14" t="s">
        <v>56</v>
      </c>
      <c r="E14" t="s">
        <v>57</v>
      </c>
      <c r="F14">
        <v>9</v>
      </c>
      <c r="G14">
        <v>10</v>
      </c>
      <c r="H14" t="s">
        <v>40</v>
      </c>
      <c r="I14">
        <v>1</v>
      </c>
      <c r="J14" t="s">
        <v>58</v>
      </c>
      <c r="K14" t="b">
        <v>0</v>
      </c>
      <c r="L14" t="b">
        <v>1</v>
      </c>
      <c r="M14" t="b">
        <v>0</v>
      </c>
      <c r="N14">
        <v>1</v>
      </c>
      <c r="O14">
        <v>2</v>
      </c>
    </row>
    <row r="15" spans="1:15">
      <c r="A15">
        <v>14</v>
      </c>
      <c r="B15" s="67">
        <v>44887</v>
      </c>
      <c r="C15" s="68">
        <v>0.70833333333333337</v>
      </c>
      <c r="D15" t="s">
        <v>59</v>
      </c>
      <c r="E15" t="s">
        <v>60</v>
      </c>
      <c r="F15">
        <v>11</v>
      </c>
      <c r="G15">
        <v>12</v>
      </c>
      <c r="H15" t="s">
        <v>40</v>
      </c>
      <c r="I15">
        <v>1</v>
      </c>
      <c r="J15" t="s">
        <v>58</v>
      </c>
      <c r="K15" t="b">
        <v>0</v>
      </c>
      <c r="L15" t="b">
        <v>0</v>
      </c>
      <c r="M15" t="b">
        <v>1</v>
      </c>
      <c r="N15">
        <v>0</v>
      </c>
      <c r="O15">
        <v>0</v>
      </c>
    </row>
    <row r="16" spans="1:15">
      <c r="A16">
        <v>15</v>
      </c>
      <c r="B16" s="67">
        <v>44891</v>
      </c>
      <c r="C16" s="68">
        <v>0.83333333333333337</v>
      </c>
      <c r="D16" t="s">
        <v>56</v>
      </c>
      <c r="E16" t="s">
        <v>59</v>
      </c>
      <c r="F16">
        <v>9</v>
      </c>
      <c r="G16">
        <v>11</v>
      </c>
      <c r="H16" t="s">
        <v>40</v>
      </c>
      <c r="I16">
        <v>1</v>
      </c>
      <c r="J16" t="s">
        <v>58</v>
      </c>
      <c r="K16" t="b">
        <v>1</v>
      </c>
      <c r="L16" t="b">
        <v>0</v>
      </c>
      <c r="M16" t="b">
        <v>0</v>
      </c>
      <c r="N16">
        <v>2</v>
      </c>
      <c r="O16">
        <v>0</v>
      </c>
    </row>
    <row r="17" spans="1:15">
      <c r="A17">
        <v>16</v>
      </c>
      <c r="B17" s="67">
        <v>44891</v>
      </c>
      <c r="C17" s="68">
        <v>0.58333333333333337</v>
      </c>
      <c r="D17" t="s">
        <v>60</v>
      </c>
      <c r="E17" t="s">
        <v>57</v>
      </c>
      <c r="F17">
        <v>12</v>
      </c>
      <c r="G17">
        <v>10</v>
      </c>
      <c r="H17" t="s">
        <v>40</v>
      </c>
      <c r="I17">
        <v>1</v>
      </c>
      <c r="J17" t="s">
        <v>58</v>
      </c>
      <c r="K17" t="b">
        <v>1</v>
      </c>
      <c r="L17" t="b">
        <v>0</v>
      </c>
      <c r="M17" t="b">
        <v>0</v>
      </c>
      <c r="N17">
        <v>2</v>
      </c>
      <c r="O17">
        <v>0</v>
      </c>
    </row>
    <row r="18" spans="1:15">
      <c r="A18">
        <v>17</v>
      </c>
      <c r="B18" s="67">
        <v>44895</v>
      </c>
      <c r="C18" s="68">
        <v>0.83333333333333337</v>
      </c>
      <c r="D18" t="s">
        <v>60</v>
      </c>
      <c r="E18" t="s">
        <v>56</v>
      </c>
      <c r="F18">
        <v>12</v>
      </c>
      <c r="G18">
        <v>9</v>
      </c>
      <c r="H18" t="s">
        <v>40</v>
      </c>
      <c r="I18">
        <v>1</v>
      </c>
      <c r="J18" t="s">
        <v>58</v>
      </c>
      <c r="K18" t="b">
        <v>0</v>
      </c>
      <c r="L18" t="b">
        <v>1</v>
      </c>
      <c r="M18" t="b">
        <v>0</v>
      </c>
      <c r="N18">
        <v>0</v>
      </c>
      <c r="O18">
        <v>2</v>
      </c>
    </row>
    <row r="19" spans="1:15">
      <c r="A19">
        <v>18</v>
      </c>
      <c r="B19" s="67">
        <v>44895</v>
      </c>
      <c r="C19" s="68">
        <v>0.83333333333333337</v>
      </c>
      <c r="D19" t="s">
        <v>57</v>
      </c>
      <c r="E19" t="s">
        <v>59</v>
      </c>
      <c r="F19">
        <v>10</v>
      </c>
      <c r="G19">
        <v>11</v>
      </c>
      <c r="H19" t="s">
        <v>40</v>
      </c>
      <c r="I19">
        <v>1</v>
      </c>
      <c r="J19" t="s">
        <v>58</v>
      </c>
      <c r="K19" t="b">
        <v>0</v>
      </c>
      <c r="L19" t="b">
        <v>1</v>
      </c>
      <c r="M19" t="b">
        <v>0</v>
      </c>
      <c r="N19">
        <v>1</v>
      </c>
      <c r="O19">
        <v>2</v>
      </c>
    </row>
    <row r="20" spans="1:15">
      <c r="A20">
        <v>19</v>
      </c>
      <c r="B20" s="67">
        <v>44887</v>
      </c>
      <c r="C20" s="68">
        <v>0.83333333333333337</v>
      </c>
      <c r="D20" t="s">
        <v>61</v>
      </c>
      <c r="E20" t="s">
        <v>62</v>
      </c>
      <c r="F20">
        <v>13</v>
      </c>
      <c r="G20">
        <v>14</v>
      </c>
      <c r="H20" t="s">
        <v>40</v>
      </c>
      <c r="I20">
        <v>1</v>
      </c>
      <c r="J20" t="s">
        <v>63</v>
      </c>
      <c r="K20" t="b">
        <v>1</v>
      </c>
      <c r="L20" t="b">
        <v>0</v>
      </c>
      <c r="M20" t="b">
        <v>0</v>
      </c>
      <c r="N20">
        <v>4</v>
      </c>
      <c r="O20">
        <v>1</v>
      </c>
    </row>
    <row r="21" spans="1:15">
      <c r="A21">
        <v>20</v>
      </c>
      <c r="B21" s="67">
        <v>44887</v>
      </c>
      <c r="C21" s="68">
        <v>0.58333333333333337</v>
      </c>
      <c r="D21" t="s">
        <v>64</v>
      </c>
      <c r="E21" t="s">
        <v>65</v>
      </c>
      <c r="F21">
        <v>15</v>
      </c>
      <c r="G21">
        <v>16</v>
      </c>
      <c r="H21" t="s">
        <v>40</v>
      </c>
      <c r="I21">
        <v>1</v>
      </c>
      <c r="J21" t="s">
        <v>63</v>
      </c>
      <c r="K21" t="b">
        <v>0</v>
      </c>
      <c r="L21" t="b">
        <v>0</v>
      </c>
      <c r="M21" t="b">
        <v>1</v>
      </c>
      <c r="N21">
        <v>0</v>
      </c>
      <c r="O21">
        <v>0</v>
      </c>
    </row>
    <row r="22" spans="1:15">
      <c r="A22">
        <v>21</v>
      </c>
      <c r="B22" s="67">
        <v>44891</v>
      </c>
      <c r="C22" s="68">
        <v>0.70833333333333337</v>
      </c>
      <c r="D22" t="s">
        <v>61</v>
      </c>
      <c r="E22" t="s">
        <v>64</v>
      </c>
      <c r="F22">
        <v>13</v>
      </c>
      <c r="G22">
        <v>15</v>
      </c>
      <c r="H22" t="s">
        <v>40</v>
      </c>
      <c r="I22">
        <v>1</v>
      </c>
      <c r="J22" t="s">
        <v>63</v>
      </c>
      <c r="K22" t="b">
        <v>1</v>
      </c>
      <c r="L22" t="b">
        <v>0</v>
      </c>
      <c r="M22" t="b">
        <v>0</v>
      </c>
      <c r="N22">
        <v>2</v>
      </c>
      <c r="O22">
        <v>1</v>
      </c>
    </row>
    <row r="23" spans="1:15">
      <c r="A23">
        <v>22</v>
      </c>
      <c r="B23" s="67">
        <v>44891</v>
      </c>
      <c r="C23" s="68">
        <v>0.29166666666666669</v>
      </c>
      <c r="D23" t="s">
        <v>65</v>
      </c>
      <c r="E23" t="s">
        <v>62</v>
      </c>
      <c r="F23">
        <v>16</v>
      </c>
      <c r="G23">
        <v>14</v>
      </c>
      <c r="H23" t="s">
        <v>40</v>
      </c>
      <c r="I23">
        <v>1</v>
      </c>
      <c r="J23" t="s">
        <v>63</v>
      </c>
      <c r="K23" t="b">
        <v>0</v>
      </c>
      <c r="L23" t="b">
        <v>1</v>
      </c>
      <c r="M23" t="b">
        <v>0</v>
      </c>
      <c r="N23">
        <v>0</v>
      </c>
      <c r="O23">
        <v>1</v>
      </c>
    </row>
    <row r="24" spans="1:15">
      <c r="A24">
        <v>23</v>
      </c>
      <c r="B24" s="67">
        <v>44895</v>
      </c>
      <c r="C24" s="68">
        <v>0.66666666666666663</v>
      </c>
      <c r="D24" t="s">
        <v>65</v>
      </c>
      <c r="E24" t="s">
        <v>61</v>
      </c>
      <c r="F24">
        <v>16</v>
      </c>
      <c r="G24">
        <v>13</v>
      </c>
      <c r="H24" t="s">
        <v>40</v>
      </c>
      <c r="I24">
        <v>1</v>
      </c>
      <c r="J24" t="s">
        <v>63</v>
      </c>
      <c r="K24" t="b">
        <v>1</v>
      </c>
      <c r="L24" t="b">
        <v>0</v>
      </c>
      <c r="M24" t="b">
        <v>0</v>
      </c>
      <c r="N24">
        <v>1</v>
      </c>
      <c r="O24">
        <v>0</v>
      </c>
    </row>
    <row r="25" spans="1:15">
      <c r="A25">
        <v>24</v>
      </c>
      <c r="B25" s="67">
        <v>44895</v>
      </c>
      <c r="C25" s="68">
        <v>0.66666666666666663</v>
      </c>
      <c r="D25" t="s">
        <v>62</v>
      </c>
      <c r="E25" t="s">
        <v>64</v>
      </c>
      <c r="F25">
        <v>14</v>
      </c>
      <c r="G25">
        <v>15</v>
      </c>
      <c r="H25" t="s">
        <v>40</v>
      </c>
      <c r="I25">
        <v>1</v>
      </c>
      <c r="J25" t="s">
        <v>63</v>
      </c>
      <c r="K25" t="b">
        <v>1</v>
      </c>
      <c r="L25" t="b">
        <v>0</v>
      </c>
      <c r="M25" t="b">
        <v>0</v>
      </c>
      <c r="N25">
        <v>1</v>
      </c>
      <c r="O25">
        <v>0</v>
      </c>
    </row>
    <row r="26" spans="1:15">
      <c r="A26">
        <v>25</v>
      </c>
      <c r="B26" s="67">
        <v>44888</v>
      </c>
      <c r="C26" s="68">
        <v>0.70833333333333337</v>
      </c>
      <c r="D26" t="s">
        <v>66</v>
      </c>
      <c r="E26" t="s">
        <v>67</v>
      </c>
      <c r="F26">
        <v>17</v>
      </c>
      <c r="G26">
        <v>18</v>
      </c>
      <c r="H26" t="s">
        <v>40</v>
      </c>
      <c r="I26">
        <v>1</v>
      </c>
      <c r="J26" t="s">
        <v>68</v>
      </c>
      <c r="K26" t="b">
        <v>1</v>
      </c>
      <c r="L26" t="b">
        <v>0</v>
      </c>
      <c r="M26" t="b">
        <v>0</v>
      </c>
      <c r="N26">
        <v>5</v>
      </c>
      <c r="O26">
        <v>0</v>
      </c>
    </row>
    <row r="27" spans="1:15">
      <c r="A27">
        <v>26</v>
      </c>
      <c r="B27" s="67">
        <v>44888</v>
      </c>
      <c r="C27" s="68">
        <v>0.58333333333333337</v>
      </c>
      <c r="D27" t="s">
        <v>69</v>
      </c>
      <c r="E27" t="s">
        <v>70</v>
      </c>
      <c r="F27">
        <v>19</v>
      </c>
      <c r="G27">
        <v>20</v>
      </c>
      <c r="H27" t="s">
        <v>40</v>
      </c>
      <c r="I27">
        <v>1</v>
      </c>
      <c r="J27" t="s">
        <v>68</v>
      </c>
      <c r="K27" t="b">
        <v>0</v>
      </c>
      <c r="L27" t="b">
        <v>1</v>
      </c>
      <c r="M27" t="b">
        <v>0</v>
      </c>
      <c r="N27">
        <v>1</v>
      </c>
      <c r="O27">
        <v>2</v>
      </c>
    </row>
    <row r="28" spans="1:15">
      <c r="A28">
        <v>27</v>
      </c>
      <c r="B28" s="67">
        <v>44892</v>
      </c>
      <c r="C28" s="68">
        <v>0.83333333333333337</v>
      </c>
      <c r="D28" t="s">
        <v>66</v>
      </c>
      <c r="E28" t="s">
        <v>69</v>
      </c>
      <c r="F28">
        <v>17</v>
      </c>
      <c r="G28">
        <v>19</v>
      </c>
      <c r="H28" t="s">
        <v>40</v>
      </c>
      <c r="I28">
        <v>1</v>
      </c>
      <c r="J28" t="s">
        <v>68</v>
      </c>
      <c r="K28" t="b">
        <v>0</v>
      </c>
      <c r="L28" t="b">
        <v>0</v>
      </c>
      <c r="M28" t="b">
        <v>1</v>
      </c>
      <c r="N28">
        <v>1</v>
      </c>
      <c r="O28">
        <v>1</v>
      </c>
    </row>
    <row r="29" spans="1:15">
      <c r="A29">
        <v>28</v>
      </c>
      <c r="B29" s="67">
        <v>44892</v>
      </c>
      <c r="C29" s="68">
        <v>0.83333333333333337</v>
      </c>
      <c r="D29" t="s">
        <v>70</v>
      </c>
      <c r="E29" t="s">
        <v>67</v>
      </c>
      <c r="F29">
        <v>20</v>
      </c>
      <c r="G29">
        <v>18</v>
      </c>
      <c r="H29" t="s">
        <v>40</v>
      </c>
      <c r="I29">
        <v>1</v>
      </c>
      <c r="J29" t="s">
        <v>68</v>
      </c>
      <c r="K29" t="b">
        <v>0</v>
      </c>
      <c r="L29" t="b">
        <v>1</v>
      </c>
      <c r="M29" t="b">
        <v>0</v>
      </c>
      <c r="N29">
        <v>0</v>
      </c>
      <c r="O29">
        <v>1</v>
      </c>
    </row>
    <row r="30" spans="1:15">
      <c r="A30">
        <v>29</v>
      </c>
      <c r="B30" s="67">
        <v>44896</v>
      </c>
      <c r="C30" s="68">
        <v>0.83333333333333337</v>
      </c>
      <c r="D30" t="s">
        <v>70</v>
      </c>
      <c r="E30" t="s">
        <v>66</v>
      </c>
      <c r="F30">
        <v>20</v>
      </c>
      <c r="G30">
        <v>17</v>
      </c>
      <c r="H30" t="s">
        <v>40</v>
      </c>
      <c r="I30">
        <v>1</v>
      </c>
      <c r="J30" t="s">
        <v>68</v>
      </c>
      <c r="K30" t="b">
        <v>1</v>
      </c>
      <c r="L30" t="b">
        <v>0</v>
      </c>
      <c r="M30" t="b">
        <v>0</v>
      </c>
      <c r="N30">
        <v>2</v>
      </c>
      <c r="O30">
        <v>1</v>
      </c>
    </row>
    <row r="31" spans="1:15">
      <c r="A31">
        <v>30</v>
      </c>
      <c r="B31" s="67">
        <v>44896</v>
      </c>
      <c r="C31" s="68">
        <v>0.83333333333333337</v>
      </c>
      <c r="D31" t="s">
        <v>67</v>
      </c>
      <c r="E31" t="s">
        <v>69</v>
      </c>
      <c r="F31">
        <v>18</v>
      </c>
      <c r="G31">
        <v>19</v>
      </c>
      <c r="H31" t="s">
        <v>40</v>
      </c>
      <c r="I31">
        <v>1</v>
      </c>
      <c r="J31" t="s">
        <v>68</v>
      </c>
      <c r="K31" t="b">
        <v>0</v>
      </c>
      <c r="L31" t="b">
        <v>1</v>
      </c>
      <c r="M31" t="b">
        <v>0</v>
      </c>
      <c r="N31">
        <v>2</v>
      </c>
      <c r="O31">
        <v>4</v>
      </c>
    </row>
    <row r="32" spans="1:15">
      <c r="A32">
        <v>31</v>
      </c>
      <c r="B32" s="67">
        <v>44888</v>
      </c>
      <c r="C32" s="68">
        <v>0.83333333333333337</v>
      </c>
      <c r="D32" t="s">
        <v>71</v>
      </c>
      <c r="E32" t="s">
        <v>72</v>
      </c>
      <c r="F32">
        <v>21</v>
      </c>
      <c r="G32">
        <v>22</v>
      </c>
      <c r="H32" t="s">
        <v>40</v>
      </c>
      <c r="I32">
        <v>1</v>
      </c>
      <c r="J32" t="s">
        <v>73</v>
      </c>
      <c r="K32" t="b">
        <v>1</v>
      </c>
      <c r="L32" t="b">
        <v>0</v>
      </c>
      <c r="M32" t="b">
        <v>0</v>
      </c>
      <c r="N32">
        <v>1</v>
      </c>
      <c r="O32">
        <v>0</v>
      </c>
    </row>
    <row r="33" spans="1:15">
      <c r="A33">
        <v>32</v>
      </c>
      <c r="B33" s="67">
        <v>44888</v>
      </c>
      <c r="C33" s="68">
        <v>0.45833333333333331</v>
      </c>
      <c r="D33" t="s">
        <v>74</v>
      </c>
      <c r="E33" t="s">
        <v>75</v>
      </c>
      <c r="F33">
        <v>23</v>
      </c>
      <c r="G33">
        <v>24</v>
      </c>
      <c r="H33" t="s">
        <v>40</v>
      </c>
      <c r="I33">
        <v>1</v>
      </c>
      <c r="J33" t="s">
        <v>73</v>
      </c>
      <c r="K33" t="b">
        <v>0</v>
      </c>
      <c r="L33" t="b">
        <v>0</v>
      </c>
      <c r="M33" t="b">
        <v>1</v>
      </c>
      <c r="N33">
        <v>0</v>
      </c>
      <c r="O33">
        <v>0</v>
      </c>
    </row>
    <row r="34" spans="1:15">
      <c r="A34">
        <v>33</v>
      </c>
      <c r="B34" s="67">
        <v>44892</v>
      </c>
      <c r="C34" s="68">
        <v>0.58333333333333337</v>
      </c>
      <c r="D34" t="s">
        <v>71</v>
      </c>
      <c r="E34" t="s">
        <v>74</v>
      </c>
      <c r="F34">
        <v>21</v>
      </c>
      <c r="G34">
        <v>23</v>
      </c>
      <c r="H34" t="s">
        <v>40</v>
      </c>
      <c r="I34">
        <v>1</v>
      </c>
      <c r="J34" t="s">
        <v>73</v>
      </c>
      <c r="K34" t="b">
        <v>0</v>
      </c>
      <c r="L34" t="b">
        <v>1</v>
      </c>
      <c r="M34" t="b">
        <v>0</v>
      </c>
      <c r="N34">
        <v>0</v>
      </c>
      <c r="O34">
        <v>2</v>
      </c>
    </row>
    <row r="35" spans="1:15">
      <c r="A35">
        <v>34</v>
      </c>
      <c r="B35" s="67">
        <v>44892</v>
      </c>
      <c r="C35" s="68">
        <v>0.70833333333333337</v>
      </c>
      <c r="D35" t="s">
        <v>75</v>
      </c>
      <c r="E35" t="s">
        <v>72</v>
      </c>
      <c r="F35">
        <v>24</v>
      </c>
      <c r="G35">
        <v>22</v>
      </c>
      <c r="H35" t="s">
        <v>40</v>
      </c>
      <c r="I35">
        <v>1</v>
      </c>
      <c r="J35" t="s">
        <v>73</v>
      </c>
      <c r="K35" t="b">
        <v>1</v>
      </c>
      <c r="L35" t="b">
        <v>0</v>
      </c>
      <c r="M35" t="b">
        <v>0</v>
      </c>
      <c r="N35">
        <v>4</v>
      </c>
      <c r="O35">
        <v>1</v>
      </c>
    </row>
    <row r="36" spans="1:15">
      <c r="A36">
        <v>35</v>
      </c>
      <c r="B36" s="67">
        <v>44896</v>
      </c>
      <c r="C36" s="68">
        <v>0.66666666666666663</v>
      </c>
      <c r="D36" t="s">
        <v>75</v>
      </c>
      <c r="E36" t="s">
        <v>71</v>
      </c>
      <c r="F36">
        <v>24</v>
      </c>
      <c r="G36">
        <v>21</v>
      </c>
      <c r="H36" t="s">
        <v>40</v>
      </c>
      <c r="I36">
        <v>1</v>
      </c>
      <c r="J36" t="s">
        <v>73</v>
      </c>
      <c r="K36" t="b">
        <v>0</v>
      </c>
      <c r="L36" t="b">
        <v>0</v>
      </c>
      <c r="M36" t="b">
        <v>1</v>
      </c>
      <c r="N36">
        <v>0</v>
      </c>
      <c r="O36">
        <v>0</v>
      </c>
    </row>
    <row r="37" spans="1:15">
      <c r="A37">
        <v>36</v>
      </c>
      <c r="B37" s="67">
        <v>44896</v>
      </c>
      <c r="C37" s="68">
        <v>0.66666666666666663</v>
      </c>
      <c r="D37" t="s">
        <v>72</v>
      </c>
      <c r="E37" t="s">
        <v>74</v>
      </c>
      <c r="F37">
        <v>22</v>
      </c>
      <c r="G37">
        <v>23</v>
      </c>
      <c r="H37" t="s">
        <v>40</v>
      </c>
      <c r="I37">
        <v>1</v>
      </c>
      <c r="J37" t="s">
        <v>73</v>
      </c>
      <c r="K37" t="b">
        <v>0</v>
      </c>
      <c r="L37" t="b">
        <v>1</v>
      </c>
      <c r="M37" t="b">
        <v>0</v>
      </c>
      <c r="N37">
        <v>1</v>
      </c>
      <c r="O37">
        <v>2</v>
      </c>
    </row>
    <row r="38" spans="1:15">
      <c r="A38">
        <v>37</v>
      </c>
      <c r="B38" s="67">
        <v>44889</v>
      </c>
      <c r="C38" s="68">
        <v>0.83333333333333337</v>
      </c>
      <c r="D38" t="s">
        <v>76</v>
      </c>
      <c r="E38" t="s">
        <v>77</v>
      </c>
      <c r="F38">
        <v>25</v>
      </c>
      <c r="G38">
        <v>26</v>
      </c>
      <c r="H38" t="s">
        <v>40</v>
      </c>
      <c r="I38">
        <v>1</v>
      </c>
      <c r="J38" t="s">
        <v>78</v>
      </c>
      <c r="K38" t="b">
        <v>1</v>
      </c>
      <c r="L38" t="b">
        <v>0</v>
      </c>
      <c r="M38" t="b">
        <v>0</v>
      </c>
      <c r="N38">
        <v>2</v>
      </c>
      <c r="O38">
        <v>0</v>
      </c>
    </row>
    <row r="39" spans="1:15">
      <c r="A39">
        <v>38</v>
      </c>
      <c r="B39" s="67">
        <v>44889</v>
      </c>
      <c r="C39" s="68">
        <v>0.45833333333333331</v>
      </c>
      <c r="D39" t="s">
        <v>79</v>
      </c>
      <c r="E39" t="s">
        <v>80</v>
      </c>
      <c r="F39">
        <v>27</v>
      </c>
      <c r="G39">
        <v>28</v>
      </c>
      <c r="H39" t="s">
        <v>40</v>
      </c>
      <c r="I39">
        <v>1</v>
      </c>
      <c r="J39" t="s">
        <v>78</v>
      </c>
      <c r="K39" t="b">
        <v>1</v>
      </c>
      <c r="L39" t="b">
        <v>0</v>
      </c>
      <c r="M39" t="b">
        <v>0</v>
      </c>
      <c r="N39">
        <v>1</v>
      </c>
      <c r="O39">
        <v>0</v>
      </c>
    </row>
    <row r="40" spans="1:15">
      <c r="A40">
        <v>39</v>
      </c>
      <c r="B40" s="67">
        <v>44893</v>
      </c>
      <c r="C40" s="68">
        <v>0.70833333333333337</v>
      </c>
      <c r="D40" t="s">
        <v>76</v>
      </c>
      <c r="E40" t="s">
        <v>79</v>
      </c>
      <c r="F40">
        <v>25</v>
      </c>
      <c r="G40">
        <v>27</v>
      </c>
      <c r="H40" t="s">
        <v>40</v>
      </c>
      <c r="I40">
        <v>1</v>
      </c>
      <c r="J40" t="s">
        <v>78</v>
      </c>
      <c r="K40" t="b">
        <v>1</v>
      </c>
      <c r="L40" t="b">
        <v>0</v>
      </c>
      <c r="M40" t="b">
        <v>0</v>
      </c>
      <c r="N40">
        <v>1</v>
      </c>
      <c r="O40">
        <v>0</v>
      </c>
    </row>
    <row r="41" spans="1:15">
      <c r="A41">
        <v>40</v>
      </c>
      <c r="B41" s="67">
        <v>44893</v>
      </c>
      <c r="C41" s="68">
        <v>0.45833333333333331</v>
      </c>
      <c r="D41" t="s">
        <v>80</v>
      </c>
      <c r="E41" t="s">
        <v>77</v>
      </c>
      <c r="F41">
        <v>28</v>
      </c>
      <c r="G41">
        <v>26</v>
      </c>
      <c r="H41" t="s">
        <v>40</v>
      </c>
      <c r="I41">
        <v>1</v>
      </c>
      <c r="J41" t="s">
        <v>78</v>
      </c>
      <c r="K41" t="b">
        <v>0</v>
      </c>
      <c r="L41" t="b">
        <v>0</v>
      </c>
      <c r="M41" t="b">
        <v>1</v>
      </c>
      <c r="N41">
        <v>3</v>
      </c>
      <c r="O41">
        <v>3</v>
      </c>
    </row>
    <row r="42" spans="1:15">
      <c r="A42">
        <v>41</v>
      </c>
      <c r="B42" s="67">
        <v>44897</v>
      </c>
      <c r="C42" s="68">
        <v>0.83333333333333337</v>
      </c>
      <c r="D42" t="s">
        <v>80</v>
      </c>
      <c r="E42" t="s">
        <v>76</v>
      </c>
      <c r="F42">
        <v>28</v>
      </c>
      <c r="G42">
        <v>25</v>
      </c>
      <c r="H42" t="s">
        <v>40</v>
      </c>
      <c r="I42">
        <v>1</v>
      </c>
      <c r="J42" t="s">
        <v>78</v>
      </c>
      <c r="K42" t="b">
        <v>1</v>
      </c>
      <c r="L42" t="b">
        <v>0</v>
      </c>
      <c r="M42" t="b">
        <v>0</v>
      </c>
      <c r="N42">
        <v>1</v>
      </c>
      <c r="O42">
        <v>0</v>
      </c>
    </row>
    <row r="43" spans="1:15">
      <c r="A43">
        <v>42</v>
      </c>
      <c r="B43" s="67">
        <v>44897</v>
      </c>
      <c r="C43" s="68">
        <v>0.83333333333333337</v>
      </c>
      <c r="D43" t="s">
        <v>77</v>
      </c>
      <c r="E43" t="s">
        <v>79</v>
      </c>
      <c r="F43">
        <v>26</v>
      </c>
      <c r="G43">
        <v>27</v>
      </c>
      <c r="H43" t="s">
        <v>40</v>
      </c>
      <c r="I43">
        <v>1</v>
      </c>
      <c r="J43" t="s">
        <v>78</v>
      </c>
      <c r="K43" t="b">
        <v>0</v>
      </c>
      <c r="L43" t="b">
        <v>1</v>
      </c>
      <c r="M43" t="b">
        <v>0</v>
      </c>
      <c r="N43">
        <v>2</v>
      </c>
      <c r="O43">
        <v>3</v>
      </c>
    </row>
    <row r="44" spans="1:15">
      <c r="A44">
        <v>43</v>
      </c>
      <c r="B44" s="67">
        <v>44889</v>
      </c>
      <c r="C44" s="68">
        <v>0.70833333333333337</v>
      </c>
      <c r="D44" t="s">
        <v>81</v>
      </c>
      <c r="E44" t="s">
        <v>82</v>
      </c>
      <c r="F44">
        <v>29</v>
      </c>
      <c r="G44">
        <v>30</v>
      </c>
      <c r="H44" t="s">
        <v>40</v>
      </c>
      <c r="I44">
        <v>1</v>
      </c>
      <c r="J44" t="s">
        <v>83</v>
      </c>
      <c r="K44" t="b">
        <v>1</v>
      </c>
      <c r="L44" t="b">
        <v>0</v>
      </c>
      <c r="M44" t="b">
        <v>0</v>
      </c>
      <c r="N44">
        <v>3</v>
      </c>
      <c r="O44">
        <v>2</v>
      </c>
    </row>
    <row r="45" spans="1:15">
      <c r="A45">
        <v>44</v>
      </c>
      <c r="B45" s="67">
        <v>44889</v>
      </c>
      <c r="C45" s="68">
        <v>0.58333333333333337</v>
      </c>
      <c r="D45" t="s">
        <v>84</v>
      </c>
      <c r="E45" t="s">
        <v>85</v>
      </c>
      <c r="F45">
        <v>31</v>
      </c>
      <c r="G45">
        <v>32</v>
      </c>
      <c r="H45" t="s">
        <v>40</v>
      </c>
      <c r="I45">
        <v>1</v>
      </c>
      <c r="J45" t="s">
        <v>83</v>
      </c>
      <c r="K45" t="b">
        <v>0</v>
      </c>
      <c r="L45" t="b">
        <v>0</v>
      </c>
      <c r="M45" t="b">
        <v>1</v>
      </c>
      <c r="N45">
        <v>0</v>
      </c>
      <c r="O45">
        <v>0</v>
      </c>
    </row>
    <row r="46" spans="1:15">
      <c r="A46">
        <v>45</v>
      </c>
      <c r="B46" s="67">
        <v>44893</v>
      </c>
      <c r="C46" s="68">
        <v>0.83333333333333337</v>
      </c>
      <c r="D46" t="s">
        <v>81</v>
      </c>
      <c r="E46" t="s">
        <v>84</v>
      </c>
      <c r="F46">
        <v>29</v>
      </c>
      <c r="G46">
        <v>31</v>
      </c>
      <c r="H46" t="s">
        <v>40</v>
      </c>
      <c r="I46">
        <v>1</v>
      </c>
      <c r="J46" t="s">
        <v>83</v>
      </c>
      <c r="K46" t="b">
        <v>1</v>
      </c>
      <c r="L46" t="b">
        <v>0</v>
      </c>
      <c r="M46" t="b">
        <v>0</v>
      </c>
      <c r="N46">
        <v>2</v>
      </c>
      <c r="O46">
        <v>0</v>
      </c>
    </row>
    <row r="47" spans="1:15">
      <c r="A47">
        <v>46</v>
      </c>
      <c r="B47" s="67">
        <v>44893</v>
      </c>
      <c r="C47" s="68">
        <v>0.58333333333333337</v>
      </c>
      <c r="D47" t="s">
        <v>85</v>
      </c>
      <c r="E47" t="s">
        <v>82</v>
      </c>
      <c r="F47">
        <v>32</v>
      </c>
      <c r="G47">
        <v>30</v>
      </c>
      <c r="H47" t="s">
        <v>40</v>
      </c>
      <c r="I47">
        <v>1</v>
      </c>
      <c r="J47" t="s">
        <v>83</v>
      </c>
      <c r="K47" t="b">
        <v>0</v>
      </c>
      <c r="L47" t="b">
        <v>1</v>
      </c>
      <c r="M47" t="b">
        <v>0</v>
      </c>
      <c r="N47">
        <v>2</v>
      </c>
      <c r="O47">
        <v>3</v>
      </c>
    </row>
    <row r="48" spans="1:15">
      <c r="A48">
        <v>47</v>
      </c>
      <c r="B48" s="67">
        <v>44897</v>
      </c>
      <c r="C48" s="68">
        <v>0.66666666666666663</v>
      </c>
      <c r="D48" t="s">
        <v>85</v>
      </c>
      <c r="E48" t="s">
        <v>81</v>
      </c>
      <c r="F48">
        <v>32</v>
      </c>
      <c r="G48">
        <v>29</v>
      </c>
      <c r="H48" t="s">
        <v>40</v>
      </c>
      <c r="I48">
        <v>1</v>
      </c>
      <c r="J48" t="s">
        <v>83</v>
      </c>
      <c r="K48" t="b">
        <v>1</v>
      </c>
      <c r="L48" t="b">
        <v>0</v>
      </c>
      <c r="M48" t="b">
        <v>0</v>
      </c>
      <c r="N48">
        <v>2</v>
      </c>
      <c r="O48">
        <v>1</v>
      </c>
    </row>
    <row r="49" spans="1:15">
      <c r="A49">
        <v>48</v>
      </c>
      <c r="B49" s="67">
        <v>44897</v>
      </c>
      <c r="C49" s="68">
        <v>0.66666666666666663</v>
      </c>
      <c r="D49" t="s">
        <v>82</v>
      </c>
      <c r="E49" t="s">
        <v>84</v>
      </c>
      <c r="F49">
        <v>30</v>
      </c>
      <c r="G49">
        <v>31</v>
      </c>
      <c r="H49" t="s">
        <v>40</v>
      </c>
      <c r="I49">
        <v>1</v>
      </c>
      <c r="J49" t="s">
        <v>83</v>
      </c>
      <c r="K49" t="b">
        <v>0</v>
      </c>
      <c r="L49" t="b">
        <v>1</v>
      </c>
      <c r="M49" t="b">
        <v>0</v>
      </c>
      <c r="N49">
        <v>0</v>
      </c>
      <c r="O49">
        <v>2</v>
      </c>
    </row>
    <row r="50" spans="1:15">
      <c r="A50">
        <v>49</v>
      </c>
      <c r="B50" s="67">
        <v>44898</v>
      </c>
      <c r="C50" s="68">
        <v>0.66666666666666663</v>
      </c>
      <c r="D50" t="s">
        <v>86</v>
      </c>
      <c r="E50" t="s">
        <v>87</v>
      </c>
      <c r="H50" t="s">
        <v>88</v>
      </c>
      <c r="I50">
        <v>2</v>
      </c>
      <c r="K50" t="b">
        <v>1</v>
      </c>
      <c r="L50" t="b">
        <v>0</v>
      </c>
      <c r="M50" t="b">
        <v>0</v>
      </c>
      <c r="N50">
        <v>3</v>
      </c>
      <c r="O50">
        <v>1</v>
      </c>
    </row>
    <row r="51" spans="1:15">
      <c r="A51">
        <v>50</v>
      </c>
      <c r="B51" s="67">
        <v>44898</v>
      </c>
      <c r="C51" s="68">
        <v>0.83333333333333337</v>
      </c>
      <c r="D51" t="s">
        <v>89</v>
      </c>
      <c r="E51" t="s">
        <v>90</v>
      </c>
      <c r="H51" t="s">
        <v>88</v>
      </c>
      <c r="I51">
        <v>2</v>
      </c>
      <c r="K51" t="b">
        <v>1</v>
      </c>
      <c r="L51" t="b">
        <v>0</v>
      </c>
      <c r="M51" t="b">
        <v>0</v>
      </c>
      <c r="N51">
        <v>2</v>
      </c>
      <c r="O51">
        <v>1</v>
      </c>
    </row>
    <row r="52" spans="1:15">
      <c r="A52">
        <v>51</v>
      </c>
      <c r="B52" s="67">
        <v>44899</v>
      </c>
      <c r="C52" s="68">
        <v>0.66666666666666663</v>
      </c>
      <c r="D52" t="s">
        <v>91</v>
      </c>
      <c r="E52" t="s">
        <v>92</v>
      </c>
      <c r="H52" t="s">
        <v>88</v>
      </c>
      <c r="I52">
        <v>2</v>
      </c>
      <c r="K52" t="b">
        <v>1</v>
      </c>
      <c r="L52" t="b">
        <v>0</v>
      </c>
      <c r="M52" t="b">
        <v>0</v>
      </c>
      <c r="N52">
        <v>3</v>
      </c>
      <c r="O52">
        <v>1</v>
      </c>
    </row>
    <row r="53" spans="1:15">
      <c r="A53">
        <v>52</v>
      </c>
      <c r="B53" s="67">
        <v>44899</v>
      </c>
      <c r="C53" s="68">
        <v>0.83333333333333337</v>
      </c>
      <c r="D53" t="s">
        <v>93</v>
      </c>
      <c r="E53" t="s">
        <v>94</v>
      </c>
      <c r="H53" t="s">
        <v>88</v>
      </c>
      <c r="I53">
        <v>2</v>
      </c>
      <c r="K53" t="b">
        <v>1</v>
      </c>
      <c r="L53" t="b">
        <v>0</v>
      </c>
      <c r="M53" t="b">
        <v>0</v>
      </c>
      <c r="N53">
        <v>3</v>
      </c>
      <c r="O53">
        <v>0</v>
      </c>
    </row>
    <row r="54" spans="1:15">
      <c r="A54">
        <v>53</v>
      </c>
      <c r="B54" s="67">
        <v>44900</v>
      </c>
      <c r="C54" s="68">
        <v>0.66666666666666663</v>
      </c>
      <c r="D54" t="s">
        <v>95</v>
      </c>
      <c r="E54" t="s">
        <v>96</v>
      </c>
      <c r="H54" t="s">
        <v>88</v>
      </c>
      <c r="I54">
        <v>2</v>
      </c>
      <c r="K54" t="b">
        <v>0</v>
      </c>
      <c r="L54" t="b">
        <v>0</v>
      </c>
      <c r="M54" t="b">
        <v>1</v>
      </c>
      <c r="N54">
        <v>1</v>
      </c>
      <c r="O54">
        <v>1</v>
      </c>
    </row>
    <row r="55" spans="1:15">
      <c r="A55">
        <v>54</v>
      </c>
      <c r="B55" s="67">
        <v>44900</v>
      </c>
      <c r="C55" s="68">
        <v>0.83333333333333337</v>
      </c>
      <c r="D55" t="s">
        <v>97</v>
      </c>
      <c r="E55" t="s">
        <v>98</v>
      </c>
      <c r="H55" t="s">
        <v>88</v>
      </c>
      <c r="I55">
        <v>2</v>
      </c>
      <c r="K55" t="b">
        <v>1</v>
      </c>
      <c r="L55" t="b">
        <v>0</v>
      </c>
      <c r="M55" t="b">
        <v>0</v>
      </c>
      <c r="N55">
        <v>4</v>
      </c>
      <c r="O55">
        <v>1</v>
      </c>
    </row>
    <row r="56" spans="1:15">
      <c r="A56">
        <v>55</v>
      </c>
      <c r="B56" s="67">
        <v>44901</v>
      </c>
      <c r="C56" s="68">
        <v>0.66666666666666663</v>
      </c>
      <c r="D56" t="s">
        <v>99</v>
      </c>
      <c r="E56" t="s">
        <v>100</v>
      </c>
      <c r="H56" t="s">
        <v>88</v>
      </c>
      <c r="I56">
        <v>2</v>
      </c>
      <c r="K56" t="b">
        <v>0</v>
      </c>
      <c r="L56" t="b">
        <v>0</v>
      </c>
      <c r="M56" t="b">
        <v>1</v>
      </c>
      <c r="N56">
        <v>0</v>
      </c>
      <c r="O56">
        <v>0</v>
      </c>
    </row>
    <row r="57" spans="1:15">
      <c r="A57">
        <v>56</v>
      </c>
      <c r="B57" s="67">
        <v>44901</v>
      </c>
      <c r="C57" s="68">
        <v>0.83333333333333337</v>
      </c>
      <c r="D57" t="s">
        <v>101</v>
      </c>
      <c r="E57" t="s">
        <v>102</v>
      </c>
      <c r="H57" t="s">
        <v>88</v>
      </c>
      <c r="I57">
        <v>2</v>
      </c>
      <c r="K57" t="b">
        <v>1</v>
      </c>
      <c r="L57" t="b">
        <v>0</v>
      </c>
      <c r="M57" t="b">
        <v>0</v>
      </c>
      <c r="N57">
        <v>5</v>
      </c>
      <c r="O57">
        <v>1</v>
      </c>
    </row>
    <row r="58" spans="1:15">
      <c r="A58">
        <v>57</v>
      </c>
      <c r="B58" s="67">
        <v>44904</v>
      </c>
      <c r="C58" s="68">
        <v>0.66666666666666663</v>
      </c>
      <c r="D58" t="s">
        <v>103</v>
      </c>
      <c r="E58" t="s">
        <v>104</v>
      </c>
      <c r="H58" t="s">
        <v>105</v>
      </c>
      <c r="I58">
        <v>3</v>
      </c>
      <c r="K58" t="b">
        <v>0</v>
      </c>
      <c r="L58" t="b">
        <v>0</v>
      </c>
      <c r="M58" t="b">
        <v>1</v>
      </c>
      <c r="N58">
        <v>1</v>
      </c>
      <c r="O58">
        <v>1</v>
      </c>
    </row>
    <row r="59" spans="1:15">
      <c r="A59">
        <v>58</v>
      </c>
      <c r="B59" s="67">
        <v>44904</v>
      </c>
      <c r="C59" s="68">
        <v>0.83333333333333337</v>
      </c>
      <c r="D59" t="s">
        <v>106</v>
      </c>
      <c r="E59" t="s">
        <v>107</v>
      </c>
      <c r="H59" t="s">
        <v>105</v>
      </c>
      <c r="I59">
        <v>3</v>
      </c>
      <c r="K59" t="b">
        <v>0</v>
      </c>
      <c r="L59" t="b">
        <v>0</v>
      </c>
      <c r="M59" t="b">
        <v>1</v>
      </c>
      <c r="N59">
        <v>2</v>
      </c>
      <c r="O59">
        <v>2</v>
      </c>
    </row>
    <row r="60" spans="1:15">
      <c r="A60">
        <v>59</v>
      </c>
      <c r="B60" s="67">
        <v>44905</v>
      </c>
      <c r="C60" s="68">
        <v>0.66666666666666663</v>
      </c>
      <c r="D60" t="s">
        <v>108</v>
      </c>
      <c r="E60" t="s">
        <v>109</v>
      </c>
      <c r="H60" t="s">
        <v>105</v>
      </c>
      <c r="I60">
        <v>3</v>
      </c>
      <c r="K60" t="b">
        <v>1</v>
      </c>
      <c r="L60" t="b">
        <v>0</v>
      </c>
      <c r="M60" t="b">
        <v>0</v>
      </c>
      <c r="N60">
        <v>1</v>
      </c>
      <c r="O60">
        <v>0</v>
      </c>
    </row>
    <row r="61" spans="1:15">
      <c r="A61">
        <v>60</v>
      </c>
      <c r="B61" s="67">
        <v>44905</v>
      </c>
      <c r="C61" s="68">
        <v>0.83333333333333337</v>
      </c>
      <c r="D61" t="s">
        <v>110</v>
      </c>
      <c r="E61" t="s">
        <v>111</v>
      </c>
      <c r="H61" t="s">
        <v>105</v>
      </c>
      <c r="I61">
        <v>3</v>
      </c>
      <c r="K61" t="b">
        <v>0</v>
      </c>
      <c r="L61" t="b">
        <v>1</v>
      </c>
      <c r="M61" t="b">
        <v>0</v>
      </c>
      <c r="N61">
        <v>1</v>
      </c>
      <c r="O61">
        <v>2</v>
      </c>
    </row>
    <row r="62" spans="1:15">
      <c r="A62">
        <v>61</v>
      </c>
      <c r="B62" s="67">
        <v>44908</v>
      </c>
      <c r="C62" s="68">
        <v>0.83333333333333337</v>
      </c>
      <c r="D62" t="s">
        <v>112</v>
      </c>
      <c r="E62" t="s">
        <v>113</v>
      </c>
      <c r="H62" t="s">
        <v>114</v>
      </c>
      <c r="I62">
        <v>4</v>
      </c>
      <c r="K62" t="b">
        <v>1</v>
      </c>
      <c r="L62" t="b">
        <v>0</v>
      </c>
      <c r="M62" t="b">
        <v>0</v>
      </c>
      <c r="N62">
        <v>3</v>
      </c>
      <c r="O62">
        <v>0</v>
      </c>
    </row>
    <row r="63" spans="1:15">
      <c r="A63">
        <v>62</v>
      </c>
      <c r="B63" s="67">
        <v>44909</v>
      </c>
      <c r="C63" s="68">
        <v>0.83333333333333337</v>
      </c>
      <c r="D63" t="s">
        <v>115</v>
      </c>
      <c r="E63" t="s">
        <v>116</v>
      </c>
      <c r="H63" t="s">
        <v>114</v>
      </c>
      <c r="I63">
        <v>4</v>
      </c>
      <c r="K63" t="b">
        <v>1</v>
      </c>
      <c r="L63" t="b">
        <v>0</v>
      </c>
      <c r="M63" t="b">
        <v>0</v>
      </c>
      <c r="N63">
        <v>2</v>
      </c>
      <c r="O63">
        <v>0</v>
      </c>
    </row>
    <row r="64" spans="1:15">
      <c r="A64">
        <v>63</v>
      </c>
      <c r="B64" s="67">
        <v>44912</v>
      </c>
      <c r="C64" s="68">
        <v>0.66666666666666663</v>
      </c>
      <c r="D64" t="s">
        <v>117</v>
      </c>
      <c r="E64" t="s">
        <v>118</v>
      </c>
      <c r="H64" t="s">
        <v>119</v>
      </c>
      <c r="I64">
        <v>6</v>
      </c>
      <c r="K64" t="b">
        <v>1</v>
      </c>
      <c r="L64" t="b">
        <v>0</v>
      </c>
      <c r="M64" t="b">
        <v>0</v>
      </c>
      <c r="N64">
        <v>2</v>
      </c>
      <c r="O64">
        <v>1</v>
      </c>
    </row>
    <row r="65" spans="1:15">
      <c r="A65">
        <v>64</v>
      </c>
      <c r="B65" s="67">
        <v>44913</v>
      </c>
      <c r="C65" s="68">
        <v>0.66666666666666663</v>
      </c>
      <c r="D65" t="s">
        <v>120</v>
      </c>
      <c r="E65" t="s">
        <v>121</v>
      </c>
      <c r="H65" t="s">
        <v>122</v>
      </c>
      <c r="I65">
        <v>5</v>
      </c>
      <c r="K65" t="b">
        <v>0</v>
      </c>
      <c r="L65" t="b">
        <v>0</v>
      </c>
      <c r="M65" t="b">
        <v>1</v>
      </c>
      <c r="N65">
        <v>3</v>
      </c>
      <c r="O65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037A-6F90-4BB7-88F6-DCAD327BBE06}">
  <dimension ref="A3:AJ30"/>
  <sheetViews>
    <sheetView topLeftCell="Q1" zoomScale="64" workbookViewId="0">
      <selection activeCell="AI16" sqref="AI16"/>
    </sheetView>
  </sheetViews>
  <sheetFormatPr defaultColWidth="11.42578125" defaultRowHeight="15"/>
  <cols>
    <col min="1" max="1" width="41" bestFit="1" customWidth="1"/>
    <col min="2" max="2" width="30.28515625" bestFit="1" customWidth="1"/>
    <col min="3" max="4" width="7.28515625" bestFit="1" customWidth="1"/>
    <col min="5" max="5" width="23.5703125" bestFit="1" customWidth="1"/>
    <col min="6" max="6" width="10.140625" bestFit="1" customWidth="1"/>
    <col min="7" max="8" width="7.28515625" bestFit="1" customWidth="1"/>
    <col min="9" max="9" width="9.7109375" bestFit="1" customWidth="1"/>
    <col min="10" max="10" width="12.42578125" bestFit="1" customWidth="1"/>
    <col min="11" max="11" width="9.140625" bestFit="1" customWidth="1"/>
    <col min="12" max="12" width="12.85546875" bestFit="1" customWidth="1"/>
    <col min="13" max="13" width="9.7109375" bestFit="1" customWidth="1"/>
    <col min="14" max="14" width="10" bestFit="1" customWidth="1"/>
    <col min="15" max="15" width="7.28515625" bestFit="1" customWidth="1"/>
    <col min="16" max="16" width="9.140625" bestFit="1" customWidth="1"/>
    <col min="17" max="17" width="18.7109375" bestFit="1" customWidth="1"/>
    <col min="18" max="18" width="17.7109375" bestFit="1" customWidth="1"/>
    <col min="19" max="19" width="12.140625" bestFit="1" customWidth="1"/>
    <col min="20" max="20" width="8.5703125" bestFit="1" customWidth="1"/>
    <col min="21" max="21" width="16.28515625" bestFit="1" customWidth="1"/>
    <col min="22" max="22" width="22.85546875" bestFit="1" customWidth="1"/>
    <col min="23" max="23" width="15.5703125" bestFit="1" customWidth="1"/>
    <col min="24" max="24" width="7.28515625" bestFit="1" customWidth="1"/>
    <col min="25" max="25" width="19.85546875" bestFit="1" customWidth="1"/>
    <col min="26" max="26" width="9.7109375" bestFit="1" customWidth="1"/>
    <col min="27" max="27" width="16.85546875" bestFit="1" customWidth="1"/>
    <col min="28" max="28" width="11.28515625" bestFit="1" customWidth="1"/>
    <col min="29" max="29" width="6.7109375" bestFit="1" customWidth="1"/>
    <col min="30" max="30" width="11.28515625" bestFit="1" customWidth="1"/>
    <col min="32" max="32" width="24" bestFit="1" customWidth="1"/>
    <col min="33" max="33" width="39.85546875" bestFit="1" customWidth="1"/>
    <col min="34" max="34" width="4.85546875" bestFit="1" customWidth="1"/>
    <col min="35" max="35" width="19.5703125" style="14" bestFit="1" customWidth="1"/>
    <col min="36" max="36" width="32.7109375" style="14" bestFit="1" customWidth="1"/>
    <col min="37" max="37" width="9" bestFit="1" customWidth="1"/>
    <col min="38" max="39" width="4.7109375" bestFit="1" customWidth="1"/>
    <col min="40" max="40" width="7.28515625" bestFit="1" customWidth="1"/>
    <col min="41" max="41" width="7.85546875" bestFit="1" customWidth="1"/>
    <col min="42" max="42" width="17.7109375" bestFit="1" customWidth="1"/>
    <col min="43" max="43" width="7.85546875" bestFit="1" customWidth="1"/>
    <col min="44" max="44" width="13.5703125" bestFit="1" customWidth="1"/>
    <col min="45" max="45" width="6.7109375" bestFit="1" customWidth="1"/>
    <col min="46" max="46" width="4.85546875" bestFit="1" customWidth="1"/>
    <col min="47" max="47" width="9.7109375" bestFit="1" customWidth="1"/>
    <col min="48" max="48" width="11" bestFit="1" customWidth="1"/>
    <col min="49" max="49" width="11.5703125" bestFit="1" customWidth="1"/>
    <col min="50" max="50" width="8.85546875" bestFit="1" customWidth="1"/>
    <col min="51" max="51" width="6.140625" bestFit="1" customWidth="1"/>
    <col min="52" max="52" width="4.28515625" bestFit="1" customWidth="1"/>
    <col min="53" max="53" width="7.140625" bestFit="1" customWidth="1"/>
    <col min="54" max="54" width="13.5703125" bestFit="1" customWidth="1"/>
    <col min="55" max="55" width="4.42578125" bestFit="1" customWidth="1"/>
    <col min="56" max="56" width="7.140625" bestFit="1" customWidth="1"/>
    <col min="57" max="57" width="6.85546875" bestFit="1" customWidth="1"/>
    <col min="58" max="58" width="14.28515625" bestFit="1" customWidth="1"/>
    <col min="59" max="59" width="12.5703125" bestFit="1" customWidth="1"/>
  </cols>
  <sheetData>
    <row r="3" spans="1:36">
      <c r="A3" s="74" t="s">
        <v>123</v>
      </c>
      <c r="B3" s="74" t="s">
        <v>124</v>
      </c>
      <c r="AF3" s="74" t="s">
        <v>125</v>
      </c>
      <c r="AG3" t="s">
        <v>126</v>
      </c>
      <c r="AI3" s="14" t="s">
        <v>125</v>
      </c>
      <c r="AJ3" s="14" t="s">
        <v>126</v>
      </c>
    </row>
    <row r="4" spans="1:36">
      <c r="A4" s="74" t="s">
        <v>125</v>
      </c>
      <c r="B4" t="s">
        <v>10</v>
      </c>
      <c r="C4" t="s">
        <v>31</v>
      </c>
      <c r="D4" t="s">
        <v>30</v>
      </c>
      <c r="E4" t="s">
        <v>18</v>
      </c>
      <c r="F4" t="s">
        <v>24</v>
      </c>
      <c r="G4" t="s">
        <v>26</v>
      </c>
      <c r="H4" t="s">
        <v>8</v>
      </c>
      <c r="I4" t="s">
        <v>11</v>
      </c>
      <c r="J4" t="s">
        <v>27</v>
      </c>
      <c r="K4" t="s">
        <v>14</v>
      </c>
      <c r="L4" t="s">
        <v>9</v>
      </c>
      <c r="M4" t="s">
        <v>20</v>
      </c>
      <c r="N4" t="s">
        <v>23</v>
      </c>
      <c r="O4" t="s">
        <v>21</v>
      </c>
      <c r="P4" t="s">
        <v>7</v>
      </c>
      <c r="Q4" t="s">
        <v>28</v>
      </c>
      <c r="R4" t="s">
        <v>13</v>
      </c>
      <c r="S4" t="s">
        <v>12</v>
      </c>
      <c r="T4" t="s">
        <v>15</v>
      </c>
      <c r="U4" t="s">
        <v>22</v>
      </c>
      <c r="V4" t="s">
        <v>16</v>
      </c>
      <c r="W4" t="s">
        <v>25</v>
      </c>
      <c r="X4" t="s">
        <v>17</v>
      </c>
      <c r="Y4" t="s">
        <v>19</v>
      </c>
      <c r="Z4" t="s">
        <v>29</v>
      </c>
      <c r="AA4" t="s">
        <v>127</v>
      </c>
      <c r="AF4" s="70" t="s">
        <v>10</v>
      </c>
      <c r="AG4">
        <v>204</v>
      </c>
      <c r="AI4" s="14" t="s">
        <v>10</v>
      </c>
      <c r="AJ4" s="14">
        <v>204</v>
      </c>
    </row>
    <row r="5" spans="1:36">
      <c r="A5" s="70" t="s">
        <v>128</v>
      </c>
      <c r="B5">
        <v>245</v>
      </c>
      <c r="C5">
        <v>216</v>
      </c>
      <c r="D5">
        <v>252</v>
      </c>
      <c r="E5">
        <v>253</v>
      </c>
      <c r="F5">
        <v>199</v>
      </c>
      <c r="G5">
        <v>257</v>
      </c>
      <c r="H5">
        <v>194</v>
      </c>
      <c r="I5">
        <v>198</v>
      </c>
      <c r="J5">
        <v>174</v>
      </c>
      <c r="K5">
        <v>210</v>
      </c>
      <c r="L5">
        <v>193</v>
      </c>
      <c r="M5">
        <v>200</v>
      </c>
      <c r="N5">
        <v>166</v>
      </c>
      <c r="O5">
        <v>181</v>
      </c>
      <c r="P5">
        <v>169</v>
      </c>
      <c r="Q5">
        <v>220</v>
      </c>
      <c r="R5">
        <v>182</v>
      </c>
      <c r="S5">
        <v>170</v>
      </c>
      <c r="T5">
        <v>134</v>
      </c>
      <c r="U5">
        <v>180</v>
      </c>
      <c r="V5">
        <v>194</v>
      </c>
      <c r="W5">
        <v>176</v>
      </c>
      <c r="X5">
        <v>151</v>
      </c>
      <c r="Y5">
        <v>151</v>
      </c>
      <c r="Z5">
        <v>128</v>
      </c>
      <c r="AA5">
        <v>4793</v>
      </c>
      <c r="AF5" s="70" t="s">
        <v>31</v>
      </c>
      <c r="AG5">
        <v>203</v>
      </c>
      <c r="AI5" s="14" t="s">
        <v>31</v>
      </c>
      <c r="AJ5" s="14">
        <v>203</v>
      </c>
    </row>
    <row r="6" spans="1:36">
      <c r="A6" s="71" t="s">
        <v>129</v>
      </c>
      <c r="B6">
        <v>3</v>
      </c>
      <c r="C6">
        <v>0</v>
      </c>
      <c r="D6">
        <v>1</v>
      </c>
      <c r="E6">
        <v>1</v>
      </c>
      <c r="F6">
        <v>0</v>
      </c>
      <c r="G6">
        <v>1</v>
      </c>
      <c r="H6">
        <v>3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</v>
      </c>
      <c r="W6">
        <v>0</v>
      </c>
      <c r="X6">
        <v>0</v>
      </c>
      <c r="Y6">
        <v>0</v>
      </c>
      <c r="Z6">
        <v>0</v>
      </c>
      <c r="AA6">
        <v>16</v>
      </c>
      <c r="AF6" s="70" t="s">
        <v>24</v>
      </c>
      <c r="AG6">
        <v>195</v>
      </c>
      <c r="AI6" s="14" t="s">
        <v>24</v>
      </c>
      <c r="AJ6" s="14">
        <v>195</v>
      </c>
    </row>
    <row r="7" spans="1:36">
      <c r="A7" s="71" t="s">
        <v>130</v>
      </c>
      <c r="B7">
        <v>7</v>
      </c>
      <c r="C7">
        <v>5</v>
      </c>
      <c r="D7">
        <v>6</v>
      </c>
      <c r="E7">
        <v>6</v>
      </c>
      <c r="F7">
        <v>4</v>
      </c>
      <c r="G7">
        <v>6</v>
      </c>
      <c r="H7">
        <v>5</v>
      </c>
      <c r="I7">
        <v>4</v>
      </c>
      <c r="J7">
        <v>6</v>
      </c>
      <c r="K7">
        <v>4</v>
      </c>
      <c r="L7">
        <v>1</v>
      </c>
      <c r="M7">
        <v>5</v>
      </c>
      <c r="N7">
        <v>4</v>
      </c>
      <c r="O7">
        <v>2</v>
      </c>
      <c r="P7">
        <v>1</v>
      </c>
      <c r="Q7">
        <v>7</v>
      </c>
      <c r="R7">
        <v>5</v>
      </c>
      <c r="S7">
        <v>2</v>
      </c>
      <c r="T7">
        <v>2</v>
      </c>
      <c r="U7">
        <v>5</v>
      </c>
      <c r="V7">
        <v>8</v>
      </c>
      <c r="W7">
        <v>1</v>
      </c>
      <c r="X7">
        <v>2</v>
      </c>
      <c r="Y7">
        <v>5</v>
      </c>
      <c r="Z7">
        <v>2</v>
      </c>
      <c r="AA7">
        <v>105</v>
      </c>
      <c r="AF7" s="70" t="s">
        <v>18</v>
      </c>
      <c r="AG7">
        <v>195</v>
      </c>
      <c r="AI7" s="14" t="s">
        <v>18</v>
      </c>
      <c r="AJ7" s="14">
        <v>195</v>
      </c>
    </row>
    <row r="8" spans="1:36">
      <c r="A8" s="71" t="s">
        <v>131</v>
      </c>
      <c r="B8">
        <v>8</v>
      </c>
      <c r="C8">
        <v>6</v>
      </c>
      <c r="D8">
        <v>8</v>
      </c>
      <c r="E8">
        <v>8</v>
      </c>
      <c r="F8">
        <v>5</v>
      </c>
      <c r="G8">
        <v>9</v>
      </c>
      <c r="H8">
        <v>6</v>
      </c>
      <c r="I8">
        <v>6</v>
      </c>
      <c r="J8">
        <v>7</v>
      </c>
      <c r="K8">
        <v>6</v>
      </c>
      <c r="L8">
        <v>1</v>
      </c>
      <c r="M8">
        <v>6</v>
      </c>
      <c r="N8">
        <v>5</v>
      </c>
      <c r="O8">
        <v>3</v>
      </c>
      <c r="P8">
        <v>3</v>
      </c>
      <c r="Q8">
        <v>12</v>
      </c>
      <c r="R8">
        <v>6</v>
      </c>
      <c r="S8">
        <v>4</v>
      </c>
      <c r="T8">
        <v>3</v>
      </c>
      <c r="U8">
        <v>6</v>
      </c>
      <c r="V8">
        <v>9</v>
      </c>
      <c r="W8">
        <v>3</v>
      </c>
      <c r="X8">
        <v>3</v>
      </c>
      <c r="Y8">
        <v>6</v>
      </c>
      <c r="Z8">
        <v>5</v>
      </c>
      <c r="AA8">
        <v>144</v>
      </c>
      <c r="AF8" s="70" t="s">
        <v>7</v>
      </c>
      <c r="AG8">
        <v>187</v>
      </c>
      <c r="AI8" s="14" t="s">
        <v>27</v>
      </c>
      <c r="AJ8" s="14">
        <v>187</v>
      </c>
    </row>
    <row r="9" spans="1:36">
      <c r="A9" s="71" t="s">
        <v>132</v>
      </c>
      <c r="B9">
        <v>11</v>
      </c>
      <c r="C9">
        <v>8</v>
      </c>
      <c r="D9">
        <v>9</v>
      </c>
      <c r="E9">
        <v>12</v>
      </c>
      <c r="F9">
        <v>7</v>
      </c>
      <c r="G9">
        <v>11</v>
      </c>
      <c r="H9">
        <v>8</v>
      </c>
      <c r="I9">
        <v>8</v>
      </c>
      <c r="J9">
        <v>10</v>
      </c>
      <c r="K9">
        <v>10</v>
      </c>
      <c r="L9">
        <v>9</v>
      </c>
      <c r="M9">
        <v>8</v>
      </c>
      <c r="N9">
        <v>7</v>
      </c>
      <c r="O9">
        <v>7</v>
      </c>
      <c r="P9">
        <v>7</v>
      </c>
      <c r="Q9">
        <v>15</v>
      </c>
      <c r="R9">
        <v>8</v>
      </c>
      <c r="S9">
        <v>7</v>
      </c>
      <c r="T9">
        <v>6</v>
      </c>
      <c r="U9">
        <v>9</v>
      </c>
      <c r="V9">
        <v>11</v>
      </c>
      <c r="W9">
        <v>5</v>
      </c>
      <c r="X9">
        <v>6</v>
      </c>
      <c r="Y9">
        <v>7</v>
      </c>
      <c r="Z9">
        <v>6</v>
      </c>
      <c r="AA9">
        <v>212</v>
      </c>
      <c r="AF9" s="70" t="s">
        <v>27</v>
      </c>
      <c r="AG9">
        <v>187</v>
      </c>
      <c r="AI9" s="14" t="s">
        <v>7</v>
      </c>
      <c r="AJ9" s="14">
        <v>187</v>
      </c>
    </row>
    <row r="10" spans="1:36">
      <c r="A10" s="71" t="s">
        <v>133</v>
      </c>
      <c r="B10">
        <v>16</v>
      </c>
      <c r="C10">
        <v>14</v>
      </c>
      <c r="D10">
        <v>12</v>
      </c>
      <c r="E10">
        <v>19</v>
      </c>
      <c r="F10">
        <v>14</v>
      </c>
      <c r="G10">
        <v>15</v>
      </c>
      <c r="H10">
        <v>13</v>
      </c>
      <c r="I10">
        <v>12</v>
      </c>
      <c r="J10">
        <v>12</v>
      </c>
      <c r="K10">
        <v>17</v>
      </c>
      <c r="L10">
        <v>11</v>
      </c>
      <c r="M10">
        <v>12</v>
      </c>
      <c r="N10">
        <v>11</v>
      </c>
      <c r="O10">
        <v>11</v>
      </c>
      <c r="P10">
        <v>10</v>
      </c>
      <c r="Q10">
        <v>16</v>
      </c>
      <c r="R10">
        <v>10</v>
      </c>
      <c r="S10">
        <v>9</v>
      </c>
      <c r="T10">
        <v>8</v>
      </c>
      <c r="U10">
        <v>12</v>
      </c>
      <c r="V10">
        <v>13</v>
      </c>
      <c r="W10">
        <v>10</v>
      </c>
      <c r="X10">
        <v>10</v>
      </c>
      <c r="Y10">
        <v>9</v>
      </c>
      <c r="Z10">
        <v>8</v>
      </c>
      <c r="AA10">
        <v>304</v>
      </c>
      <c r="AF10" s="70" t="s">
        <v>14</v>
      </c>
      <c r="AG10">
        <v>187</v>
      </c>
      <c r="AI10" s="14" t="s">
        <v>14</v>
      </c>
      <c r="AJ10" s="14">
        <v>187</v>
      </c>
    </row>
    <row r="11" spans="1:36">
      <c r="A11" s="71" t="s">
        <v>134</v>
      </c>
      <c r="B11">
        <v>17</v>
      </c>
      <c r="C11">
        <v>15</v>
      </c>
      <c r="D11">
        <v>19</v>
      </c>
      <c r="E11">
        <v>19</v>
      </c>
      <c r="F11">
        <v>15</v>
      </c>
      <c r="G11">
        <v>16</v>
      </c>
      <c r="H11">
        <v>13</v>
      </c>
      <c r="I11">
        <v>13</v>
      </c>
      <c r="J11">
        <v>14</v>
      </c>
      <c r="K11">
        <v>18</v>
      </c>
      <c r="L11">
        <v>14</v>
      </c>
      <c r="M11">
        <v>13</v>
      </c>
      <c r="N11">
        <v>12</v>
      </c>
      <c r="O11">
        <v>13</v>
      </c>
      <c r="P11">
        <v>11</v>
      </c>
      <c r="Q11">
        <v>19</v>
      </c>
      <c r="R11">
        <v>10</v>
      </c>
      <c r="S11">
        <v>10</v>
      </c>
      <c r="T11">
        <v>9</v>
      </c>
      <c r="U11">
        <v>12</v>
      </c>
      <c r="V11">
        <v>13</v>
      </c>
      <c r="W11">
        <v>11</v>
      </c>
      <c r="X11">
        <v>14</v>
      </c>
      <c r="Y11">
        <v>10</v>
      </c>
      <c r="Z11">
        <v>9</v>
      </c>
      <c r="AA11">
        <v>339</v>
      </c>
      <c r="AF11" s="70" t="s">
        <v>9</v>
      </c>
      <c r="AG11">
        <v>183</v>
      </c>
      <c r="AI11" s="14" t="s">
        <v>9</v>
      </c>
      <c r="AJ11" s="14">
        <v>183</v>
      </c>
    </row>
    <row r="12" spans="1:36">
      <c r="A12" s="71" t="s">
        <v>135</v>
      </c>
      <c r="B12">
        <v>24</v>
      </c>
      <c r="C12">
        <v>18</v>
      </c>
      <c r="D12">
        <v>27</v>
      </c>
      <c r="E12">
        <v>22</v>
      </c>
      <c r="F12">
        <v>16</v>
      </c>
      <c r="G12">
        <v>21</v>
      </c>
      <c r="H12">
        <v>16</v>
      </c>
      <c r="I12">
        <v>17</v>
      </c>
      <c r="J12">
        <v>17</v>
      </c>
      <c r="K12">
        <v>22</v>
      </c>
      <c r="L12">
        <v>22</v>
      </c>
      <c r="M12">
        <v>20</v>
      </c>
      <c r="N12">
        <v>15</v>
      </c>
      <c r="O12">
        <v>15</v>
      </c>
      <c r="P12">
        <v>15</v>
      </c>
      <c r="Q12">
        <v>20</v>
      </c>
      <c r="R12">
        <v>15</v>
      </c>
      <c r="S12">
        <v>15</v>
      </c>
      <c r="T12">
        <v>11</v>
      </c>
      <c r="U12">
        <v>17</v>
      </c>
      <c r="V12">
        <v>14</v>
      </c>
      <c r="W12">
        <v>16</v>
      </c>
      <c r="X12">
        <v>16</v>
      </c>
      <c r="Y12">
        <v>15</v>
      </c>
      <c r="Z12">
        <v>11</v>
      </c>
      <c r="AA12">
        <v>437</v>
      </c>
      <c r="AF12" s="70" t="s">
        <v>8</v>
      </c>
      <c r="AG12">
        <v>182</v>
      </c>
      <c r="AI12" s="14" t="s">
        <v>8</v>
      </c>
      <c r="AJ12" s="14">
        <v>182</v>
      </c>
    </row>
    <row r="13" spans="1:36">
      <c r="A13" s="71" t="s">
        <v>136</v>
      </c>
      <c r="B13">
        <v>25</v>
      </c>
      <c r="C13">
        <v>20</v>
      </c>
      <c r="D13">
        <v>28</v>
      </c>
      <c r="E13">
        <v>26</v>
      </c>
      <c r="F13">
        <v>20</v>
      </c>
      <c r="G13">
        <v>28</v>
      </c>
      <c r="H13">
        <v>17</v>
      </c>
      <c r="I13">
        <v>21</v>
      </c>
      <c r="J13">
        <v>18</v>
      </c>
      <c r="K13">
        <v>23</v>
      </c>
      <c r="L13">
        <v>27</v>
      </c>
      <c r="M13">
        <v>24</v>
      </c>
      <c r="N13">
        <v>19</v>
      </c>
      <c r="O13">
        <v>17</v>
      </c>
      <c r="P13">
        <v>16</v>
      </c>
      <c r="Q13">
        <v>24</v>
      </c>
      <c r="R13">
        <v>19</v>
      </c>
      <c r="S13">
        <v>15</v>
      </c>
      <c r="T13">
        <v>13</v>
      </c>
      <c r="U13">
        <v>21</v>
      </c>
      <c r="V13">
        <v>19</v>
      </c>
      <c r="W13">
        <v>21</v>
      </c>
      <c r="X13">
        <v>17</v>
      </c>
      <c r="Y13">
        <v>16</v>
      </c>
      <c r="Z13">
        <v>15</v>
      </c>
      <c r="AA13">
        <v>509</v>
      </c>
      <c r="AF13" s="70" t="s">
        <v>20</v>
      </c>
      <c r="AG13">
        <v>178</v>
      </c>
      <c r="AI13" s="14" t="s">
        <v>20</v>
      </c>
      <c r="AJ13" s="14">
        <v>178</v>
      </c>
    </row>
    <row r="14" spans="1:36">
      <c r="A14" s="71" t="s">
        <v>137</v>
      </c>
      <c r="B14">
        <v>26</v>
      </c>
      <c r="C14">
        <v>22</v>
      </c>
      <c r="D14">
        <v>28</v>
      </c>
      <c r="E14">
        <v>29</v>
      </c>
      <c r="F14">
        <v>23</v>
      </c>
      <c r="G14">
        <v>33</v>
      </c>
      <c r="H14">
        <v>22</v>
      </c>
      <c r="I14">
        <v>23</v>
      </c>
      <c r="J14">
        <v>19</v>
      </c>
      <c r="K14">
        <v>25</v>
      </c>
      <c r="L14">
        <v>27</v>
      </c>
      <c r="M14">
        <v>25</v>
      </c>
      <c r="N14">
        <v>21</v>
      </c>
      <c r="O14">
        <v>19</v>
      </c>
      <c r="P14">
        <v>20</v>
      </c>
      <c r="Q14">
        <v>26</v>
      </c>
      <c r="R14">
        <v>22</v>
      </c>
      <c r="S14">
        <v>17</v>
      </c>
      <c r="T14">
        <v>15</v>
      </c>
      <c r="U14">
        <v>21</v>
      </c>
      <c r="V14">
        <v>22</v>
      </c>
      <c r="W14">
        <v>23</v>
      </c>
      <c r="X14">
        <v>19</v>
      </c>
      <c r="Y14">
        <v>18</v>
      </c>
      <c r="Z14">
        <v>15</v>
      </c>
      <c r="AA14">
        <v>560</v>
      </c>
      <c r="AF14" s="70" t="s">
        <v>23</v>
      </c>
      <c r="AG14">
        <v>173</v>
      </c>
      <c r="AI14" s="14" t="s">
        <v>26</v>
      </c>
      <c r="AJ14" s="14">
        <v>173</v>
      </c>
    </row>
    <row r="15" spans="1:36">
      <c r="A15" s="71" t="s">
        <v>138</v>
      </c>
      <c r="B15">
        <v>45</v>
      </c>
      <c r="C15">
        <v>47</v>
      </c>
      <c r="D15">
        <v>50</v>
      </c>
      <c r="E15">
        <v>47</v>
      </c>
      <c r="F15">
        <v>39</v>
      </c>
      <c r="G15">
        <v>50</v>
      </c>
      <c r="H15">
        <v>36</v>
      </c>
      <c r="I15">
        <v>36</v>
      </c>
      <c r="J15">
        <v>28</v>
      </c>
      <c r="K15">
        <v>37</v>
      </c>
      <c r="L15">
        <v>34</v>
      </c>
      <c r="M15">
        <v>38</v>
      </c>
      <c r="N15">
        <v>31</v>
      </c>
      <c r="O15">
        <v>39</v>
      </c>
      <c r="P15">
        <v>37</v>
      </c>
      <c r="Q15">
        <v>38</v>
      </c>
      <c r="R15">
        <v>33</v>
      </c>
      <c r="S15">
        <v>37</v>
      </c>
      <c r="T15">
        <v>28</v>
      </c>
      <c r="U15">
        <v>30</v>
      </c>
      <c r="V15">
        <v>35</v>
      </c>
      <c r="W15">
        <v>37</v>
      </c>
      <c r="X15">
        <v>24</v>
      </c>
      <c r="Y15">
        <v>28</v>
      </c>
      <c r="Z15">
        <v>24</v>
      </c>
      <c r="AA15">
        <v>908</v>
      </c>
      <c r="AF15" s="70" t="s">
        <v>26</v>
      </c>
      <c r="AG15">
        <v>173</v>
      </c>
      <c r="AI15" s="14" t="s">
        <v>23</v>
      </c>
      <c r="AJ15" s="14">
        <v>173</v>
      </c>
    </row>
    <row r="16" spans="1:36">
      <c r="A16" s="71" t="s">
        <v>139</v>
      </c>
      <c r="B16">
        <v>63</v>
      </c>
      <c r="C16">
        <v>61</v>
      </c>
      <c r="D16">
        <v>64</v>
      </c>
      <c r="E16">
        <v>64</v>
      </c>
      <c r="F16">
        <v>56</v>
      </c>
      <c r="G16">
        <v>67</v>
      </c>
      <c r="H16">
        <v>55</v>
      </c>
      <c r="I16">
        <v>57</v>
      </c>
      <c r="J16">
        <v>42</v>
      </c>
      <c r="K16">
        <v>48</v>
      </c>
      <c r="L16">
        <v>47</v>
      </c>
      <c r="M16">
        <v>48</v>
      </c>
      <c r="N16">
        <v>41</v>
      </c>
      <c r="O16">
        <v>55</v>
      </c>
      <c r="P16">
        <v>49</v>
      </c>
      <c r="Q16">
        <v>43</v>
      </c>
      <c r="R16">
        <v>54</v>
      </c>
      <c r="S16">
        <v>54</v>
      </c>
      <c r="T16">
        <v>39</v>
      </c>
      <c r="U16">
        <v>46</v>
      </c>
      <c r="V16">
        <v>47</v>
      </c>
      <c r="W16">
        <v>49</v>
      </c>
      <c r="X16">
        <v>40</v>
      </c>
      <c r="Y16">
        <v>37</v>
      </c>
      <c r="Z16">
        <v>33</v>
      </c>
      <c r="AA16">
        <v>1259</v>
      </c>
      <c r="AF16" s="70" t="s">
        <v>30</v>
      </c>
      <c r="AG16">
        <v>169</v>
      </c>
      <c r="AI16" s="14" t="s">
        <v>30</v>
      </c>
      <c r="AJ16" s="14">
        <v>169</v>
      </c>
    </row>
    <row r="17" spans="1:36">
      <c r="A17" s="70" t="s">
        <v>140</v>
      </c>
      <c r="B17">
        <v>1731</v>
      </c>
      <c r="C17">
        <v>1707</v>
      </c>
      <c r="D17">
        <v>1665</v>
      </c>
      <c r="E17">
        <v>1661</v>
      </c>
      <c r="F17">
        <v>1627</v>
      </c>
      <c r="G17">
        <v>1484</v>
      </c>
      <c r="H17">
        <v>1545</v>
      </c>
      <c r="I17">
        <v>1518</v>
      </c>
      <c r="J17">
        <v>1530</v>
      </c>
      <c r="K17">
        <v>1489</v>
      </c>
      <c r="L17">
        <v>1461</v>
      </c>
      <c r="M17">
        <v>1432</v>
      </c>
      <c r="N17">
        <v>1421</v>
      </c>
      <c r="O17">
        <v>1398</v>
      </c>
      <c r="P17">
        <v>1323</v>
      </c>
      <c r="Q17">
        <v>1262</v>
      </c>
      <c r="R17">
        <v>1283</v>
      </c>
      <c r="S17">
        <v>1291</v>
      </c>
      <c r="T17">
        <v>1302</v>
      </c>
      <c r="U17">
        <v>1237</v>
      </c>
      <c r="V17">
        <v>1184</v>
      </c>
      <c r="W17">
        <v>1185</v>
      </c>
      <c r="X17">
        <v>1206</v>
      </c>
      <c r="Y17">
        <v>1028</v>
      </c>
      <c r="Z17">
        <v>89</v>
      </c>
      <c r="AA17">
        <v>34059</v>
      </c>
      <c r="AF17" s="70" t="s">
        <v>12</v>
      </c>
      <c r="AG17">
        <v>161</v>
      </c>
      <c r="AI17" s="14" t="s">
        <v>12</v>
      </c>
      <c r="AJ17" s="14">
        <v>161</v>
      </c>
    </row>
    <row r="18" spans="1:36">
      <c r="A18" s="71" t="s">
        <v>141</v>
      </c>
      <c r="B18">
        <v>76</v>
      </c>
      <c r="C18">
        <v>73</v>
      </c>
      <c r="D18">
        <v>74</v>
      </c>
      <c r="E18">
        <v>74</v>
      </c>
      <c r="F18">
        <v>67</v>
      </c>
      <c r="G18">
        <v>70</v>
      </c>
      <c r="H18">
        <v>65</v>
      </c>
      <c r="I18">
        <v>70</v>
      </c>
      <c r="J18">
        <v>53</v>
      </c>
      <c r="K18">
        <v>55</v>
      </c>
      <c r="L18">
        <v>62</v>
      </c>
      <c r="M18">
        <v>55</v>
      </c>
      <c r="N18">
        <v>52</v>
      </c>
      <c r="O18">
        <v>65</v>
      </c>
      <c r="P18">
        <v>56</v>
      </c>
      <c r="Q18">
        <v>47</v>
      </c>
      <c r="R18">
        <v>64</v>
      </c>
      <c r="S18">
        <v>63</v>
      </c>
      <c r="T18">
        <v>52</v>
      </c>
      <c r="U18">
        <v>61</v>
      </c>
      <c r="V18">
        <v>56</v>
      </c>
      <c r="W18">
        <v>56</v>
      </c>
      <c r="X18">
        <v>53</v>
      </c>
      <c r="Y18">
        <v>44</v>
      </c>
      <c r="Z18">
        <v>40</v>
      </c>
      <c r="AA18">
        <v>1503</v>
      </c>
      <c r="AF18" s="70" t="s">
        <v>11</v>
      </c>
      <c r="AG18">
        <v>155</v>
      </c>
      <c r="AI18" s="14" t="s">
        <v>11</v>
      </c>
      <c r="AJ18" s="14">
        <v>155</v>
      </c>
    </row>
    <row r="19" spans="1:36">
      <c r="A19" s="71" t="s">
        <v>142</v>
      </c>
      <c r="B19">
        <v>90</v>
      </c>
      <c r="C19">
        <v>87</v>
      </c>
      <c r="D19">
        <v>90</v>
      </c>
      <c r="E19">
        <v>86</v>
      </c>
      <c r="F19">
        <v>84</v>
      </c>
      <c r="G19">
        <v>78</v>
      </c>
      <c r="H19">
        <v>76</v>
      </c>
      <c r="I19">
        <v>78</v>
      </c>
      <c r="J19">
        <v>72</v>
      </c>
      <c r="K19">
        <v>68</v>
      </c>
      <c r="L19">
        <v>68</v>
      </c>
      <c r="M19">
        <v>65</v>
      </c>
      <c r="N19">
        <v>60</v>
      </c>
      <c r="O19">
        <v>74</v>
      </c>
      <c r="P19">
        <v>62</v>
      </c>
      <c r="Q19">
        <v>58</v>
      </c>
      <c r="R19">
        <v>73</v>
      </c>
      <c r="S19">
        <v>71</v>
      </c>
      <c r="T19">
        <v>67</v>
      </c>
      <c r="U19">
        <v>72</v>
      </c>
      <c r="V19">
        <v>61</v>
      </c>
      <c r="W19">
        <v>63</v>
      </c>
      <c r="X19">
        <v>58</v>
      </c>
      <c r="Y19">
        <v>53</v>
      </c>
      <c r="Z19">
        <v>49</v>
      </c>
      <c r="AA19">
        <v>1763</v>
      </c>
      <c r="AF19" s="70" t="s">
        <v>28</v>
      </c>
      <c r="AG19">
        <v>152</v>
      </c>
      <c r="AI19" s="14" t="s">
        <v>28</v>
      </c>
      <c r="AJ19" s="14">
        <v>152</v>
      </c>
    </row>
    <row r="20" spans="1:36">
      <c r="A20" s="71" t="s">
        <v>143</v>
      </c>
      <c r="B20">
        <v>106</v>
      </c>
      <c r="C20">
        <v>103</v>
      </c>
      <c r="D20">
        <v>103</v>
      </c>
      <c r="E20">
        <v>102</v>
      </c>
      <c r="F20">
        <v>105</v>
      </c>
      <c r="G20">
        <v>91</v>
      </c>
      <c r="H20">
        <v>92</v>
      </c>
      <c r="I20">
        <v>99</v>
      </c>
      <c r="J20">
        <v>98</v>
      </c>
      <c r="K20">
        <v>84</v>
      </c>
      <c r="L20">
        <v>84</v>
      </c>
      <c r="M20">
        <v>81</v>
      </c>
      <c r="N20">
        <v>78</v>
      </c>
      <c r="O20">
        <v>90</v>
      </c>
      <c r="P20">
        <v>70</v>
      </c>
      <c r="Q20">
        <v>71</v>
      </c>
      <c r="R20">
        <v>81</v>
      </c>
      <c r="S20">
        <v>84</v>
      </c>
      <c r="T20">
        <v>85</v>
      </c>
      <c r="U20">
        <v>80</v>
      </c>
      <c r="V20">
        <v>77</v>
      </c>
      <c r="W20">
        <v>71</v>
      </c>
      <c r="X20">
        <v>71</v>
      </c>
      <c r="AA20">
        <v>2006</v>
      </c>
      <c r="AF20" s="70" t="s">
        <v>21</v>
      </c>
      <c r="AG20">
        <v>152</v>
      </c>
      <c r="AI20" s="14" t="s">
        <v>21</v>
      </c>
      <c r="AJ20" s="14">
        <v>152</v>
      </c>
    </row>
    <row r="21" spans="1:36">
      <c r="A21" s="71" t="s">
        <v>144</v>
      </c>
      <c r="B21">
        <v>119</v>
      </c>
      <c r="C21">
        <v>116</v>
      </c>
      <c r="D21">
        <v>124</v>
      </c>
      <c r="E21">
        <v>118</v>
      </c>
      <c r="F21">
        <v>121</v>
      </c>
      <c r="G21">
        <v>107</v>
      </c>
      <c r="H21">
        <v>108</v>
      </c>
      <c r="I21">
        <v>112</v>
      </c>
      <c r="J21">
        <v>111</v>
      </c>
      <c r="K21">
        <v>100</v>
      </c>
      <c r="L21">
        <v>97</v>
      </c>
      <c r="M21">
        <v>97</v>
      </c>
      <c r="N21">
        <v>99</v>
      </c>
      <c r="O21">
        <v>101</v>
      </c>
      <c r="P21">
        <v>88</v>
      </c>
      <c r="Q21">
        <v>89</v>
      </c>
      <c r="R21">
        <v>97</v>
      </c>
      <c r="S21">
        <v>92</v>
      </c>
      <c r="T21">
        <v>101</v>
      </c>
      <c r="U21">
        <v>101</v>
      </c>
      <c r="V21">
        <v>90</v>
      </c>
      <c r="W21">
        <v>82</v>
      </c>
      <c r="X21">
        <v>92</v>
      </c>
      <c r="Y21">
        <v>74</v>
      </c>
      <c r="AA21">
        <v>2436</v>
      </c>
      <c r="AF21" s="70" t="s">
        <v>13</v>
      </c>
      <c r="AG21">
        <v>150</v>
      </c>
      <c r="AI21" s="14" t="s">
        <v>13</v>
      </c>
      <c r="AJ21" s="14">
        <v>150</v>
      </c>
    </row>
    <row r="22" spans="1:36">
      <c r="A22" s="71" t="s">
        <v>145</v>
      </c>
      <c r="B22">
        <v>135</v>
      </c>
      <c r="C22">
        <v>129</v>
      </c>
      <c r="D22">
        <v>142</v>
      </c>
      <c r="E22">
        <v>131</v>
      </c>
      <c r="F22">
        <v>129</v>
      </c>
      <c r="G22">
        <v>115</v>
      </c>
      <c r="H22">
        <v>124</v>
      </c>
      <c r="I22">
        <v>128</v>
      </c>
      <c r="J22">
        <v>124</v>
      </c>
      <c r="K22">
        <v>113</v>
      </c>
      <c r="L22">
        <v>105</v>
      </c>
      <c r="M22">
        <v>110</v>
      </c>
      <c r="N22">
        <v>115</v>
      </c>
      <c r="O22">
        <v>114</v>
      </c>
      <c r="P22">
        <v>104</v>
      </c>
      <c r="Q22">
        <v>110</v>
      </c>
      <c r="R22">
        <v>105</v>
      </c>
      <c r="S22">
        <v>100</v>
      </c>
      <c r="T22">
        <v>112</v>
      </c>
      <c r="U22">
        <v>109</v>
      </c>
      <c r="V22">
        <v>98</v>
      </c>
      <c r="W22">
        <v>95</v>
      </c>
      <c r="X22">
        <v>100</v>
      </c>
      <c r="Y22">
        <v>87</v>
      </c>
      <c r="AA22">
        <v>2734</v>
      </c>
      <c r="AF22" s="70" t="s">
        <v>15</v>
      </c>
      <c r="AG22">
        <v>143</v>
      </c>
      <c r="AI22" s="14" t="s">
        <v>15</v>
      </c>
      <c r="AJ22" s="14">
        <v>143</v>
      </c>
    </row>
    <row r="23" spans="1:36">
      <c r="A23" s="71" t="s">
        <v>146</v>
      </c>
      <c r="B23">
        <v>143</v>
      </c>
      <c r="C23">
        <v>137</v>
      </c>
      <c r="D23">
        <v>150</v>
      </c>
      <c r="E23">
        <v>139</v>
      </c>
      <c r="F23">
        <v>137</v>
      </c>
      <c r="G23">
        <v>126</v>
      </c>
      <c r="H23">
        <v>132</v>
      </c>
      <c r="I23">
        <v>133</v>
      </c>
      <c r="J23">
        <v>129</v>
      </c>
      <c r="K23">
        <v>121</v>
      </c>
      <c r="L23">
        <v>115</v>
      </c>
      <c r="M23">
        <v>123</v>
      </c>
      <c r="N23">
        <v>123</v>
      </c>
      <c r="O23">
        <v>119</v>
      </c>
      <c r="P23">
        <v>104</v>
      </c>
      <c r="Q23">
        <v>110</v>
      </c>
      <c r="R23">
        <v>108</v>
      </c>
      <c r="S23">
        <v>103</v>
      </c>
      <c r="T23">
        <v>112</v>
      </c>
      <c r="U23">
        <v>109</v>
      </c>
      <c r="V23">
        <v>106</v>
      </c>
      <c r="W23">
        <v>103</v>
      </c>
      <c r="X23">
        <v>103</v>
      </c>
      <c r="Y23">
        <v>87</v>
      </c>
      <c r="AA23">
        <v>2872</v>
      </c>
      <c r="AF23" s="70" t="s">
        <v>17</v>
      </c>
      <c r="AG23">
        <v>142</v>
      </c>
      <c r="AI23" s="14" t="s">
        <v>17</v>
      </c>
      <c r="AJ23" s="14">
        <v>142</v>
      </c>
    </row>
    <row r="24" spans="1:36">
      <c r="A24" s="71" t="s">
        <v>147</v>
      </c>
      <c r="B24">
        <v>152</v>
      </c>
      <c r="C24">
        <v>151</v>
      </c>
      <c r="D24">
        <v>156</v>
      </c>
      <c r="E24">
        <v>145</v>
      </c>
      <c r="F24">
        <v>143</v>
      </c>
      <c r="G24">
        <v>126</v>
      </c>
      <c r="H24">
        <v>138</v>
      </c>
      <c r="I24">
        <v>139</v>
      </c>
      <c r="J24">
        <v>132</v>
      </c>
      <c r="K24">
        <v>127</v>
      </c>
      <c r="L24">
        <v>123</v>
      </c>
      <c r="M24">
        <v>129</v>
      </c>
      <c r="N24">
        <v>129</v>
      </c>
      <c r="O24">
        <v>127</v>
      </c>
      <c r="P24">
        <v>110</v>
      </c>
      <c r="Q24">
        <v>119</v>
      </c>
      <c r="R24">
        <v>114</v>
      </c>
      <c r="S24">
        <v>112</v>
      </c>
      <c r="T24">
        <v>112</v>
      </c>
      <c r="U24">
        <v>115</v>
      </c>
      <c r="V24">
        <v>109</v>
      </c>
      <c r="W24">
        <v>109</v>
      </c>
      <c r="X24">
        <v>109</v>
      </c>
      <c r="Y24">
        <v>93</v>
      </c>
      <c r="AA24">
        <v>3019</v>
      </c>
      <c r="AF24" s="70" t="s">
        <v>25</v>
      </c>
      <c r="AG24">
        <v>131</v>
      </c>
      <c r="AI24" s="14" t="s">
        <v>25</v>
      </c>
      <c r="AJ24" s="14">
        <v>131</v>
      </c>
    </row>
    <row r="25" spans="1:36">
      <c r="A25" s="71" t="s">
        <v>148</v>
      </c>
      <c r="B25">
        <v>169</v>
      </c>
      <c r="C25">
        <v>160</v>
      </c>
      <c r="D25">
        <v>156</v>
      </c>
      <c r="E25">
        <v>162</v>
      </c>
      <c r="F25">
        <v>152</v>
      </c>
      <c r="G25">
        <v>140</v>
      </c>
      <c r="H25">
        <v>152</v>
      </c>
      <c r="I25">
        <v>142</v>
      </c>
      <c r="J25">
        <v>149</v>
      </c>
      <c r="K25">
        <v>149</v>
      </c>
      <c r="L25">
        <v>146</v>
      </c>
      <c r="M25">
        <v>143</v>
      </c>
      <c r="N25">
        <v>143</v>
      </c>
      <c r="O25">
        <v>139</v>
      </c>
      <c r="P25">
        <v>122</v>
      </c>
      <c r="Q25">
        <v>119</v>
      </c>
      <c r="R25">
        <v>117</v>
      </c>
      <c r="S25">
        <v>121</v>
      </c>
      <c r="T25">
        <v>126</v>
      </c>
      <c r="U25">
        <v>115</v>
      </c>
      <c r="V25">
        <v>112</v>
      </c>
      <c r="W25">
        <v>118</v>
      </c>
      <c r="X25">
        <v>112</v>
      </c>
      <c r="Y25">
        <v>110</v>
      </c>
      <c r="AA25">
        <v>3274</v>
      </c>
      <c r="AF25" s="70" t="s">
        <v>19</v>
      </c>
      <c r="AG25">
        <v>130</v>
      </c>
      <c r="AI25" s="14" t="s">
        <v>19</v>
      </c>
      <c r="AJ25" s="14">
        <v>130</v>
      </c>
    </row>
    <row r="26" spans="1:36">
      <c r="A26" s="71" t="s">
        <v>149</v>
      </c>
      <c r="B26">
        <v>169</v>
      </c>
      <c r="C26">
        <v>170</v>
      </c>
      <c r="D26">
        <v>166</v>
      </c>
      <c r="E26">
        <v>162</v>
      </c>
      <c r="F26">
        <v>152</v>
      </c>
      <c r="G26">
        <v>140</v>
      </c>
      <c r="H26">
        <v>152</v>
      </c>
      <c r="I26">
        <v>152</v>
      </c>
      <c r="J26">
        <v>149</v>
      </c>
      <c r="K26">
        <v>159</v>
      </c>
      <c r="L26">
        <v>149</v>
      </c>
      <c r="M26">
        <v>143</v>
      </c>
      <c r="N26">
        <v>143</v>
      </c>
      <c r="O26">
        <v>139</v>
      </c>
      <c r="P26">
        <v>129</v>
      </c>
      <c r="Q26">
        <v>129</v>
      </c>
      <c r="R26">
        <v>117</v>
      </c>
      <c r="S26">
        <v>128</v>
      </c>
      <c r="T26">
        <v>126</v>
      </c>
      <c r="U26">
        <v>115</v>
      </c>
      <c r="V26">
        <v>115</v>
      </c>
      <c r="W26">
        <v>118</v>
      </c>
      <c r="X26">
        <v>122</v>
      </c>
      <c r="Y26">
        <v>110</v>
      </c>
      <c r="AA26">
        <v>3354</v>
      </c>
      <c r="AF26" s="70" t="s">
        <v>22</v>
      </c>
      <c r="AG26">
        <v>121</v>
      </c>
      <c r="AI26" s="14" t="s">
        <v>16</v>
      </c>
      <c r="AJ26" s="14">
        <v>121</v>
      </c>
    </row>
    <row r="27" spans="1:36">
      <c r="A27" s="71" t="s">
        <v>150</v>
      </c>
      <c r="B27">
        <v>184</v>
      </c>
      <c r="C27">
        <v>185</v>
      </c>
      <c r="D27">
        <v>166</v>
      </c>
      <c r="E27">
        <v>172</v>
      </c>
      <c r="F27">
        <v>167</v>
      </c>
      <c r="G27">
        <v>155</v>
      </c>
      <c r="H27">
        <v>162</v>
      </c>
      <c r="I27">
        <v>155</v>
      </c>
      <c r="J27">
        <v>159</v>
      </c>
      <c r="K27">
        <v>159</v>
      </c>
      <c r="L27">
        <v>159</v>
      </c>
      <c r="M27">
        <v>150</v>
      </c>
      <c r="N27">
        <v>153</v>
      </c>
      <c r="O27">
        <v>139</v>
      </c>
      <c r="P27">
        <v>144</v>
      </c>
      <c r="Q27">
        <v>129</v>
      </c>
      <c r="R27">
        <v>127</v>
      </c>
      <c r="S27">
        <v>128</v>
      </c>
      <c r="T27">
        <v>133</v>
      </c>
      <c r="U27">
        <v>118</v>
      </c>
      <c r="V27">
        <v>118</v>
      </c>
      <c r="W27">
        <v>118</v>
      </c>
      <c r="X27">
        <v>122</v>
      </c>
      <c r="Y27">
        <v>120</v>
      </c>
      <c r="AA27">
        <v>3522</v>
      </c>
      <c r="AF27" s="70" t="s">
        <v>16</v>
      </c>
      <c r="AG27">
        <v>121</v>
      </c>
      <c r="AI27" s="14" t="s">
        <v>22</v>
      </c>
      <c r="AJ27" s="14">
        <v>121</v>
      </c>
    </row>
    <row r="28" spans="1:36">
      <c r="A28" s="71" t="s">
        <v>151</v>
      </c>
      <c r="B28">
        <v>184</v>
      </c>
      <c r="C28">
        <v>193</v>
      </c>
      <c r="D28">
        <v>169</v>
      </c>
      <c r="E28">
        <v>175</v>
      </c>
      <c r="F28">
        <v>175</v>
      </c>
      <c r="G28">
        <v>163</v>
      </c>
      <c r="H28">
        <v>162</v>
      </c>
      <c r="I28">
        <v>155</v>
      </c>
      <c r="J28">
        <v>167</v>
      </c>
      <c r="K28">
        <v>167</v>
      </c>
      <c r="L28">
        <v>170</v>
      </c>
      <c r="M28">
        <v>158</v>
      </c>
      <c r="N28">
        <v>153</v>
      </c>
      <c r="O28">
        <v>139</v>
      </c>
      <c r="P28">
        <v>147</v>
      </c>
      <c r="Q28">
        <v>129</v>
      </c>
      <c r="R28">
        <v>130</v>
      </c>
      <c r="S28">
        <v>128</v>
      </c>
      <c r="T28">
        <v>133</v>
      </c>
      <c r="U28">
        <v>121</v>
      </c>
      <c r="V28">
        <v>121</v>
      </c>
      <c r="W28">
        <v>121</v>
      </c>
      <c r="X28">
        <v>122</v>
      </c>
      <c r="Y28">
        <v>120</v>
      </c>
      <c r="AA28">
        <v>3602</v>
      </c>
      <c r="AF28" s="70" t="s">
        <v>29</v>
      </c>
      <c r="AG28">
        <v>49</v>
      </c>
      <c r="AI28" s="14" t="s">
        <v>29</v>
      </c>
      <c r="AJ28" s="14">
        <v>49</v>
      </c>
    </row>
    <row r="29" spans="1:36">
      <c r="A29" s="71" t="s">
        <v>152</v>
      </c>
      <c r="B29">
        <v>204</v>
      </c>
      <c r="C29">
        <v>203</v>
      </c>
      <c r="D29">
        <v>169</v>
      </c>
      <c r="E29">
        <v>195</v>
      </c>
      <c r="F29">
        <v>195</v>
      </c>
      <c r="G29">
        <v>173</v>
      </c>
      <c r="H29">
        <v>182</v>
      </c>
      <c r="I29">
        <v>155</v>
      </c>
      <c r="J29">
        <v>187</v>
      </c>
      <c r="K29">
        <v>187</v>
      </c>
      <c r="L29">
        <v>183</v>
      </c>
      <c r="M29">
        <v>178</v>
      </c>
      <c r="N29">
        <v>173</v>
      </c>
      <c r="O29">
        <v>152</v>
      </c>
      <c r="P29">
        <v>187</v>
      </c>
      <c r="Q29">
        <v>152</v>
      </c>
      <c r="R29">
        <v>150</v>
      </c>
      <c r="S29">
        <v>161</v>
      </c>
      <c r="T29">
        <v>143</v>
      </c>
      <c r="U29">
        <v>121</v>
      </c>
      <c r="V29">
        <v>121</v>
      </c>
      <c r="W29">
        <v>131</v>
      </c>
      <c r="X29">
        <v>142</v>
      </c>
      <c r="Y29">
        <v>130</v>
      </c>
      <c r="AA29">
        <v>3974</v>
      </c>
      <c r="AF29" s="70" t="s">
        <v>127</v>
      </c>
      <c r="AG29">
        <v>204</v>
      </c>
    </row>
    <row r="30" spans="1:36">
      <c r="A30" s="70" t="s">
        <v>127</v>
      </c>
      <c r="B30">
        <v>1976</v>
      </c>
      <c r="C30">
        <v>1923</v>
      </c>
      <c r="D30">
        <v>1917</v>
      </c>
      <c r="E30">
        <v>1914</v>
      </c>
      <c r="F30">
        <v>1826</v>
      </c>
      <c r="G30">
        <v>1741</v>
      </c>
      <c r="H30">
        <v>1739</v>
      </c>
      <c r="I30">
        <v>1716</v>
      </c>
      <c r="J30">
        <v>1704</v>
      </c>
      <c r="K30">
        <v>1699</v>
      </c>
      <c r="L30">
        <v>1654</v>
      </c>
      <c r="M30">
        <v>1632</v>
      </c>
      <c r="N30">
        <v>1587</v>
      </c>
      <c r="O30">
        <v>1579</v>
      </c>
      <c r="P30">
        <v>1492</v>
      </c>
      <c r="Q30">
        <v>1482</v>
      </c>
      <c r="R30">
        <v>1465</v>
      </c>
      <c r="S30">
        <v>1461</v>
      </c>
      <c r="T30">
        <v>1436</v>
      </c>
      <c r="U30">
        <v>1417</v>
      </c>
      <c r="V30">
        <v>1378</v>
      </c>
      <c r="W30">
        <v>1361</v>
      </c>
      <c r="X30">
        <v>1357</v>
      </c>
      <c r="Y30">
        <v>1179</v>
      </c>
      <c r="Z30">
        <v>217</v>
      </c>
      <c r="AA30">
        <v>38852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0EFD-0020-4DEC-9408-6FA640409878}">
  <dimension ref="A1:F383"/>
  <sheetViews>
    <sheetView workbookViewId="0">
      <selection activeCell="B17" sqref="B17"/>
    </sheetView>
  </sheetViews>
  <sheetFormatPr defaultColWidth="11.42578125" defaultRowHeight="15" zeroHeight="1"/>
  <cols>
    <col min="1" max="1" width="17.42578125" style="14" bestFit="1" customWidth="1"/>
    <col min="2" max="2" width="14.42578125" style="14" bestFit="1" customWidth="1"/>
    <col min="3" max="3" width="17.28515625" style="14" bestFit="1" customWidth="1"/>
    <col min="4" max="4" width="12.5703125" style="14" bestFit="1" customWidth="1"/>
    <col min="5" max="5" width="11.42578125" style="14" bestFit="1" customWidth="1"/>
    <col min="6" max="6" width="11.28515625" style="14" bestFit="1" customWidth="1"/>
  </cols>
  <sheetData>
    <row r="1" spans="1:6">
      <c r="A1" s="72" t="s">
        <v>153</v>
      </c>
      <c r="B1" s="72" t="s">
        <v>154</v>
      </c>
      <c r="C1" s="72" t="s">
        <v>155</v>
      </c>
      <c r="D1" s="72" t="s">
        <v>156</v>
      </c>
      <c r="E1" s="72" t="s">
        <v>157</v>
      </c>
      <c r="F1" s="72" t="s">
        <v>158</v>
      </c>
    </row>
    <row r="2" spans="1:6" hidden="1">
      <c r="A2" s="14" t="s">
        <v>7</v>
      </c>
      <c r="B2" s="14" t="s">
        <v>86</v>
      </c>
      <c r="C2" s="14" t="s">
        <v>87</v>
      </c>
      <c r="D2" s="14" t="s">
        <v>88</v>
      </c>
      <c r="E2" s="14">
        <v>0</v>
      </c>
      <c r="F2" s="14">
        <v>0</v>
      </c>
    </row>
    <row r="3" spans="1:6" hidden="1">
      <c r="A3" s="14" t="s">
        <v>7</v>
      </c>
      <c r="B3" s="14" t="s">
        <v>89</v>
      </c>
      <c r="C3" s="14" t="s">
        <v>90</v>
      </c>
      <c r="D3" s="14" t="s">
        <v>88</v>
      </c>
      <c r="E3" s="14">
        <v>1</v>
      </c>
      <c r="F3" s="14">
        <v>0</v>
      </c>
    </row>
    <row r="4" spans="1:6" hidden="1">
      <c r="A4" s="14" t="s">
        <v>7</v>
      </c>
      <c r="B4" s="14" t="s">
        <v>91</v>
      </c>
      <c r="C4" s="14" t="s">
        <v>92</v>
      </c>
      <c r="D4" s="14" t="s">
        <v>88</v>
      </c>
      <c r="E4" s="14">
        <v>3</v>
      </c>
      <c r="F4" s="14">
        <v>1</v>
      </c>
    </row>
    <row r="5" spans="1:6" hidden="1">
      <c r="A5" s="14" t="s">
        <v>7</v>
      </c>
      <c r="B5" s="14" t="s">
        <v>93</v>
      </c>
      <c r="C5" s="14" t="s">
        <v>94</v>
      </c>
      <c r="D5" s="14" t="s">
        <v>88</v>
      </c>
      <c r="E5" s="14">
        <v>1</v>
      </c>
      <c r="F5" s="14">
        <v>1</v>
      </c>
    </row>
    <row r="6" spans="1:6" hidden="1">
      <c r="A6" s="14" t="s">
        <v>7</v>
      </c>
      <c r="B6" s="14" t="s">
        <v>95</v>
      </c>
      <c r="C6" s="14" t="s">
        <v>96</v>
      </c>
      <c r="D6" s="14" t="s">
        <v>88</v>
      </c>
      <c r="E6" s="14">
        <v>2</v>
      </c>
      <c r="F6" s="14">
        <v>2</v>
      </c>
    </row>
    <row r="7" spans="1:6" hidden="1">
      <c r="A7" s="14" t="s">
        <v>7</v>
      </c>
      <c r="B7" s="14" t="s">
        <v>97</v>
      </c>
      <c r="C7" s="14" t="s">
        <v>98</v>
      </c>
      <c r="D7" s="14" t="s">
        <v>88</v>
      </c>
      <c r="E7" s="14">
        <v>3</v>
      </c>
      <c r="F7" s="14">
        <v>0</v>
      </c>
    </row>
    <row r="8" spans="1:6" hidden="1">
      <c r="A8" s="14" t="s">
        <v>7</v>
      </c>
      <c r="B8" s="14" t="s">
        <v>99</v>
      </c>
      <c r="C8" s="14" t="s">
        <v>100</v>
      </c>
      <c r="D8" s="14" t="s">
        <v>88</v>
      </c>
      <c r="E8" s="14">
        <v>1</v>
      </c>
      <c r="F8" s="14">
        <v>2</v>
      </c>
    </row>
    <row r="9" spans="1:6" hidden="1">
      <c r="A9" s="14" t="s">
        <v>7</v>
      </c>
      <c r="B9" s="14" t="s">
        <v>101</v>
      </c>
      <c r="C9" s="14" t="s">
        <v>102</v>
      </c>
      <c r="D9" s="14" t="s">
        <v>88</v>
      </c>
      <c r="E9" s="14">
        <v>1</v>
      </c>
      <c r="F9" s="14">
        <v>1</v>
      </c>
    </row>
    <row r="10" spans="1:6" hidden="1">
      <c r="A10" s="14" t="s">
        <v>7</v>
      </c>
      <c r="B10" s="14" t="s">
        <v>103</v>
      </c>
      <c r="C10" s="14" t="s">
        <v>104</v>
      </c>
      <c r="D10" s="14" t="s">
        <v>105</v>
      </c>
      <c r="E10" s="14">
        <v>0</v>
      </c>
      <c r="F10" s="14">
        <v>3</v>
      </c>
    </row>
    <row r="11" spans="1:6" hidden="1">
      <c r="A11" s="14" t="s">
        <v>7</v>
      </c>
      <c r="B11" s="14" t="s">
        <v>106</v>
      </c>
      <c r="C11" s="14" t="s">
        <v>107</v>
      </c>
      <c r="D11" s="14" t="s">
        <v>105</v>
      </c>
      <c r="E11" s="14">
        <v>1</v>
      </c>
      <c r="F11" s="14">
        <v>2</v>
      </c>
    </row>
    <row r="12" spans="1:6" hidden="1">
      <c r="A12" s="14" t="s">
        <v>7</v>
      </c>
      <c r="B12" s="14" t="s">
        <v>108</v>
      </c>
      <c r="C12" s="14" t="s">
        <v>109</v>
      </c>
      <c r="D12" s="14" t="s">
        <v>105</v>
      </c>
      <c r="E12" s="14">
        <v>2</v>
      </c>
      <c r="F12" s="14">
        <v>1</v>
      </c>
    </row>
    <row r="13" spans="1:6" hidden="1">
      <c r="A13" s="14" t="s">
        <v>7</v>
      </c>
      <c r="B13" s="14" t="s">
        <v>110</v>
      </c>
      <c r="C13" s="14" t="s">
        <v>111</v>
      </c>
      <c r="D13" s="14" t="s">
        <v>105</v>
      </c>
      <c r="E13" s="14">
        <v>0</v>
      </c>
      <c r="F13" s="14">
        <v>3</v>
      </c>
    </row>
    <row r="14" spans="1:6" hidden="1">
      <c r="A14" s="14" t="s">
        <v>7</v>
      </c>
      <c r="B14" s="14" t="s">
        <v>112</v>
      </c>
      <c r="C14" s="14" t="s">
        <v>113</v>
      </c>
      <c r="D14" s="14" t="s">
        <v>114</v>
      </c>
      <c r="E14" s="14">
        <v>2</v>
      </c>
      <c r="F14" s="14">
        <v>2</v>
      </c>
    </row>
    <row r="15" spans="1:6" hidden="1">
      <c r="A15" s="14" t="s">
        <v>7</v>
      </c>
      <c r="B15" s="14" t="s">
        <v>115</v>
      </c>
      <c r="C15" s="14" t="s">
        <v>116</v>
      </c>
      <c r="D15" s="14" t="s">
        <v>114</v>
      </c>
      <c r="E15" s="14">
        <v>2</v>
      </c>
      <c r="F15" s="14">
        <v>0</v>
      </c>
    </row>
    <row r="16" spans="1:6" hidden="1">
      <c r="A16" s="14" t="s">
        <v>7</v>
      </c>
      <c r="B16" s="14" t="s">
        <v>117</v>
      </c>
      <c r="C16" s="14" t="s">
        <v>118</v>
      </c>
      <c r="D16" s="14" t="s">
        <v>119</v>
      </c>
      <c r="E16" s="14">
        <v>5</v>
      </c>
      <c r="F16" s="14">
        <v>1</v>
      </c>
    </row>
    <row r="17" spans="1:6">
      <c r="A17" s="14" t="s">
        <v>7</v>
      </c>
      <c r="B17" s="14" t="s">
        <v>120</v>
      </c>
      <c r="C17" s="14" t="s">
        <v>121</v>
      </c>
      <c r="D17" s="14" t="s">
        <v>122</v>
      </c>
      <c r="E17" s="14">
        <v>2</v>
      </c>
      <c r="F17" s="14">
        <v>1</v>
      </c>
    </row>
    <row r="18" spans="1:6" hidden="1">
      <c r="A18" s="14" t="s">
        <v>8</v>
      </c>
      <c r="B18" s="14" t="s">
        <v>86</v>
      </c>
      <c r="C18" s="14" t="s">
        <v>87</v>
      </c>
      <c r="D18" s="14" t="s">
        <v>88</v>
      </c>
      <c r="E18" s="14">
        <v>1</v>
      </c>
      <c r="F18" s="14">
        <v>0</v>
      </c>
    </row>
    <row r="19" spans="1:6" hidden="1">
      <c r="A19" s="14" t="s">
        <v>8</v>
      </c>
      <c r="B19" s="14" t="s">
        <v>89</v>
      </c>
      <c r="C19" s="14" t="s">
        <v>90</v>
      </c>
      <c r="D19" s="14" t="s">
        <v>88</v>
      </c>
      <c r="E19" s="14">
        <v>2</v>
      </c>
      <c r="F19" s="14">
        <v>0</v>
      </c>
    </row>
    <row r="20" spans="1:6" hidden="1">
      <c r="A20" s="14" t="s">
        <v>8</v>
      </c>
      <c r="B20" s="14" t="s">
        <v>91</v>
      </c>
      <c r="C20" s="14" t="s">
        <v>92</v>
      </c>
      <c r="D20" s="14" t="s">
        <v>88</v>
      </c>
      <c r="E20" s="14">
        <v>2</v>
      </c>
      <c r="F20" s="14">
        <v>0</v>
      </c>
    </row>
    <row r="21" spans="1:6" hidden="1">
      <c r="A21" s="14" t="s">
        <v>8</v>
      </c>
      <c r="B21" s="14" t="s">
        <v>93</v>
      </c>
      <c r="C21" s="14" t="s">
        <v>94</v>
      </c>
      <c r="D21" s="14" t="s">
        <v>88</v>
      </c>
      <c r="E21" s="14">
        <v>2</v>
      </c>
      <c r="F21" s="14">
        <v>0</v>
      </c>
    </row>
    <row r="22" spans="1:6" hidden="1">
      <c r="A22" s="14" t="s">
        <v>8</v>
      </c>
      <c r="B22" s="14" t="s">
        <v>95</v>
      </c>
      <c r="C22" s="14" t="s">
        <v>96</v>
      </c>
      <c r="D22" s="14" t="s">
        <v>88</v>
      </c>
      <c r="E22" s="14">
        <v>0</v>
      </c>
      <c r="F22" s="14">
        <v>0</v>
      </c>
    </row>
    <row r="23" spans="1:6" hidden="1">
      <c r="A23" s="14" t="s">
        <v>8</v>
      </c>
      <c r="B23" s="14" t="s">
        <v>97</v>
      </c>
      <c r="C23" s="14" t="s">
        <v>98</v>
      </c>
      <c r="D23" s="14" t="s">
        <v>88</v>
      </c>
      <c r="E23" s="14">
        <v>2</v>
      </c>
      <c r="F23" s="14">
        <v>0</v>
      </c>
    </row>
    <row r="24" spans="1:6" hidden="1">
      <c r="A24" s="14" t="s">
        <v>8</v>
      </c>
      <c r="B24" s="14" t="s">
        <v>99</v>
      </c>
      <c r="C24" s="14" t="s">
        <v>100</v>
      </c>
      <c r="D24" s="14" t="s">
        <v>88</v>
      </c>
      <c r="E24" s="14">
        <v>0</v>
      </c>
      <c r="F24" s="14">
        <v>1</v>
      </c>
    </row>
    <row r="25" spans="1:6" hidden="1">
      <c r="A25" s="14" t="s">
        <v>8</v>
      </c>
      <c r="B25" s="14" t="s">
        <v>101</v>
      </c>
      <c r="C25" s="14" t="s">
        <v>102</v>
      </c>
      <c r="D25" s="14" t="s">
        <v>88</v>
      </c>
      <c r="E25" s="14">
        <v>1</v>
      </c>
      <c r="F25" s="14">
        <v>0</v>
      </c>
    </row>
    <row r="26" spans="1:6" hidden="1">
      <c r="A26" s="14" t="s">
        <v>8</v>
      </c>
      <c r="B26" s="14" t="s">
        <v>103</v>
      </c>
      <c r="C26" s="14" t="s">
        <v>104</v>
      </c>
      <c r="D26" s="14" t="s">
        <v>105</v>
      </c>
      <c r="E26" s="14">
        <v>1</v>
      </c>
      <c r="F26" s="14">
        <v>3</v>
      </c>
    </row>
    <row r="27" spans="1:6" hidden="1">
      <c r="A27" s="14" t="s">
        <v>8</v>
      </c>
      <c r="B27" s="14" t="s">
        <v>106</v>
      </c>
      <c r="C27" s="14" t="s">
        <v>107</v>
      </c>
      <c r="D27" s="14" t="s">
        <v>105</v>
      </c>
      <c r="E27" s="14">
        <v>1</v>
      </c>
      <c r="F27" s="14">
        <v>2</v>
      </c>
    </row>
    <row r="28" spans="1:6" hidden="1">
      <c r="A28" s="14" t="s">
        <v>8</v>
      </c>
      <c r="B28" s="14" t="s">
        <v>108</v>
      </c>
      <c r="C28" s="14" t="s">
        <v>109</v>
      </c>
      <c r="D28" s="14" t="s">
        <v>105</v>
      </c>
      <c r="E28" s="14">
        <v>1</v>
      </c>
      <c r="F28" s="14">
        <v>0</v>
      </c>
    </row>
    <row r="29" spans="1:6" hidden="1">
      <c r="A29" s="14" t="s">
        <v>8</v>
      </c>
      <c r="B29" s="14" t="s">
        <v>110</v>
      </c>
      <c r="C29" s="14" t="s">
        <v>111</v>
      </c>
      <c r="D29" s="14" t="s">
        <v>105</v>
      </c>
      <c r="E29" s="14">
        <v>2</v>
      </c>
      <c r="F29" s="14">
        <v>1</v>
      </c>
    </row>
    <row r="30" spans="1:6" hidden="1">
      <c r="A30" s="14" t="s">
        <v>8</v>
      </c>
      <c r="B30" s="14" t="s">
        <v>112</v>
      </c>
      <c r="C30" s="14" t="s">
        <v>113</v>
      </c>
      <c r="D30" s="14" t="s">
        <v>114</v>
      </c>
      <c r="E30" s="14">
        <v>1</v>
      </c>
      <c r="F30" s="14">
        <v>2</v>
      </c>
    </row>
    <row r="31" spans="1:6" hidden="1">
      <c r="A31" s="14" t="s">
        <v>8</v>
      </c>
      <c r="B31" s="14" t="s">
        <v>115</v>
      </c>
      <c r="C31" s="14" t="s">
        <v>116</v>
      </c>
      <c r="D31" s="14" t="s">
        <v>114</v>
      </c>
      <c r="E31" s="14">
        <v>2</v>
      </c>
      <c r="F31" s="14">
        <v>1</v>
      </c>
    </row>
    <row r="32" spans="1:6" hidden="1">
      <c r="A32" s="14" t="s">
        <v>8</v>
      </c>
      <c r="B32" s="14" t="s">
        <v>117</v>
      </c>
      <c r="C32" s="14" t="s">
        <v>118</v>
      </c>
      <c r="D32" s="14" t="s">
        <v>119</v>
      </c>
      <c r="E32" s="14">
        <v>0</v>
      </c>
      <c r="F32" s="14">
        <v>1</v>
      </c>
    </row>
    <row r="33" spans="1:6">
      <c r="A33" s="14" t="s">
        <v>8</v>
      </c>
      <c r="B33" s="14" t="s">
        <v>120</v>
      </c>
      <c r="C33" s="14" t="s">
        <v>121</v>
      </c>
      <c r="D33" s="14" t="s">
        <v>122</v>
      </c>
      <c r="E33" s="14">
        <v>2</v>
      </c>
      <c r="F33" s="14">
        <v>1</v>
      </c>
    </row>
    <row r="34" spans="1:6" hidden="1">
      <c r="A34" s="14" t="s">
        <v>9</v>
      </c>
      <c r="B34" s="14" t="s">
        <v>86</v>
      </c>
      <c r="C34" s="14" t="s">
        <v>87</v>
      </c>
      <c r="D34" s="14" t="s">
        <v>88</v>
      </c>
      <c r="E34" s="14">
        <v>2</v>
      </c>
      <c r="F34" s="14">
        <v>1</v>
      </c>
    </row>
    <row r="35" spans="1:6" hidden="1">
      <c r="A35" s="14" t="s">
        <v>9</v>
      </c>
      <c r="B35" s="14" t="s">
        <v>89</v>
      </c>
      <c r="C35" s="14" t="s">
        <v>90</v>
      </c>
      <c r="D35" s="14" t="s">
        <v>88</v>
      </c>
      <c r="E35" s="14">
        <v>3</v>
      </c>
      <c r="F35" s="14">
        <v>0</v>
      </c>
    </row>
    <row r="36" spans="1:6" hidden="1">
      <c r="A36" s="14" t="s">
        <v>9</v>
      </c>
      <c r="B36" s="14" t="s">
        <v>91</v>
      </c>
      <c r="C36" s="14" t="s">
        <v>92</v>
      </c>
      <c r="D36" s="14" t="s">
        <v>88</v>
      </c>
      <c r="E36" s="14">
        <v>1</v>
      </c>
      <c r="F36" s="14">
        <v>1</v>
      </c>
    </row>
    <row r="37" spans="1:6" hidden="1">
      <c r="A37" s="14" t="s">
        <v>9</v>
      </c>
      <c r="B37" s="14" t="s">
        <v>93</v>
      </c>
      <c r="C37" s="14" t="s">
        <v>94</v>
      </c>
      <c r="D37" s="14" t="s">
        <v>88</v>
      </c>
      <c r="E37" s="14">
        <v>3</v>
      </c>
      <c r="F37" s="14">
        <v>1</v>
      </c>
    </row>
    <row r="38" spans="1:6" hidden="1">
      <c r="A38" s="14" t="s">
        <v>9</v>
      </c>
      <c r="B38" s="14" t="s">
        <v>95</v>
      </c>
      <c r="C38" s="14" t="s">
        <v>96</v>
      </c>
      <c r="D38" s="14" t="s">
        <v>88</v>
      </c>
      <c r="E38" s="14">
        <v>1</v>
      </c>
      <c r="F38" s="14">
        <v>0</v>
      </c>
    </row>
    <row r="39" spans="1:6" hidden="1">
      <c r="A39" s="14" t="s">
        <v>9</v>
      </c>
      <c r="B39" s="14" t="s">
        <v>97</v>
      </c>
      <c r="C39" s="14" t="s">
        <v>98</v>
      </c>
      <c r="D39" s="14" t="s">
        <v>88</v>
      </c>
      <c r="E39" s="14">
        <v>2</v>
      </c>
      <c r="F39" s="14">
        <v>1</v>
      </c>
    </row>
    <row r="40" spans="1:6" hidden="1">
      <c r="A40" s="14" t="s">
        <v>9</v>
      </c>
      <c r="B40" s="14" t="s">
        <v>99</v>
      </c>
      <c r="C40" s="14" t="s">
        <v>100</v>
      </c>
      <c r="D40" s="14" t="s">
        <v>88</v>
      </c>
      <c r="E40" s="14">
        <v>1</v>
      </c>
      <c r="F40" s="14">
        <v>0</v>
      </c>
    </row>
    <row r="41" spans="1:6" hidden="1">
      <c r="A41" s="14" t="s">
        <v>9</v>
      </c>
      <c r="B41" s="14" t="s">
        <v>101</v>
      </c>
      <c r="C41" s="14" t="s">
        <v>102</v>
      </c>
      <c r="D41" s="14" t="s">
        <v>88</v>
      </c>
      <c r="E41" s="14">
        <v>0</v>
      </c>
      <c r="F41" s="14">
        <v>0</v>
      </c>
    </row>
    <row r="42" spans="1:6" hidden="1">
      <c r="A42" s="14" t="s">
        <v>9</v>
      </c>
      <c r="B42" s="14" t="s">
        <v>103</v>
      </c>
      <c r="C42" s="14" t="s">
        <v>104</v>
      </c>
      <c r="D42" s="14" t="s">
        <v>105</v>
      </c>
      <c r="E42" s="14">
        <v>0</v>
      </c>
      <c r="F42" s="14">
        <v>2</v>
      </c>
    </row>
    <row r="43" spans="1:6" hidden="1">
      <c r="A43" s="14" t="s">
        <v>9</v>
      </c>
      <c r="B43" s="14" t="s">
        <v>106</v>
      </c>
      <c r="C43" s="14" t="s">
        <v>107</v>
      </c>
      <c r="D43" s="14" t="s">
        <v>105</v>
      </c>
      <c r="E43" s="14">
        <v>2</v>
      </c>
      <c r="F43" s="14">
        <v>2</v>
      </c>
    </row>
    <row r="44" spans="1:6" hidden="1">
      <c r="A44" s="14" t="s">
        <v>9</v>
      </c>
      <c r="B44" s="14" t="s">
        <v>108</v>
      </c>
      <c r="C44" s="14" t="s">
        <v>109</v>
      </c>
      <c r="D44" s="14" t="s">
        <v>105</v>
      </c>
      <c r="E44" s="14">
        <v>1</v>
      </c>
      <c r="F44" s="14">
        <v>0</v>
      </c>
    </row>
    <row r="45" spans="1:6" hidden="1">
      <c r="A45" s="14" t="s">
        <v>9</v>
      </c>
      <c r="B45" s="14" t="s">
        <v>110</v>
      </c>
      <c r="C45" s="14" t="s">
        <v>111</v>
      </c>
      <c r="D45" s="14" t="s">
        <v>105</v>
      </c>
      <c r="E45" s="14">
        <v>2</v>
      </c>
      <c r="F45" s="14">
        <v>4</v>
      </c>
    </row>
    <row r="46" spans="1:6" hidden="1">
      <c r="A46" s="14" t="s">
        <v>9</v>
      </c>
      <c r="B46" s="14" t="s">
        <v>112</v>
      </c>
      <c r="C46" s="14" t="s">
        <v>113</v>
      </c>
      <c r="D46" s="14" t="s">
        <v>114</v>
      </c>
      <c r="E46" s="14">
        <v>2</v>
      </c>
      <c r="F46" s="14">
        <v>1</v>
      </c>
    </row>
    <row r="47" spans="1:6" hidden="1">
      <c r="A47" s="14" t="s">
        <v>9</v>
      </c>
      <c r="B47" s="14" t="s">
        <v>115</v>
      </c>
      <c r="C47" s="14" t="s">
        <v>116</v>
      </c>
      <c r="D47" s="14" t="s">
        <v>114</v>
      </c>
      <c r="E47" s="14">
        <v>3</v>
      </c>
      <c r="F47" s="14">
        <v>0</v>
      </c>
    </row>
    <row r="48" spans="1:6" hidden="1">
      <c r="A48" s="14" t="s">
        <v>9</v>
      </c>
      <c r="B48" s="14" t="s">
        <v>117</v>
      </c>
      <c r="C48" s="14" t="s">
        <v>118</v>
      </c>
      <c r="D48" s="14" t="s">
        <v>119</v>
      </c>
      <c r="E48" s="14">
        <v>2</v>
      </c>
      <c r="F48" s="14">
        <v>0</v>
      </c>
    </row>
    <row r="49" spans="1:6">
      <c r="A49" s="14" t="s">
        <v>9</v>
      </c>
      <c r="B49" s="14" t="s">
        <v>120</v>
      </c>
      <c r="C49" s="14" t="s">
        <v>121</v>
      </c>
      <c r="D49" s="14" t="s">
        <v>122</v>
      </c>
      <c r="E49" s="14">
        <v>1</v>
      </c>
      <c r="F49" s="14">
        <v>1</v>
      </c>
    </row>
    <row r="50" spans="1:6" hidden="1">
      <c r="A50" s="14" t="s">
        <v>10</v>
      </c>
      <c r="B50" s="14" t="s">
        <v>86</v>
      </c>
      <c r="C50" s="14" t="s">
        <v>87</v>
      </c>
      <c r="D50" s="14" t="s">
        <v>88</v>
      </c>
      <c r="E50" s="14">
        <v>2</v>
      </c>
      <c r="F50" s="14">
        <v>1</v>
      </c>
    </row>
    <row r="51" spans="1:6" hidden="1">
      <c r="A51" s="14" t="s">
        <v>10</v>
      </c>
      <c r="B51" s="14" t="s">
        <v>89</v>
      </c>
      <c r="C51" s="14" t="s">
        <v>90</v>
      </c>
      <c r="D51" s="14" t="s">
        <v>88</v>
      </c>
      <c r="E51" s="14">
        <v>3</v>
      </c>
      <c r="F51" s="14">
        <v>0</v>
      </c>
    </row>
    <row r="52" spans="1:6" hidden="1">
      <c r="A52" s="14" t="s">
        <v>10</v>
      </c>
      <c r="B52" s="14" t="s">
        <v>91</v>
      </c>
      <c r="C52" s="14" t="s">
        <v>92</v>
      </c>
      <c r="D52" s="14" t="s">
        <v>88</v>
      </c>
      <c r="E52" s="14">
        <v>2</v>
      </c>
      <c r="F52" s="14">
        <v>0</v>
      </c>
    </row>
    <row r="53" spans="1:6" hidden="1">
      <c r="A53" s="14" t="s">
        <v>10</v>
      </c>
      <c r="B53" s="14" t="s">
        <v>93</v>
      </c>
      <c r="C53" s="14" t="s">
        <v>94</v>
      </c>
      <c r="D53" s="14" t="s">
        <v>88</v>
      </c>
      <c r="E53" s="14">
        <v>1</v>
      </c>
      <c r="F53" s="14">
        <v>1</v>
      </c>
    </row>
    <row r="54" spans="1:6" hidden="1">
      <c r="A54" s="14" t="s">
        <v>10</v>
      </c>
      <c r="B54" s="14" t="s">
        <v>95</v>
      </c>
      <c r="C54" s="14" t="s">
        <v>96</v>
      </c>
      <c r="D54" s="14" t="s">
        <v>88</v>
      </c>
      <c r="E54" s="14">
        <v>2</v>
      </c>
      <c r="F54" s="14">
        <v>2</v>
      </c>
    </row>
    <row r="55" spans="1:6" hidden="1">
      <c r="A55" s="14" t="s">
        <v>10</v>
      </c>
      <c r="B55" s="14" t="s">
        <v>97</v>
      </c>
      <c r="C55" s="14" t="s">
        <v>98</v>
      </c>
      <c r="D55" s="14" t="s">
        <v>88</v>
      </c>
      <c r="E55" s="14">
        <v>2</v>
      </c>
      <c r="F55" s="14">
        <v>0</v>
      </c>
    </row>
    <row r="56" spans="1:6" hidden="1">
      <c r="A56" s="14" t="s">
        <v>10</v>
      </c>
      <c r="B56" s="14" t="s">
        <v>99</v>
      </c>
      <c r="C56" s="14" t="s">
        <v>100</v>
      </c>
      <c r="D56" s="14" t="s">
        <v>88</v>
      </c>
      <c r="E56" s="14">
        <v>0</v>
      </c>
      <c r="F56" s="14">
        <v>1</v>
      </c>
    </row>
    <row r="57" spans="1:6" hidden="1">
      <c r="A57" s="14" t="s">
        <v>10</v>
      </c>
      <c r="B57" s="14" t="s">
        <v>101</v>
      </c>
      <c r="C57" s="14" t="s">
        <v>102</v>
      </c>
      <c r="D57" s="14" t="s">
        <v>88</v>
      </c>
      <c r="E57" s="14">
        <v>2</v>
      </c>
      <c r="F57" s="14">
        <v>1</v>
      </c>
    </row>
    <row r="58" spans="1:6" hidden="1">
      <c r="A58" s="14" t="s">
        <v>10</v>
      </c>
      <c r="B58" s="14" t="s">
        <v>103</v>
      </c>
      <c r="C58" s="14" t="s">
        <v>104</v>
      </c>
      <c r="D58" s="14" t="s">
        <v>105</v>
      </c>
      <c r="E58" s="14">
        <v>1</v>
      </c>
      <c r="F58" s="14">
        <v>2</v>
      </c>
    </row>
    <row r="59" spans="1:6" hidden="1">
      <c r="A59" s="14" t="s">
        <v>10</v>
      </c>
      <c r="B59" s="14" t="s">
        <v>106</v>
      </c>
      <c r="C59" s="14" t="s">
        <v>107</v>
      </c>
      <c r="D59" s="14" t="s">
        <v>105</v>
      </c>
      <c r="E59" s="14">
        <v>1</v>
      </c>
      <c r="F59" s="14">
        <v>1</v>
      </c>
    </row>
    <row r="60" spans="1:6" hidden="1">
      <c r="A60" s="14" t="s">
        <v>10</v>
      </c>
      <c r="B60" s="14" t="s">
        <v>108</v>
      </c>
      <c r="C60" s="14" t="s">
        <v>109</v>
      </c>
      <c r="D60" s="14" t="s">
        <v>105</v>
      </c>
      <c r="E60" s="14">
        <v>2</v>
      </c>
      <c r="F60" s="14">
        <v>1</v>
      </c>
    </row>
    <row r="61" spans="1:6" hidden="1">
      <c r="A61" s="14" t="s">
        <v>10</v>
      </c>
      <c r="B61" s="14" t="s">
        <v>110</v>
      </c>
      <c r="C61" s="14" t="s">
        <v>111</v>
      </c>
      <c r="D61" s="14" t="s">
        <v>105</v>
      </c>
      <c r="E61" s="14">
        <v>1</v>
      </c>
      <c r="F61" s="14">
        <v>2</v>
      </c>
    </row>
    <row r="62" spans="1:6" hidden="1">
      <c r="A62" s="14" t="s">
        <v>10</v>
      </c>
      <c r="B62" s="14" t="s">
        <v>112</v>
      </c>
      <c r="C62" s="14" t="s">
        <v>113</v>
      </c>
      <c r="D62" s="14" t="s">
        <v>114</v>
      </c>
      <c r="E62" s="14">
        <v>0</v>
      </c>
      <c r="F62" s="14">
        <v>2</v>
      </c>
    </row>
    <row r="63" spans="1:6" hidden="1">
      <c r="A63" s="14" t="s">
        <v>10</v>
      </c>
      <c r="B63" s="14" t="s">
        <v>115</v>
      </c>
      <c r="C63" s="14" t="s">
        <v>116</v>
      </c>
      <c r="D63" s="14" t="s">
        <v>114</v>
      </c>
      <c r="E63" s="14">
        <v>2</v>
      </c>
      <c r="F63" s="14">
        <v>0</v>
      </c>
    </row>
    <row r="64" spans="1:6" hidden="1">
      <c r="A64" s="14" t="s">
        <v>10</v>
      </c>
      <c r="B64" s="14" t="s">
        <v>117</v>
      </c>
      <c r="C64" s="14" t="s">
        <v>118</v>
      </c>
      <c r="D64" s="14" t="s">
        <v>119</v>
      </c>
      <c r="E64" s="14">
        <v>1</v>
      </c>
      <c r="F64" s="14">
        <v>2</v>
      </c>
    </row>
    <row r="65" spans="1:6">
      <c r="A65" s="14" t="s">
        <v>10</v>
      </c>
      <c r="B65" s="14" t="s">
        <v>120</v>
      </c>
      <c r="C65" s="14" t="s">
        <v>121</v>
      </c>
      <c r="D65" s="14" t="s">
        <v>122</v>
      </c>
      <c r="E65" s="14">
        <v>2</v>
      </c>
      <c r="F65" s="14">
        <v>1</v>
      </c>
    </row>
    <row r="66" spans="1:6" hidden="1">
      <c r="A66" s="14" t="s">
        <v>11</v>
      </c>
      <c r="B66" s="14" t="s">
        <v>86</v>
      </c>
      <c r="C66" s="14" t="s">
        <v>87</v>
      </c>
      <c r="D66" s="14" t="s">
        <v>88</v>
      </c>
      <c r="E66" s="14">
        <v>3</v>
      </c>
      <c r="F66" s="14">
        <v>1</v>
      </c>
    </row>
    <row r="67" spans="1:6" hidden="1">
      <c r="A67" s="14" t="s">
        <v>11</v>
      </c>
      <c r="B67" s="14" t="s">
        <v>89</v>
      </c>
      <c r="C67" s="14" t="s">
        <v>90</v>
      </c>
      <c r="D67" s="14" t="s">
        <v>88</v>
      </c>
      <c r="E67" s="14">
        <v>4</v>
      </c>
      <c r="F67" s="14">
        <v>0</v>
      </c>
    </row>
    <row r="68" spans="1:6" hidden="1">
      <c r="A68" s="14" t="s">
        <v>11</v>
      </c>
      <c r="B68" s="14" t="s">
        <v>91</v>
      </c>
      <c r="C68" s="14" t="s">
        <v>92</v>
      </c>
      <c r="D68" s="14" t="s">
        <v>88</v>
      </c>
      <c r="E68" s="14">
        <v>1</v>
      </c>
      <c r="F68" s="14">
        <v>1</v>
      </c>
    </row>
    <row r="69" spans="1:6" hidden="1">
      <c r="A69" s="14" t="s">
        <v>11</v>
      </c>
      <c r="B69" s="14" t="s">
        <v>93</v>
      </c>
      <c r="C69" s="14" t="s">
        <v>94</v>
      </c>
      <c r="D69" s="14" t="s">
        <v>88</v>
      </c>
      <c r="E69" s="14">
        <v>2</v>
      </c>
      <c r="F69" s="14">
        <v>1</v>
      </c>
    </row>
    <row r="70" spans="1:6" hidden="1">
      <c r="A70" s="14" t="s">
        <v>11</v>
      </c>
      <c r="B70" s="14" t="s">
        <v>95</v>
      </c>
      <c r="C70" s="14" t="s">
        <v>96</v>
      </c>
      <c r="D70" s="14" t="s">
        <v>88</v>
      </c>
      <c r="E70" s="14">
        <v>2</v>
      </c>
      <c r="F70" s="14">
        <v>2</v>
      </c>
    </row>
    <row r="71" spans="1:6" hidden="1">
      <c r="A71" s="14" t="s">
        <v>11</v>
      </c>
      <c r="B71" s="14" t="s">
        <v>97</v>
      </c>
      <c r="C71" s="14" t="s">
        <v>98</v>
      </c>
      <c r="D71" s="14" t="s">
        <v>88</v>
      </c>
      <c r="E71" s="14">
        <v>3</v>
      </c>
      <c r="F71" s="14">
        <v>1</v>
      </c>
    </row>
    <row r="72" spans="1:6" hidden="1">
      <c r="A72" s="14" t="s">
        <v>11</v>
      </c>
      <c r="B72" s="14" t="s">
        <v>99</v>
      </c>
      <c r="C72" s="14" t="s">
        <v>100</v>
      </c>
      <c r="D72" s="14" t="s">
        <v>88</v>
      </c>
      <c r="E72" s="14">
        <v>0</v>
      </c>
      <c r="F72" s="14">
        <v>1</v>
      </c>
    </row>
    <row r="73" spans="1:6" hidden="1">
      <c r="A73" s="14" t="s">
        <v>11</v>
      </c>
      <c r="B73" s="14" t="s">
        <v>101</v>
      </c>
      <c r="C73" s="14" t="s">
        <v>102</v>
      </c>
      <c r="D73" s="14" t="s">
        <v>88</v>
      </c>
      <c r="E73" s="14">
        <v>2</v>
      </c>
      <c r="F73" s="14">
        <v>2</v>
      </c>
    </row>
    <row r="74" spans="1:6" hidden="1">
      <c r="A74" s="14" t="s">
        <v>11</v>
      </c>
      <c r="B74" s="14" t="s">
        <v>103</v>
      </c>
      <c r="C74" s="14" t="s">
        <v>104</v>
      </c>
      <c r="D74" s="14" t="s">
        <v>105</v>
      </c>
      <c r="E74" s="14">
        <v>0</v>
      </c>
      <c r="F74" s="14">
        <v>1</v>
      </c>
    </row>
    <row r="75" spans="1:6" hidden="1">
      <c r="A75" s="14" t="s">
        <v>11</v>
      </c>
      <c r="B75" s="14" t="s">
        <v>106</v>
      </c>
      <c r="C75" s="14" t="s">
        <v>107</v>
      </c>
      <c r="D75" s="14" t="s">
        <v>105</v>
      </c>
      <c r="E75" s="14">
        <v>0</v>
      </c>
      <c r="F75" s="14">
        <v>1</v>
      </c>
    </row>
    <row r="76" spans="1:6" hidden="1">
      <c r="A76" s="14" t="s">
        <v>11</v>
      </c>
      <c r="B76" s="14" t="s">
        <v>108</v>
      </c>
      <c r="C76" s="14" t="s">
        <v>109</v>
      </c>
      <c r="D76" s="14" t="s">
        <v>105</v>
      </c>
      <c r="E76" s="14">
        <v>2</v>
      </c>
      <c r="F76" s="14">
        <v>1</v>
      </c>
    </row>
    <row r="77" spans="1:6" hidden="1">
      <c r="A77" s="14" t="s">
        <v>11</v>
      </c>
      <c r="B77" s="14" t="s">
        <v>110</v>
      </c>
      <c r="C77" s="14" t="s">
        <v>111</v>
      </c>
      <c r="D77" s="14" t="s">
        <v>105</v>
      </c>
      <c r="E77" s="14">
        <v>2</v>
      </c>
      <c r="F77" s="14">
        <v>2</v>
      </c>
    </row>
    <row r="78" spans="1:6" hidden="1">
      <c r="A78" s="14" t="s">
        <v>11</v>
      </c>
      <c r="B78" s="14" t="s">
        <v>112</v>
      </c>
      <c r="C78" s="14" t="s">
        <v>113</v>
      </c>
      <c r="D78" s="14" t="s">
        <v>114</v>
      </c>
      <c r="E78" s="14">
        <v>2</v>
      </c>
      <c r="F78" s="14">
        <v>1</v>
      </c>
    </row>
    <row r="79" spans="1:6" hidden="1">
      <c r="A79" s="14" t="s">
        <v>11</v>
      </c>
      <c r="B79" s="14" t="s">
        <v>115</v>
      </c>
      <c r="C79" s="14" t="s">
        <v>116</v>
      </c>
      <c r="D79" s="14" t="s">
        <v>114</v>
      </c>
      <c r="E79" s="14">
        <v>2</v>
      </c>
      <c r="F79" s="14">
        <v>1</v>
      </c>
    </row>
    <row r="80" spans="1:6" hidden="1">
      <c r="A80" s="14" t="s">
        <v>11</v>
      </c>
      <c r="B80" s="14" t="s">
        <v>117</v>
      </c>
      <c r="C80" s="14" t="s">
        <v>118</v>
      </c>
      <c r="D80" s="14" t="s">
        <v>119</v>
      </c>
      <c r="E80" s="14">
        <v>2</v>
      </c>
      <c r="F80" s="14">
        <v>2</v>
      </c>
    </row>
    <row r="81" spans="1:6">
      <c r="A81" s="14" t="s">
        <v>11</v>
      </c>
      <c r="B81" s="14" t="s">
        <v>120</v>
      </c>
      <c r="C81" s="14" t="s">
        <v>121</v>
      </c>
      <c r="D81" s="14" t="s">
        <v>122</v>
      </c>
      <c r="E81" s="14">
        <v>1</v>
      </c>
      <c r="F81" s="14">
        <v>2</v>
      </c>
    </row>
    <row r="82" spans="1:6" hidden="1">
      <c r="A82" s="14" t="s">
        <v>12</v>
      </c>
      <c r="B82" s="14" t="s">
        <v>86</v>
      </c>
      <c r="C82" s="14" t="s">
        <v>87</v>
      </c>
      <c r="D82" s="14" t="s">
        <v>88</v>
      </c>
      <c r="E82" s="14">
        <v>2</v>
      </c>
      <c r="F82" s="14">
        <v>2</v>
      </c>
    </row>
    <row r="83" spans="1:6" hidden="1">
      <c r="A83" s="14" t="s">
        <v>12</v>
      </c>
      <c r="B83" s="14" t="s">
        <v>89</v>
      </c>
      <c r="C83" s="14" t="s">
        <v>90</v>
      </c>
      <c r="D83" s="14" t="s">
        <v>88</v>
      </c>
      <c r="E83" s="14">
        <v>3</v>
      </c>
      <c r="F83" s="14">
        <v>1</v>
      </c>
    </row>
    <row r="84" spans="1:6" hidden="1">
      <c r="A84" s="14" t="s">
        <v>12</v>
      </c>
      <c r="B84" s="14" t="s">
        <v>91</v>
      </c>
      <c r="C84" s="14" t="s">
        <v>92</v>
      </c>
      <c r="D84" s="14" t="s">
        <v>88</v>
      </c>
      <c r="E84" s="14">
        <v>2</v>
      </c>
      <c r="F84" s="14">
        <v>1</v>
      </c>
    </row>
    <row r="85" spans="1:6" hidden="1">
      <c r="A85" s="14" t="s">
        <v>12</v>
      </c>
      <c r="B85" s="14" t="s">
        <v>93</v>
      </c>
      <c r="C85" s="14" t="s">
        <v>94</v>
      </c>
      <c r="D85" s="14" t="s">
        <v>88</v>
      </c>
      <c r="E85" s="14">
        <v>1</v>
      </c>
      <c r="F85" s="14">
        <v>2</v>
      </c>
    </row>
    <row r="86" spans="1:6" hidden="1">
      <c r="A86" s="14" t="s">
        <v>12</v>
      </c>
      <c r="B86" s="14" t="s">
        <v>95</v>
      </c>
      <c r="C86" s="14" t="s">
        <v>96</v>
      </c>
      <c r="D86" s="14" t="s">
        <v>88</v>
      </c>
      <c r="E86" s="14">
        <v>2</v>
      </c>
      <c r="F86" s="14">
        <v>1</v>
      </c>
    </row>
    <row r="87" spans="1:6" hidden="1">
      <c r="A87" s="14" t="s">
        <v>12</v>
      </c>
      <c r="B87" s="14" t="s">
        <v>97</v>
      </c>
      <c r="C87" s="14" t="s">
        <v>98</v>
      </c>
      <c r="D87" s="14" t="s">
        <v>88</v>
      </c>
      <c r="E87" s="14">
        <v>3</v>
      </c>
      <c r="F87" s="14">
        <v>1</v>
      </c>
    </row>
    <row r="88" spans="1:6" hidden="1">
      <c r="A88" s="14" t="s">
        <v>12</v>
      </c>
      <c r="B88" s="14" t="s">
        <v>99</v>
      </c>
      <c r="C88" s="14" t="s">
        <v>100</v>
      </c>
      <c r="D88" s="14" t="s">
        <v>88</v>
      </c>
      <c r="E88" s="14">
        <v>2</v>
      </c>
      <c r="F88" s="14">
        <v>2</v>
      </c>
    </row>
    <row r="89" spans="1:6" hidden="1">
      <c r="A89" s="14" t="s">
        <v>12</v>
      </c>
      <c r="B89" s="14" t="s">
        <v>101</v>
      </c>
      <c r="C89" s="14" t="s">
        <v>102</v>
      </c>
      <c r="D89" s="14" t="s">
        <v>88</v>
      </c>
      <c r="E89" s="14">
        <v>1</v>
      </c>
      <c r="F89" s="14">
        <v>2</v>
      </c>
    </row>
    <row r="90" spans="1:6" hidden="1">
      <c r="A90" s="14" t="s">
        <v>12</v>
      </c>
      <c r="B90" s="14" t="s">
        <v>103</v>
      </c>
      <c r="C90" s="14" t="s">
        <v>104</v>
      </c>
      <c r="D90" s="14" t="s">
        <v>105</v>
      </c>
      <c r="E90" s="14">
        <v>0</v>
      </c>
      <c r="F90" s="14">
        <v>2</v>
      </c>
    </row>
    <row r="91" spans="1:6" hidden="1">
      <c r="A91" s="14" t="s">
        <v>12</v>
      </c>
      <c r="B91" s="14" t="s">
        <v>106</v>
      </c>
      <c r="C91" s="14" t="s">
        <v>107</v>
      </c>
      <c r="D91" s="14" t="s">
        <v>105</v>
      </c>
      <c r="E91" s="14">
        <v>1</v>
      </c>
      <c r="F91" s="14">
        <v>1</v>
      </c>
    </row>
    <row r="92" spans="1:6" hidden="1">
      <c r="A92" s="14" t="s">
        <v>12</v>
      </c>
      <c r="B92" s="14" t="s">
        <v>108</v>
      </c>
      <c r="C92" s="14" t="s">
        <v>109</v>
      </c>
      <c r="D92" s="14" t="s">
        <v>105</v>
      </c>
      <c r="E92" s="14">
        <v>0</v>
      </c>
      <c r="F92" s="14">
        <v>0</v>
      </c>
    </row>
    <row r="93" spans="1:6" hidden="1">
      <c r="A93" s="14" t="s">
        <v>12</v>
      </c>
      <c r="B93" s="14" t="s">
        <v>110</v>
      </c>
      <c r="C93" s="14" t="s">
        <v>111</v>
      </c>
      <c r="D93" s="14" t="s">
        <v>105</v>
      </c>
      <c r="E93" s="14">
        <v>0</v>
      </c>
      <c r="F93" s="14">
        <v>2</v>
      </c>
    </row>
    <row r="94" spans="1:6" hidden="1">
      <c r="A94" s="14" t="s">
        <v>12</v>
      </c>
      <c r="B94" s="14" t="s">
        <v>112</v>
      </c>
      <c r="C94" s="14" t="s">
        <v>113</v>
      </c>
      <c r="D94" s="14" t="s">
        <v>114</v>
      </c>
      <c r="E94" s="14">
        <v>1</v>
      </c>
      <c r="F94" s="14">
        <v>3</v>
      </c>
    </row>
    <row r="95" spans="1:6" hidden="1">
      <c r="A95" s="14" t="s">
        <v>12</v>
      </c>
      <c r="B95" s="14" t="s">
        <v>115</v>
      </c>
      <c r="C95" s="14" t="s">
        <v>116</v>
      </c>
      <c r="D95" s="14" t="s">
        <v>114</v>
      </c>
      <c r="E95" s="14">
        <v>1</v>
      </c>
      <c r="F95" s="14">
        <v>3</v>
      </c>
    </row>
    <row r="96" spans="1:6" hidden="1">
      <c r="A96" s="14" t="s">
        <v>12</v>
      </c>
      <c r="B96" s="14" t="s">
        <v>117</v>
      </c>
      <c r="C96" s="14" t="s">
        <v>118</v>
      </c>
      <c r="D96" s="14" t="s">
        <v>119</v>
      </c>
      <c r="E96" s="14">
        <v>1</v>
      </c>
      <c r="F96" s="14">
        <v>3</v>
      </c>
    </row>
    <row r="97" spans="1:6">
      <c r="A97" s="14" t="s">
        <v>12</v>
      </c>
      <c r="B97" s="14" t="s">
        <v>120</v>
      </c>
      <c r="C97" s="14" t="s">
        <v>121</v>
      </c>
      <c r="D97" s="14" t="s">
        <v>122</v>
      </c>
      <c r="E97" s="14">
        <v>1</v>
      </c>
      <c r="F97" s="14">
        <v>1</v>
      </c>
    </row>
    <row r="98" spans="1:6" hidden="1">
      <c r="A98" s="14" t="s">
        <v>13</v>
      </c>
      <c r="B98" s="14" t="s">
        <v>86</v>
      </c>
      <c r="C98" s="14" t="s">
        <v>87</v>
      </c>
      <c r="D98" s="14" t="s">
        <v>88</v>
      </c>
      <c r="E98" s="14">
        <v>1</v>
      </c>
      <c r="F98" s="14">
        <v>1</v>
      </c>
    </row>
    <row r="99" spans="1:6" hidden="1">
      <c r="A99" s="14" t="s">
        <v>13</v>
      </c>
      <c r="B99" s="14" t="s">
        <v>89</v>
      </c>
      <c r="C99" s="14" t="s">
        <v>90</v>
      </c>
      <c r="D99" s="14" t="s">
        <v>88</v>
      </c>
      <c r="E99" s="14">
        <v>2</v>
      </c>
      <c r="F99" s="14">
        <v>0</v>
      </c>
    </row>
    <row r="100" spans="1:6" hidden="1">
      <c r="A100" s="14" t="s">
        <v>13</v>
      </c>
      <c r="B100" s="14" t="s">
        <v>91</v>
      </c>
      <c r="C100" s="14" t="s">
        <v>92</v>
      </c>
      <c r="D100" s="14" t="s">
        <v>88</v>
      </c>
      <c r="E100" s="14">
        <v>3</v>
      </c>
      <c r="F100" s="14">
        <v>0</v>
      </c>
    </row>
    <row r="101" spans="1:6" hidden="1">
      <c r="A101" s="14" t="s">
        <v>13</v>
      </c>
      <c r="B101" s="14" t="s">
        <v>93</v>
      </c>
      <c r="C101" s="14" t="s">
        <v>94</v>
      </c>
      <c r="D101" s="14" t="s">
        <v>88</v>
      </c>
      <c r="E101" s="14">
        <v>2</v>
      </c>
      <c r="F101" s="14">
        <v>1</v>
      </c>
    </row>
    <row r="102" spans="1:6" hidden="1">
      <c r="A102" s="14" t="s">
        <v>13</v>
      </c>
      <c r="B102" s="14" t="s">
        <v>95</v>
      </c>
      <c r="C102" s="14" t="s">
        <v>96</v>
      </c>
      <c r="D102" s="14" t="s">
        <v>88</v>
      </c>
      <c r="E102" s="14">
        <v>2</v>
      </c>
      <c r="F102" s="14">
        <v>1</v>
      </c>
    </row>
    <row r="103" spans="1:6" hidden="1">
      <c r="A103" s="14" t="s">
        <v>13</v>
      </c>
      <c r="B103" s="14" t="s">
        <v>97</v>
      </c>
      <c r="C103" s="14" t="s">
        <v>98</v>
      </c>
      <c r="D103" s="14" t="s">
        <v>88</v>
      </c>
      <c r="E103" s="14">
        <v>3</v>
      </c>
      <c r="F103" s="14">
        <v>1</v>
      </c>
    </row>
    <row r="104" spans="1:6" hidden="1">
      <c r="A104" s="14" t="s">
        <v>13</v>
      </c>
      <c r="B104" s="14" t="s">
        <v>99</v>
      </c>
      <c r="C104" s="14" t="s">
        <v>100</v>
      </c>
      <c r="D104" s="14" t="s">
        <v>88</v>
      </c>
      <c r="E104" s="14">
        <v>1</v>
      </c>
      <c r="F104" s="14">
        <v>1</v>
      </c>
    </row>
    <row r="105" spans="1:6" hidden="1">
      <c r="A105" s="14" t="s">
        <v>13</v>
      </c>
      <c r="B105" s="14" t="s">
        <v>101</v>
      </c>
      <c r="C105" s="14" t="s">
        <v>102</v>
      </c>
      <c r="D105" s="14" t="s">
        <v>88</v>
      </c>
      <c r="E105" s="14">
        <v>1</v>
      </c>
      <c r="F105" s="14">
        <v>2</v>
      </c>
    </row>
    <row r="106" spans="1:6" hidden="1">
      <c r="A106" s="14" t="s">
        <v>13</v>
      </c>
      <c r="B106" s="14" t="s">
        <v>103</v>
      </c>
      <c r="C106" s="14" t="s">
        <v>104</v>
      </c>
      <c r="D106" s="14" t="s">
        <v>105</v>
      </c>
      <c r="E106" s="14">
        <v>0</v>
      </c>
      <c r="F106" s="14">
        <v>2</v>
      </c>
    </row>
    <row r="107" spans="1:6" hidden="1">
      <c r="A107" s="14" t="s">
        <v>13</v>
      </c>
      <c r="B107" s="14" t="s">
        <v>106</v>
      </c>
      <c r="C107" s="14" t="s">
        <v>107</v>
      </c>
      <c r="D107" s="14" t="s">
        <v>105</v>
      </c>
      <c r="E107" s="14">
        <v>1</v>
      </c>
      <c r="F107" s="14">
        <v>3</v>
      </c>
    </row>
    <row r="108" spans="1:6" hidden="1">
      <c r="A108" s="14" t="s">
        <v>13</v>
      </c>
      <c r="B108" s="14" t="s">
        <v>108</v>
      </c>
      <c r="C108" s="14" t="s">
        <v>109</v>
      </c>
      <c r="D108" s="14" t="s">
        <v>105</v>
      </c>
      <c r="E108" s="14">
        <v>2</v>
      </c>
      <c r="F108" s="14">
        <v>1</v>
      </c>
    </row>
    <row r="109" spans="1:6" hidden="1">
      <c r="A109" s="14" t="s">
        <v>13</v>
      </c>
      <c r="B109" s="14" t="s">
        <v>110</v>
      </c>
      <c r="C109" s="14" t="s">
        <v>111</v>
      </c>
      <c r="D109" s="14" t="s">
        <v>105</v>
      </c>
      <c r="E109" s="14">
        <v>2</v>
      </c>
      <c r="F109" s="14">
        <v>1</v>
      </c>
    </row>
    <row r="110" spans="1:6" hidden="1">
      <c r="A110" s="14" t="s">
        <v>13</v>
      </c>
      <c r="B110" s="14" t="s">
        <v>112</v>
      </c>
      <c r="C110" s="14" t="s">
        <v>113</v>
      </c>
      <c r="D110" s="14" t="s">
        <v>114</v>
      </c>
      <c r="E110" s="14">
        <v>1</v>
      </c>
      <c r="F110" s="14">
        <v>2</v>
      </c>
    </row>
    <row r="111" spans="1:6" hidden="1">
      <c r="A111" s="14" t="s">
        <v>13</v>
      </c>
      <c r="B111" s="14" t="s">
        <v>115</v>
      </c>
      <c r="C111" s="14" t="s">
        <v>116</v>
      </c>
      <c r="D111" s="14" t="s">
        <v>114</v>
      </c>
      <c r="E111" s="14">
        <v>2</v>
      </c>
      <c r="F111" s="14">
        <v>1</v>
      </c>
    </row>
    <row r="112" spans="1:6" hidden="1">
      <c r="A112" s="14" t="s">
        <v>13</v>
      </c>
      <c r="B112" s="14" t="s">
        <v>117</v>
      </c>
      <c r="C112" s="14" t="s">
        <v>118</v>
      </c>
      <c r="D112" s="14" t="s">
        <v>119</v>
      </c>
      <c r="E112" s="14">
        <v>2</v>
      </c>
      <c r="F112" s="14">
        <v>0</v>
      </c>
    </row>
    <row r="113" spans="1:6">
      <c r="A113" s="14" t="s">
        <v>13</v>
      </c>
      <c r="B113" s="14" t="s">
        <v>120</v>
      </c>
      <c r="C113" s="14" t="s">
        <v>121</v>
      </c>
      <c r="D113" s="14" t="s">
        <v>122</v>
      </c>
      <c r="E113" s="14">
        <v>3</v>
      </c>
      <c r="F113" s="14">
        <v>2</v>
      </c>
    </row>
    <row r="114" spans="1:6" hidden="1">
      <c r="A114" s="14" t="s">
        <v>159</v>
      </c>
      <c r="B114" s="14" t="s">
        <v>86</v>
      </c>
      <c r="C114" s="14" t="s">
        <v>87</v>
      </c>
      <c r="D114" s="14" t="s">
        <v>88</v>
      </c>
      <c r="E114" s="14">
        <v>2</v>
      </c>
      <c r="F114" s="14">
        <v>0</v>
      </c>
    </row>
    <row r="115" spans="1:6" hidden="1">
      <c r="A115" s="14" t="s">
        <v>159</v>
      </c>
      <c r="B115" s="14" t="s">
        <v>89</v>
      </c>
      <c r="C115" s="14" t="s">
        <v>90</v>
      </c>
      <c r="D115" s="14" t="s">
        <v>88</v>
      </c>
      <c r="E115" s="14">
        <v>1</v>
      </c>
      <c r="F115" s="14">
        <v>0</v>
      </c>
    </row>
    <row r="116" spans="1:6" hidden="1">
      <c r="A116" s="14" t="s">
        <v>159</v>
      </c>
      <c r="B116" s="14" t="s">
        <v>91</v>
      </c>
      <c r="C116" s="14" t="s">
        <v>92</v>
      </c>
      <c r="D116" s="14" t="s">
        <v>88</v>
      </c>
      <c r="E116" s="14">
        <v>2</v>
      </c>
      <c r="F116" s="14">
        <v>1</v>
      </c>
    </row>
    <row r="117" spans="1:6" hidden="1">
      <c r="A117" s="14" t="s">
        <v>159</v>
      </c>
      <c r="B117" s="14" t="s">
        <v>93</v>
      </c>
      <c r="C117" s="14" t="s">
        <v>94</v>
      </c>
      <c r="D117" s="14" t="s">
        <v>88</v>
      </c>
      <c r="E117" s="14">
        <v>3</v>
      </c>
      <c r="F117" s="14">
        <v>1</v>
      </c>
    </row>
    <row r="118" spans="1:6" hidden="1">
      <c r="A118" s="14" t="s">
        <v>159</v>
      </c>
      <c r="B118" s="14" t="s">
        <v>95</v>
      </c>
      <c r="C118" s="14" t="s">
        <v>96</v>
      </c>
      <c r="D118" s="14" t="s">
        <v>88</v>
      </c>
      <c r="E118" s="14">
        <v>1</v>
      </c>
      <c r="F118" s="14">
        <v>2</v>
      </c>
    </row>
    <row r="119" spans="1:6" hidden="1">
      <c r="A119" s="14" t="s">
        <v>159</v>
      </c>
      <c r="B119" s="14" t="s">
        <v>97</v>
      </c>
      <c r="C119" s="14" t="s">
        <v>98</v>
      </c>
      <c r="D119" s="14" t="s">
        <v>88</v>
      </c>
      <c r="E119" s="14">
        <v>2</v>
      </c>
      <c r="F119" s="14">
        <v>0</v>
      </c>
    </row>
    <row r="120" spans="1:6" hidden="1">
      <c r="A120" s="14" t="s">
        <v>159</v>
      </c>
      <c r="B120" s="14" t="s">
        <v>99</v>
      </c>
      <c r="C120" s="14" t="s">
        <v>100</v>
      </c>
      <c r="D120" s="14" t="s">
        <v>88</v>
      </c>
      <c r="E120" s="14">
        <v>1</v>
      </c>
      <c r="F120" s="14">
        <v>2</v>
      </c>
    </row>
    <row r="121" spans="1:6" hidden="1">
      <c r="A121" s="14" t="s">
        <v>159</v>
      </c>
      <c r="B121" s="14" t="s">
        <v>101</v>
      </c>
      <c r="C121" s="14" t="s">
        <v>102</v>
      </c>
      <c r="D121" s="14" t="s">
        <v>88</v>
      </c>
      <c r="E121" s="14">
        <v>1</v>
      </c>
      <c r="F121" s="14">
        <v>0</v>
      </c>
    </row>
    <row r="122" spans="1:6" hidden="1">
      <c r="A122" s="14" t="s">
        <v>159</v>
      </c>
      <c r="B122" s="14" t="s">
        <v>103</v>
      </c>
      <c r="C122" s="14" t="s">
        <v>104</v>
      </c>
      <c r="D122" s="14" t="s">
        <v>105</v>
      </c>
      <c r="E122" s="14">
        <v>1</v>
      </c>
      <c r="F122" s="14">
        <v>2</v>
      </c>
    </row>
    <row r="123" spans="1:6" hidden="1">
      <c r="A123" s="14" t="s">
        <v>159</v>
      </c>
      <c r="B123" s="14" t="s">
        <v>106</v>
      </c>
      <c r="C123" s="14" t="s">
        <v>107</v>
      </c>
      <c r="D123" s="14" t="s">
        <v>105</v>
      </c>
      <c r="E123" s="14">
        <v>1</v>
      </c>
      <c r="F123" s="14">
        <v>2</v>
      </c>
    </row>
    <row r="124" spans="1:6" hidden="1">
      <c r="A124" s="14" t="s">
        <v>159</v>
      </c>
      <c r="B124" s="14" t="s">
        <v>108</v>
      </c>
      <c r="C124" s="14" t="s">
        <v>109</v>
      </c>
      <c r="D124" s="14" t="s">
        <v>105</v>
      </c>
      <c r="E124" s="14">
        <v>1</v>
      </c>
      <c r="F124" s="14">
        <v>0</v>
      </c>
    </row>
    <row r="125" spans="1:6" hidden="1">
      <c r="A125" s="14" t="s">
        <v>159</v>
      </c>
      <c r="B125" s="14" t="s">
        <v>110</v>
      </c>
      <c r="C125" s="14" t="s">
        <v>111</v>
      </c>
      <c r="D125" s="14" t="s">
        <v>105</v>
      </c>
      <c r="E125" s="14">
        <v>1</v>
      </c>
      <c r="F125" s="14">
        <v>2</v>
      </c>
    </row>
    <row r="126" spans="1:6" hidden="1">
      <c r="A126" s="14" t="s">
        <v>159</v>
      </c>
      <c r="B126" s="14" t="s">
        <v>112</v>
      </c>
      <c r="C126" s="14" t="s">
        <v>113</v>
      </c>
      <c r="D126" s="14" t="s">
        <v>114</v>
      </c>
      <c r="E126" s="14">
        <v>1</v>
      </c>
      <c r="F126" s="14">
        <v>0</v>
      </c>
    </row>
    <row r="127" spans="1:6" hidden="1">
      <c r="A127" s="14" t="s">
        <v>159</v>
      </c>
      <c r="B127" s="14" t="s">
        <v>115</v>
      </c>
      <c r="C127" s="14" t="s">
        <v>116</v>
      </c>
      <c r="D127" s="14" t="s">
        <v>114</v>
      </c>
      <c r="E127" s="14">
        <v>0</v>
      </c>
      <c r="F127" s="14">
        <v>1</v>
      </c>
    </row>
    <row r="128" spans="1:6" hidden="1">
      <c r="A128" s="14" t="s">
        <v>159</v>
      </c>
      <c r="B128" s="14" t="s">
        <v>117</v>
      </c>
      <c r="C128" s="14" t="s">
        <v>118</v>
      </c>
      <c r="D128" s="14" t="s">
        <v>119</v>
      </c>
      <c r="E128" s="14">
        <v>2</v>
      </c>
      <c r="F128" s="14">
        <v>1</v>
      </c>
    </row>
    <row r="129" spans="1:6">
      <c r="A129" s="14" t="s">
        <v>159</v>
      </c>
      <c r="B129" s="14" t="s">
        <v>120</v>
      </c>
      <c r="C129" s="14" t="s">
        <v>121</v>
      </c>
      <c r="D129" s="14" t="s">
        <v>122</v>
      </c>
      <c r="E129" s="14">
        <v>1</v>
      </c>
      <c r="F129" s="14">
        <v>0</v>
      </c>
    </row>
    <row r="130" spans="1:6" hidden="1">
      <c r="A130" s="14" t="s">
        <v>15</v>
      </c>
      <c r="B130" s="14" t="s">
        <v>86</v>
      </c>
      <c r="C130" s="14" t="s">
        <v>87</v>
      </c>
      <c r="D130" s="14" t="s">
        <v>88</v>
      </c>
      <c r="E130" s="14">
        <v>1</v>
      </c>
      <c r="F130" s="14">
        <v>1</v>
      </c>
    </row>
    <row r="131" spans="1:6" hidden="1">
      <c r="A131" s="14" t="s">
        <v>15</v>
      </c>
      <c r="B131" s="14" t="s">
        <v>89</v>
      </c>
      <c r="C131" s="14" t="s">
        <v>90</v>
      </c>
      <c r="D131" s="14" t="s">
        <v>88</v>
      </c>
      <c r="E131" s="14">
        <v>2</v>
      </c>
      <c r="F131" s="14">
        <v>1</v>
      </c>
    </row>
    <row r="132" spans="1:6" hidden="1">
      <c r="A132" s="14" t="s">
        <v>15</v>
      </c>
      <c r="B132" s="14" t="s">
        <v>91</v>
      </c>
      <c r="C132" s="14" t="s">
        <v>92</v>
      </c>
      <c r="D132" s="14" t="s">
        <v>88</v>
      </c>
      <c r="E132" s="14">
        <v>3</v>
      </c>
      <c r="F132" s="14">
        <v>0</v>
      </c>
    </row>
    <row r="133" spans="1:6" hidden="1">
      <c r="A133" s="14" t="s">
        <v>15</v>
      </c>
      <c r="B133" s="14" t="s">
        <v>93</v>
      </c>
      <c r="C133" s="14" t="s">
        <v>94</v>
      </c>
      <c r="D133" s="14" t="s">
        <v>88</v>
      </c>
      <c r="E133" s="14">
        <v>1</v>
      </c>
      <c r="F133" s="14">
        <v>0</v>
      </c>
    </row>
    <row r="134" spans="1:6" hidden="1">
      <c r="A134" s="14" t="s">
        <v>15</v>
      </c>
      <c r="B134" s="14" t="s">
        <v>95</v>
      </c>
      <c r="C134" s="14" t="s">
        <v>96</v>
      </c>
      <c r="D134" s="14" t="s">
        <v>88</v>
      </c>
      <c r="E134" s="14">
        <v>2</v>
      </c>
      <c r="F134" s="14">
        <v>2</v>
      </c>
    </row>
    <row r="135" spans="1:6" hidden="1">
      <c r="A135" s="14" t="s">
        <v>15</v>
      </c>
      <c r="B135" s="14" t="s">
        <v>97</v>
      </c>
      <c r="C135" s="14" t="s">
        <v>98</v>
      </c>
      <c r="D135" s="14" t="s">
        <v>88</v>
      </c>
      <c r="E135" s="14">
        <v>1</v>
      </c>
      <c r="F135" s="14">
        <v>0</v>
      </c>
    </row>
    <row r="136" spans="1:6" hidden="1">
      <c r="A136" s="14" t="s">
        <v>15</v>
      </c>
      <c r="B136" s="14" t="s">
        <v>99</v>
      </c>
      <c r="C136" s="14" t="s">
        <v>100</v>
      </c>
      <c r="D136" s="14" t="s">
        <v>88</v>
      </c>
      <c r="E136" s="14">
        <v>1</v>
      </c>
      <c r="F136" s="14">
        <v>2</v>
      </c>
    </row>
    <row r="137" spans="1:6" hidden="1">
      <c r="A137" s="14" t="s">
        <v>15</v>
      </c>
      <c r="B137" s="14" t="s">
        <v>101</v>
      </c>
      <c r="C137" s="14" t="s">
        <v>102</v>
      </c>
      <c r="D137" s="14" t="s">
        <v>88</v>
      </c>
      <c r="E137" s="14">
        <v>0</v>
      </c>
      <c r="F137" s="14">
        <v>1</v>
      </c>
    </row>
    <row r="138" spans="1:6" hidden="1">
      <c r="A138" s="14" t="s">
        <v>15</v>
      </c>
      <c r="B138" s="14" t="s">
        <v>103</v>
      </c>
      <c r="C138" s="14" t="s">
        <v>104</v>
      </c>
      <c r="D138" s="14" t="s">
        <v>105</v>
      </c>
      <c r="E138" s="14">
        <v>0</v>
      </c>
      <c r="F138" s="14">
        <v>1</v>
      </c>
    </row>
    <row r="139" spans="1:6" hidden="1">
      <c r="A139" s="14" t="s">
        <v>15</v>
      </c>
      <c r="B139" s="14" t="s">
        <v>106</v>
      </c>
      <c r="C139" s="14" t="s">
        <v>107</v>
      </c>
      <c r="D139" s="14" t="s">
        <v>105</v>
      </c>
      <c r="E139" s="14">
        <v>1</v>
      </c>
      <c r="F139" s="14">
        <v>0</v>
      </c>
    </row>
    <row r="140" spans="1:6" hidden="1">
      <c r="A140" s="14" t="s">
        <v>15</v>
      </c>
      <c r="B140" s="14" t="s">
        <v>108</v>
      </c>
      <c r="C140" s="14" t="s">
        <v>109</v>
      </c>
      <c r="D140" s="14" t="s">
        <v>105</v>
      </c>
      <c r="E140" s="14">
        <v>1</v>
      </c>
      <c r="F140" s="14">
        <v>0</v>
      </c>
    </row>
    <row r="141" spans="1:6" hidden="1">
      <c r="A141" s="14" t="s">
        <v>15</v>
      </c>
      <c r="B141" s="14" t="s">
        <v>110</v>
      </c>
      <c r="C141" s="14" t="s">
        <v>111</v>
      </c>
      <c r="D141" s="14" t="s">
        <v>105</v>
      </c>
      <c r="E141" s="14">
        <v>1</v>
      </c>
      <c r="F141" s="14">
        <v>1</v>
      </c>
    </row>
    <row r="142" spans="1:6" hidden="1">
      <c r="A142" s="14" t="s">
        <v>15</v>
      </c>
      <c r="B142" s="14" t="s">
        <v>112</v>
      </c>
      <c r="C142" s="14" t="s">
        <v>113</v>
      </c>
      <c r="D142" s="14" t="s">
        <v>114</v>
      </c>
      <c r="E142" s="14">
        <v>0</v>
      </c>
      <c r="F142" s="14">
        <v>1</v>
      </c>
    </row>
    <row r="143" spans="1:6" hidden="1">
      <c r="A143" s="14" t="s">
        <v>15</v>
      </c>
      <c r="B143" s="14" t="s">
        <v>115</v>
      </c>
      <c r="C143" s="14" t="s">
        <v>116</v>
      </c>
      <c r="D143" s="14" t="s">
        <v>114</v>
      </c>
      <c r="E143" s="14">
        <v>1</v>
      </c>
      <c r="F143" s="14">
        <v>1</v>
      </c>
    </row>
    <row r="144" spans="1:6" hidden="1">
      <c r="A144" s="14" t="s">
        <v>15</v>
      </c>
      <c r="B144" s="14" t="s">
        <v>117</v>
      </c>
      <c r="C144" s="14" t="s">
        <v>118</v>
      </c>
      <c r="D144" s="14" t="s">
        <v>119</v>
      </c>
      <c r="E144" s="14">
        <v>0</v>
      </c>
      <c r="F144" s="14">
        <v>1</v>
      </c>
    </row>
    <row r="145" spans="1:6">
      <c r="A145" s="14" t="s">
        <v>15</v>
      </c>
      <c r="B145" s="14" t="s">
        <v>120</v>
      </c>
      <c r="C145" s="14" t="s">
        <v>121</v>
      </c>
      <c r="D145" s="14" t="s">
        <v>122</v>
      </c>
      <c r="E145" s="14">
        <v>0</v>
      </c>
      <c r="F145" s="14">
        <v>1</v>
      </c>
    </row>
    <row r="146" spans="1:6" hidden="1">
      <c r="A146" s="14" t="s">
        <v>16</v>
      </c>
      <c r="B146" s="14" t="s">
        <v>86</v>
      </c>
      <c r="C146" s="14" t="s">
        <v>87</v>
      </c>
      <c r="D146" s="14" t="s">
        <v>88</v>
      </c>
      <c r="E146" s="14">
        <v>2</v>
      </c>
      <c r="F146" s="14">
        <v>1</v>
      </c>
    </row>
    <row r="147" spans="1:6" hidden="1">
      <c r="A147" s="14" t="s">
        <v>16</v>
      </c>
      <c r="B147" s="14" t="s">
        <v>89</v>
      </c>
      <c r="C147" s="14" t="s">
        <v>90</v>
      </c>
      <c r="D147" s="14" t="s">
        <v>88</v>
      </c>
      <c r="E147" s="14">
        <v>2</v>
      </c>
      <c r="F147" s="14">
        <v>0</v>
      </c>
    </row>
    <row r="148" spans="1:6" hidden="1">
      <c r="A148" s="14" t="s">
        <v>16</v>
      </c>
      <c r="B148" s="14" t="s">
        <v>91</v>
      </c>
      <c r="C148" s="14" t="s">
        <v>92</v>
      </c>
      <c r="D148" s="14" t="s">
        <v>88</v>
      </c>
      <c r="E148" s="14">
        <v>1</v>
      </c>
      <c r="F148" s="14">
        <v>1</v>
      </c>
    </row>
    <row r="149" spans="1:6" hidden="1">
      <c r="A149" s="14" t="s">
        <v>16</v>
      </c>
      <c r="B149" s="14" t="s">
        <v>93</v>
      </c>
      <c r="C149" s="14" t="s">
        <v>94</v>
      </c>
      <c r="D149" s="14" t="s">
        <v>88</v>
      </c>
      <c r="E149" s="14">
        <v>2</v>
      </c>
      <c r="F149" s="14">
        <v>1</v>
      </c>
    </row>
    <row r="150" spans="1:6" hidden="1">
      <c r="A150" s="14" t="s">
        <v>16</v>
      </c>
      <c r="B150" s="14" t="s">
        <v>95</v>
      </c>
      <c r="C150" s="14" t="s">
        <v>96</v>
      </c>
      <c r="D150" s="14" t="s">
        <v>88</v>
      </c>
      <c r="E150" s="14">
        <v>1</v>
      </c>
      <c r="F150" s="14">
        <v>0</v>
      </c>
    </row>
    <row r="151" spans="1:6" hidden="1">
      <c r="A151" s="14" t="s">
        <v>16</v>
      </c>
      <c r="B151" s="14" t="s">
        <v>97</v>
      </c>
      <c r="C151" s="14" t="s">
        <v>98</v>
      </c>
      <c r="D151" s="14" t="s">
        <v>88</v>
      </c>
      <c r="E151" s="14">
        <v>2</v>
      </c>
      <c r="F151" s="14">
        <v>0</v>
      </c>
    </row>
    <row r="152" spans="1:6" hidden="1">
      <c r="A152" s="14" t="s">
        <v>16</v>
      </c>
      <c r="B152" s="14" t="s">
        <v>99</v>
      </c>
      <c r="C152" s="14" t="s">
        <v>100</v>
      </c>
      <c r="D152" s="14" t="s">
        <v>88</v>
      </c>
      <c r="E152" s="14">
        <v>0</v>
      </c>
      <c r="F152" s="14">
        <v>2</v>
      </c>
    </row>
    <row r="153" spans="1:6" hidden="1">
      <c r="A153" s="14" t="s">
        <v>16</v>
      </c>
      <c r="B153" s="14" t="s">
        <v>101</v>
      </c>
      <c r="C153" s="14" t="s">
        <v>102</v>
      </c>
      <c r="D153" s="14" t="s">
        <v>88</v>
      </c>
      <c r="E153" s="14">
        <v>2</v>
      </c>
      <c r="F153" s="14">
        <v>1</v>
      </c>
    </row>
    <row r="154" spans="1:6" hidden="1">
      <c r="A154" s="14" t="s">
        <v>16</v>
      </c>
      <c r="B154" s="14" t="s">
        <v>103</v>
      </c>
      <c r="C154" s="14" t="s">
        <v>104</v>
      </c>
      <c r="D154" s="14" t="s">
        <v>105</v>
      </c>
      <c r="E154" s="14">
        <v>1</v>
      </c>
      <c r="F154" s="14">
        <v>2</v>
      </c>
    </row>
    <row r="155" spans="1:6" hidden="1">
      <c r="A155" s="14" t="s">
        <v>16</v>
      </c>
      <c r="B155" s="14" t="s">
        <v>106</v>
      </c>
      <c r="C155" s="14" t="s">
        <v>107</v>
      </c>
      <c r="D155" s="14" t="s">
        <v>105</v>
      </c>
      <c r="E155" s="14">
        <v>1</v>
      </c>
      <c r="F155" s="14">
        <v>1</v>
      </c>
    </row>
    <row r="156" spans="1:6" hidden="1">
      <c r="A156" s="14" t="s">
        <v>16</v>
      </c>
      <c r="B156" s="14" t="s">
        <v>108</v>
      </c>
      <c r="C156" s="14" t="s">
        <v>109</v>
      </c>
      <c r="D156" s="14" t="s">
        <v>105</v>
      </c>
      <c r="E156" s="14">
        <v>2</v>
      </c>
      <c r="F156" s="14">
        <v>1</v>
      </c>
    </row>
    <row r="157" spans="1:6" hidden="1">
      <c r="A157" s="14" t="s">
        <v>16</v>
      </c>
      <c r="B157" s="14" t="s">
        <v>110</v>
      </c>
      <c r="C157" s="14" t="s">
        <v>111</v>
      </c>
      <c r="D157" s="14" t="s">
        <v>105</v>
      </c>
      <c r="E157" s="14">
        <v>2</v>
      </c>
      <c r="F157" s="14">
        <v>2</v>
      </c>
    </row>
    <row r="158" spans="1:6" hidden="1">
      <c r="A158" s="14" t="s">
        <v>16</v>
      </c>
      <c r="B158" s="14" t="s">
        <v>112</v>
      </c>
      <c r="C158" s="14" t="s">
        <v>113</v>
      </c>
      <c r="D158" s="14" t="s">
        <v>114</v>
      </c>
      <c r="E158" s="14">
        <v>2</v>
      </c>
      <c r="F158" s="14">
        <v>1</v>
      </c>
    </row>
    <row r="159" spans="1:6" hidden="1">
      <c r="A159" s="14" t="s">
        <v>16</v>
      </c>
      <c r="B159" s="14" t="s">
        <v>115</v>
      </c>
      <c r="C159" s="14" t="s">
        <v>116</v>
      </c>
      <c r="D159" s="14" t="s">
        <v>114</v>
      </c>
      <c r="E159" s="14">
        <v>2</v>
      </c>
      <c r="F159" s="14">
        <v>1</v>
      </c>
    </row>
    <row r="160" spans="1:6" hidden="1">
      <c r="A160" s="14" t="s">
        <v>16</v>
      </c>
      <c r="B160" s="14" t="s">
        <v>117</v>
      </c>
      <c r="C160" s="14" t="s">
        <v>118</v>
      </c>
      <c r="D160" s="14" t="s">
        <v>119</v>
      </c>
      <c r="E160" s="14">
        <v>1</v>
      </c>
      <c r="F160" s="14">
        <v>0</v>
      </c>
    </row>
    <row r="161" spans="1:6">
      <c r="A161" s="14" t="s">
        <v>16</v>
      </c>
      <c r="B161" s="14" t="s">
        <v>120</v>
      </c>
      <c r="C161" s="14" t="s">
        <v>121</v>
      </c>
      <c r="D161" s="14" t="s">
        <v>122</v>
      </c>
      <c r="E161" s="14">
        <v>2</v>
      </c>
      <c r="F161" s="14">
        <v>1</v>
      </c>
    </row>
    <row r="162" spans="1:6" hidden="1">
      <c r="A162" s="14" t="s">
        <v>17</v>
      </c>
      <c r="B162" s="14" t="s">
        <v>86</v>
      </c>
      <c r="C162" s="14" t="s">
        <v>87</v>
      </c>
      <c r="D162" s="14" t="s">
        <v>88</v>
      </c>
      <c r="E162" s="14">
        <v>1</v>
      </c>
      <c r="F162" s="14">
        <v>1</v>
      </c>
    </row>
    <row r="163" spans="1:6" hidden="1">
      <c r="A163" s="14" t="s">
        <v>17</v>
      </c>
      <c r="B163" s="14" t="s">
        <v>89</v>
      </c>
      <c r="C163" s="14" t="s">
        <v>90</v>
      </c>
      <c r="D163" s="14" t="s">
        <v>88</v>
      </c>
      <c r="E163" s="14">
        <v>3</v>
      </c>
      <c r="F163" s="14">
        <v>1</v>
      </c>
    </row>
    <row r="164" spans="1:6" hidden="1">
      <c r="A164" s="14" t="s">
        <v>17</v>
      </c>
      <c r="B164" s="14" t="s">
        <v>91</v>
      </c>
      <c r="C164" s="14" t="s">
        <v>92</v>
      </c>
      <c r="D164" s="14" t="s">
        <v>88</v>
      </c>
      <c r="E164" s="14">
        <v>3</v>
      </c>
      <c r="F164" s="14">
        <v>1</v>
      </c>
    </row>
    <row r="165" spans="1:6" hidden="1">
      <c r="A165" s="14" t="s">
        <v>17</v>
      </c>
      <c r="B165" s="14" t="s">
        <v>93</v>
      </c>
      <c r="C165" s="14" t="s">
        <v>94</v>
      </c>
      <c r="D165" s="14" t="s">
        <v>88</v>
      </c>
      <c r="E165" s="14">
        <v>4</v>
      </c>
      <c r="F165" s="14">
        <v>2</v>
      </c>
    </row>
    <row r="166" spans="1:6" hidden="1">
      <c r="A166" s="14" t="s">
        <v>17</v>
      </c>
      <c r="B166" s="14" t="s">
        <v>95</v>
      </c>
      <c r="C166" s="14" t="s">
        <v>96</v>
      </c>
      <c r="D166" s="14" t="s">
        <v>88</v>
      </c>
      <c r="E166" s="14">
        <v>2</v>
      </c>
      <c r="F166" s="14">
        <v>1</v>
      </c>
    </row>
    <row r="167" spans="1:6" hidden="1">
      <c r="A167" s="14" t="s">
        <v>17</v>
      </c>
      <c r="B167" s="14" t="s">
        <v>97</v>
      </c>
      <c r="C167" s="14" t="s">
        <v>98</v>
      </c>
      <c r="D167" s="14" t="s">
        <v>88</v>
      </c>
      <c r="E167" s="14">
        <v>2</v>
      </c>
      <c r="F167" s="14">
        <v>1</v>
      </c>
    </row>
    <row r="168" spans="1:6" hidden="1">
      <c r="A168" s="14" t="s">
        <v>17</v>
      </c>
      <c r="B168" s="14" t="s">
        <v>99</v>
      </c>
      <c r="C168" s="14" t="s">
        <v>100</v>
      </c>
      <c r="D168" s="14" t="s">
        <v>88</v>
      </c>
      <c r="E168" s="14">
        <v>2</v>
      </c>
      <c r="F168" s="14">
        <v>2</v>
      </c>
    </row>
    <row r="169" spans="1:6" hidden="1">
      <c r="A169" s="14" t="s">
        <v>17</v>
      </c>
      <c r="B169" s="14" t="s">
        <v>101</v>
      </c>
      <c r="C169" s="14" t="s">
        <v>102</v>
      </c>
      <c r="D169" s="14" t="s">
        <v>88</v>
      </c>
      <c r="E169" s="14">
        <v>1</v>
      </c>
      <c r="F169" s="14">
        <v>1</v>
      </c>
    </row>
    <row r="170" spans="1:6" hidden="1">
      <c r="A170" s="14" t="s">
        <v>17</v>
      </c>
      <c r="B170" s="14" t="s">
        <v>103</v>
      </c>
      <c r="C170" s="14" t="s">
        <v>104</v>
      </c>
      <c r="D170" s="14" t="s">
        <v>105</v>
      </c>
      <c r="E170" s="14">
        <v>2</v>
      </c>
      <c r="F170" s="14">
        <v>1</v>
      </c>
    </row>
    <row r="171" spans="1:6" hidden="1">
      <c r="A171" s="14" t="s">
        <v>17</v>
      </c>
      <c r="B171" s="14" t="s">
        <v>106</v>
      </c>
      <c r="C171" s="14" t="s">
        <v>107</v>
      </c>
      <c r="D171" s="14" t="s">
        <v>105</v>
      </c>
      <c r="E171" s="14">
        <v>1</v>
      </c>
      <c r="F171" s="14">
        <v>3</v>
      </c>
    </row>
    <row r="172" spans="1:6" hidden="1">
      <c r="A172" s="14" t="s">
        <v>17</v>
      </c>
      <c r="B172" s="14" t="s">
        <v>108</v>
      </c>
      <c r="C172" s="14" t="s">
        <v>109</v>
      </c>
      <c r="D172" s="14" t="s">
        <v>105</v>
      </c>
      <c r="E172" s="14">
        <v>3</v>
      </c>
      <c r="F172" s="14">
        <v>1</v>
      </c>
    </row>
    <row r="173" spans="1:6" hidden="1">
      <c r="A173" s="14" t="s">
        <v>17</v>
      </c>
      <c r="B173" s="14" t="s">
        <v>110</v>
      </c>
      <c r="C173" s="14" t="s">
        <v>111</v>
      </c>
      <c r="D173" s="14" t="s">
        <v>105</v>
      </c>
      <c r="E173" s="14">
        <v>3</v>
      </c>
      <c r="F173" s="14">
        <v>1</v>
      </c>
    </row>
    <row r="174" spans="1:6" hidden="1">
      <c r="A174" s="14" t="s">
        <v>17</v>
      </c>
      <c r="B174" s="14" t="s">
        <v>112</v>
      </c>
      <c r="C174" s="14" t="s">
        <v>113</v>
      </c>
      <c r="D174" s="14" t="s">
        <v>114</v>
      </c>
      <c r="E174" s="14">
        <v>1</v>
      </c>
      <c r="F174" s="14">
        <v>0</v>
      </c>
    </row>
    <row r="175" spans="1:6" hidden="1">
      <c r="A175" s="14" t="s">
        <v>17</v>
      </c>
      <c r="B175" s="14" t="s">
        <v>115</v>
      </c>
      <c r="C175" s="14" t="s">
        <v>116</v>
      </c>
      <c r="D175" s="14" t="s">
        <v>114</v>
      </c>
      <c r="E175" s="14">
        <v>2</v>
      </c>
      <c r="F175" s="14">
        <v>2</v>
      </c>
    </row>
    <row r="176" spans="1:6" hidden="1">
      <c r="A176" s="14" t="s">
        <v>17</v>
      </c>
      <c r="B176" s="14" t="s">
        <v>117</v>
      </c>
      <c r="C176" s="14" t="s">
        <v>118</v>
      </c>
      <c r="D176" s="14" t="s">
        <v>119</v>
      </c>
      <c r="E176" s="14">
        <v>1</v>
      </c>
      <c r="F176" s="14">
        <v>2</v>
      </c>
    </row>
    <row r="177" spans="1:6">
      <c r="A177" s="14" t="s">
        <v>17</v>
      </c>
      <c r="B177" s="14" t="s">
        <v>120</v>
      </c>
      <c r="C177" s="14" t="s">
        <v>121</v>
      </c>
      <c r="D177" s="14" t="s">
        <v>122</v>
      </c>
      <c r="E177" s="14">
        <v>3</v>
      </c>
      <c r="F177" s="14">
        <v>1</v>
      </c>
    </row>
    <row r="178" spans="1:6" hidden="1">
      <c r="A178" s="14" t="s">
        <v>18</v>
      </c>
      <c r="B178" s="14" t="s">
        <v>86</v>
      </c>
      <c r="C178" s="14" t="s">
        <v>87</v>
      </c>
      <c r="D178" s="14" t="s">
        <v>88</v>
      </c>
      <c r="E178" s="14">
        <v>1</v>
      </c>
      <c r="F178" s="14">
        <v>0</v>
      </c>
    </row>
    <row r="179" spans="1:6" hidden="1">
      <c r="A179" s="14" t="s">
        <v>18</v>
      </c>
      <c r="B179" s="14" t="s">
        <v>89</v>
      </c>
      <c r="C179" s="14" t="s">
        <v>90</v>
      </c>
      <c r="D179" s="14" t="s">
        <v>88</v>
      </c>
      <c r="E179" s="14">
        <v>2</v>
      </c>
      <c r="F179" s="14">
        <v>0</v>
      </c>
    </row>
    <row r="180" spans="1:6" hidden="1">
      <c r="A180" s="14" t="s">
        <v>18</v>
      </c>
      <c r="B180" s="14" t="s">
        <v>91</v>
      </c>
      <c r="C180" s="14" t="s">
        <v>92</v>
      </c>
      <c r="D180" s="14" t="s">
        <v>88</v>
      </c>
      <c r="E180" s="14">
        <v>2</v>
      </c>
      <c r="F180" s="14">
        <v>0</v>
      </c>
    </row>
    <row r="181" spans="1:6" hidden="1">
      <c r="A181" s="14" t="s">
        <v>18</v>
      </c>
      <c r="B181" s="14" t="s">
        <v>93</v>
      </c>
      <c r="C181" s="14" t="s">
        <v>94</v>
      </c>
      <c r="D181" s="14" t="s">
        <v>88</v>
      </c>
      <c r="E181" s="14">
        <v>1</v>
      </c>
      <c r="F181" s="14">
        <v>0</v>
      </c>
    </row>
    <row r="182" spans="1:6" hidden="1">
      <c r="A182" s="14" t="s">
        <v>18</v>
      </c>
      <c r="B182" s="14" t="s">
        <v>95</v>
      </c>
      <c r="C182" s="14" t="s">
        <v>96</v>
      </c>
      <c r="D182" s="14" t="s">
        <v>88</v>
      </c>
      <c r="E182" s="14">
        <v>0</v>
      </c>
      <c r="F182" s="14">
        <v>1</v>
      </c>
    </row>
    <row r="183" spans="1:6" hidden="1">
      <c r="A183" s="14" t="s">
        <v>18</v>
      </c>
      <c r="B183" s="14" t="s">
        <v>97</v>
      </c>
      <c r="C183" s="14" t="s">
        <v>98</v>
      </c>
      <c r="D183" s="14" t="s">
        <v>88</v>
      </c>
      <c r="E183" s="14">
        <v>2</v>
      </c>
      <c r="F183" s="14">
        <v>0</v>
      </c>
    </row>
    <row r="184" spans="1:6" hidden="1">
      <c r="A184" s="14" t="s">
        <v>18</v>
      </c>
      <c r="B184" s="14" t="s">
        <v>99</v>
      </c>
      <c r="C184" s="14" t="s">
        <v>100</v>
      </c>
      <c r="D184" s="14" t="s">
        <v>88</v>
      </c>
      <c r="E184" s="14">
        <v>0</v>
      </c>
      <c r="F184" s="14">
        <v>1</v>
      </c>
    </row>
    <row r="185" spans="1:6" hidden="1">
      <c r="A185" s="14" t="s">
        <v>18</v>
      </c>
      <c r="B185" s="14" t="s">
        <v>101</v>
      </c>
      <c r="C185" s="14" t="s">
        <v>102</v>
      </c>
      <c r="D185" s="14" t="s">
        <v>88</v>
      </c>
      <c r="E185" s="14">
        <v>1</v>
      </c>
      <c r="F185" s="14">
        <v>0</v>
      </c>
    </row>
    <row r="186" spans="1:6" hidden="1">
      <c r="A186" s="14" t="s">
        <v>18</v>
      </c>
      <c r="B186" s="14" t="s">
        <v>103</v>
      </c>
      <c r="C186" s="14" t="s">
        <v>104</v>
      </c>
      <c r="D186" s="14" t="s">
        <v>105</v>
      </c>
      <c r="E186" s="14">
        <v>0</v>
      </c>
      <c r="F186" s="14">
        <v>1</v>
      </c>
    </row>
    <row r="187" spans="1:6" hidden="1">
      <c r="A187" s="14" t="s">
        <v>18</v>
      </c>
      <c r="B187" s="14" t="s">
        <v>106</v>
      </c>
      <c r="C187" s="14" t="s">
        <v>107</v>
      </c>
      <c r="D187" s="14" t="s">
        <v>105</v>
      </c>
      <c r="E187" s="14">
        <v>0</v>
      </c>
      <c r="F187" s="14">
        <v>1</v>
      </c>
    </row>
    <row r="188" spans="1:6" hidden="1">
      <c r="A188" s="14" t="s">
        <v>18</v>
      </c>
      <c r="B188" s="14" t="s">
        <v>108</v>
      </c>
      <c r="C188" s="14" t="s">
        <v>109</v>
      </c>
      <c r="D188" s="14" t="s">
        <v>105</v>
      </c>
      <c r="E188" s="14">
        <v>1</v>
      </c>
      <c r="F188" s="14">
        <v>0</v>
      </c>
    </row>
    <row r="189" spans="1:6" hidden="1">
      <c r="A189" s="14" t="s">
        <v>18</v>
      </c>
      <c r="B189" s="14" t="s">
        <v>110</v>
      </c>
      <c r="C189" s="14" t="s">
        <v>111</v>
      </c>
      <c r="D189" s="14" t="s">
        <v>105</v>
      </c>
      <c r="E189" s="14">
        <v>0</v>
      </c>
      <c r="F189" s="14">
        <v>1</v>
      </c>
    </row>
    <row r="190" spans="1:6" hidden="1">
      <c r="A190" s="14" t="s">
        <v>18</v>
      </c>
      <c r="B190" s="14" t="s">
        <v>112</v>
      </c>
      <c r="C190" s="14" t="s">
        <v>113</v>
      </c>
      <c r="D190" s="14" t="s">
        <v>114</v>
      </c>
      <c r="E190" s="14">
        <v>0</v>
      </c>
      <c r="F190" s="14">
        <v>1</v>
      </c>
    </row>
    <row r="191" spans="1:6" hidden="1">
      <c r="A191" s="14" t="s">
        <v>18</v>
      </c>
      <c r="B191" s="14" t="s">
        <v>115</v>
      </c>
      <c r="C191" s="14" t="s">
        <v>116</v>
      </c>
      <c r="D191" s="14" t="s">
        <v>114</v>
      </c>
      <c r="E191" s="14">
        <v>1</v>
      </c>
      <c r="F191" s="14">
        <v>0</v>
      </c>
    </row>
    <row r="192" spans="1:6" hidden="1">
      <c r="A192" s="14" t="s">
        <v>18</v>
      </c>
      <c r="B192" s="14" t="s">
        <v>117</v>
      </c>
      <c r="C192" s="14" t="s">
        <v>118</v>
      </c>
      <c r="D192" s="14" t="s">
        <v>119</v>
      </c>
      <c r="E192" s="14">
        <v>1</v>
      </c>
      <c r="F192" s="14">
        <v>0</v>
      </c>
    </row>
    <row r="193" spans="1:6">
      <c r="A193" s="14" t="s">
        <v>18</v>
      </c>
      <c r="B193" s="14" t="s">
        <v>120</v>
      </c>
      <c r="C193" s="14" t="s">
        <v>121</v>
      </c>
      <c r="D193" s="14" t="s">
        <v>122</v>
      </c>
      <c r="E193" s="14">
        <v>1</v>
      </c>
      <c r="F193" s="14">
        <v>0</v>
      </c>
    </row>
    <row r="194" spans="1:6" hidden="1">
      <c r="A194" s="14" t="s">
        <v>19</v>
      </c>
      <c r="B194" s="14" t="s">
        <v>91</v>
      </c>
      <c r="C194" s="14" t="s">
        <v>92</v>
      </c>
      <c r="D194" s="14" t="s">
        <v>88</v>
      </c>
      <c r="E194" s="14">
        <v>3</v>
      </c>
      <c r="F194" s="14">
        <v>1</v>
      </c>
    </row>
    <row r="195" spans="1:6" hidden="1">
      <c r="A195" s="14" t="s">
        <v>19</v>
      </c>
      <c r="B195" s="14" t="s">
        <v>93</v>
      </c>
      <c r="C195" s="14" t="s">
        <v>94</v>
      </c>
      <c r="D195" s="14" t="s">
        <v>88</v>
      </c>
      <c r="E195" s="14">
        <v>2</v>
      </c>
      <c r="F195" s="14">
        <v>1</v>
      </c>
    </row>
    <row r="196" spans="1:6" hidden="1">
      <c r="A196" s="14" t="s">
        <v>19</v>
      </c>
      <c r="B196" s="14" t="s">
        <v>95</v>
      </c>
      <c r="C196" s="14" t="s">
        <v>96</v>
      </c>
      <c r="D196" s="14" t="s">
        <v>88</v>
      </c>
      <c r="E196" s="14">
        <v>1</v>
      </c>
      <c r="F196" s="14">
        <v>2</v>
      </c>
    </row>
    <row r="197" spans="1:6" hidden="1">
      <c r="A197" s="14" t="s">
        <v>19</v>
      </c>
      <c r="B197" s="14" t="s">
        <v>97</v>
      </c>
      <c r="C197" s="14" t="s">
        <v>98</v>
      </c>
      <c r="D197" s="14" t="s">
        <v>88</v>
      </c>
      <c r="E197" s="14">
        <v>2</v>
      </c>
      <c r="F197" s="14">
        <v>0</v>
      </c>
    </row>
    <row r="198" spans="1:6" hidden="1">
      <c r="A198" s="14" t="s">
        <v>19</v>
      </c>
      <c r="B198" s="14" t="s">
        <v>99</v>
      </c>
      <c r="C198" s="14" t="s">
        <v>100</v>
      </c>
      <c r="D198" s="14" t="s">
        <v>88</v>
      </c>
      <c r="E198" s="14">
        <v>1</v>
      </c>
      <c r="F198" s="14">
        <v>2</v>
      </c>
    </row>
    <row r="199" spans="1:6" hidden="1">
      <c r="A199" s="14" t="s">
        <v>19</v>
      </c>
      <c r="B199" s="14" t="s">
        <v>101</v>
      </c>
      <c r="C199" s="14" t="s">
        <v>102</v>
      </c>
      <c r="D199" s="14" t="s">
        <v>88</v>
      </c>
      <c r="E199" s="14">
        <v>1</v>
      </c>
      <c r="F199" s="14">
        <v>2</v>
      </c>
    </row>
    <row r="200" spans="1:6" hidden="1">
      <c r="A200" s="14" t="s">
        <v>19</v>
      </c>
      <c r="B200" s="14" t="s">
        <v>103</v>
      </c>
      <c r="C200" s="14" t="s">
        <v>104</v>
      </c>
      <c r="D200" s="14" t="s">
        <v>105</v>
      </c>
      <c r="E200" s="14">
        <v>1</v>
      </c>
      <c r="F200" s="14">
        <v>2</v>
      </c>
    </row>
    <row r="201" spans="1:6" hidden="1">
      <c r="A201" s="14" t="s">
        <v>19</v>
      </c>
      <c r="B201" s="14" t="s">
        <v>106</v>
      </c>
      <c r="C201" s="14" t="s">
        <v>107</v>
      </c>
      <c r="D201" s="14" t="s">
        <v>105</v>
      </c>
      <c r="E201" s="14">
        <v>1</v>
      </c>
      <c r="F201" s="14">
        <v>2</v>
      </c>
    </row>
    <row r="202" spans="1:6" hidden="1">
      <c r="A202" s="14" t="s">
        <v>19</v>
      </c>
      <c r="B202" s="14" t="s">
        <v>108</v>
      </c>
      <c r="C202" s="14" t="s">
        <v>109</v>
      </c>
      <c r="D202" s="14" t="s">
        <v>105</v>
      </c>
      <c r="E202" s="14">
        <v>1</v>
      </c>
      <c r="F202" s="14">
        <v>0</v>
      </c>
    </row>
    <row r="203" spans="1:6" hidden="1">
      <c r="A203" s="14" t="s">
        <v>19</v>
      </c>
      <c r="B203" s="14" t="s">
        <v>110</v>
      </c>
      <c r="C203" s="14" t="s">
        <v>111</v>
      </c>
      <c r="D203" s="14" t="s">
        <v>105</v>
      </c>
      <c r="E203" s="14">
        <v>2</v>
      </c>
      <c r="F203" s="14">
        <v>3</v>
      </c>
    </row>
    <row r="204" spans="1:6" hidden="1">
      <c r="A204" s="14" t="s">
        <v>19</v>
      </c>
      <c r="B204" s="14" t="s">
        <v>112</v>
      </c>
      <c r="C204" s="14" t="s">
        <v>113</v>
      </c>
      <c r="D204" s="14" t="s">
        <v>114</v>
      </c>
      <c r="E204" s="14">
        <v>1</v>
      </c>
      <c r="F204" s="14">
        <v>2</v>
      </c>
    </row>
    <row r="205" spans="1:6" hidden="1">
      <c r="A205" s="14" t="s">
        <v>19</v>
      </c>
      <c r="B205" s="14" t="s">
        <v>115</v>
      </c>
      <c r="C205" s="14" t="s">
        <v>116</v>
      </c>
      <c r="D205" s="14" t="s">
        <v>114</v>
      </c>
      <c r="E205" s="14">
        <v>2</v>
      </c>
      <c r="F205" s="14">
        <v>1</v>
      </c>
    </row>
    <row r="206" spans="1:6" hidden="1">
      <c r="A206" s="14" t="s">
        <v>19</v>
      </c>
      <c r="B206" s="14" t="s">
        <v>117</v>
      </c>
      <c r="C206" s="14" t="s">
        <v>118</v>
      </c>
      <c r="D206" s="14" t="s">
        <v>119</v>
      </c>
      <c r="E206" s="14">
        <v>1</v>
      </c>
      <c r="F206" s="14">
        <v>2</v>
      </c>
    </row>
    <row r="207" spans="1:6">
      <c r="A207" s="14" t="s">
        <v>19</v>
      </c>
      <c r="B207" s="14" t="s">
        <v>120</v>
      </c>
      <c r="C207" s="14" t="s">
        <v>121</v>
      </c>
      <c r="D207" s="14" t="s">
        <v>122</v>
      </c>
      <c r="E207" s="14">
        <v>2</v>
      </c>
      <c r="F207" s="14">
        <v>1</v>
      </c>
    </row>
    <row r="208" spans="1:6" hidden="1">
      <c r="A208" s="14" t="s">
        <v>20</v>
      </c>
      <c r="B208" s="14" t="s">
        <v>86</v>
      </c>
      <c r="C208" s="14" t="s">
        <v>87</v>
      </c>
      <c r="D208" s="14" t="s">
        <v>88</v>
      </c>
      <c r="E208" s="14">
        <v>2</v>
      </c>
      <c r="F208" s="14">
        <v>1</v>
      </c>
    </row>
    <row r="209" spans="1:6" hidden="1">
      <c r="A209" s="14" t="s">
        <v>20</v>
      </c>
      <c r="B209" s="14" t="s">
        <v>89</v>
      </c>
      <c r="C209" s="14" t="s">
        <v>90</v>
      </c>
      <c r="D209" s="14" t="s">
        <v>88</v>
      </c>
      <c r="E209" s="14">
        <v>2</v>
      </c>
      <c r="F209" s="14">
        <v>0</v>
      </c>
    </row>
    <row r="210" spans="1:6" hidden="1">
      <c r="A210" s="14" t="s">
        <v>20</v>
      </c>
      <c r="B210" s="14" t="s">
        <v>91</v>
      </c>
      <c r="C210" s="14" t="s">
        <v>92</v>
      </c>
      <c r="D210" s="14" t="s">
        <v>88</v>
      </c>
      <c r="E210" s="14">
        <v>3</v>
      </c>
      <c r="F210" s="14">
        <v>0</v>
      </c>
    </row>
    <row r="211" spans="1:6" hidden="1">
      <c r="A211" s="14" t="s">
        <v>20</v>
      </c>
      <c r="B211" s="14" t="s">
        <v>93</v>
      </c>
      <c r="C211" s="14" t="s">
        <v>94</v>
      </c>
      <c r="D211" s="14" t="s">
        <v>88</v>
      </c>
      <c r="E211" s="14">
        <v>3</v>
      </c>
      <c r="F211" s="14">
        <v>1</v>
      </c>
    </row>
    <row r="212" spans="1:6" hidden="1">
      <c r="A212" s="14" t="s">
        <v>20</v>
      </c>
      <c r="B212" s="14" t="s">
        <v>95</v>
      </c>
      <c r="C212" s="14" t="s">
        <v>96</v>
      </c>
      <c r="D212" s="14" t="s">
        <v>88</v>
      </c>
      <c r="E212" s="14">
        <v>1</v>
      </c>
      <c r="F212" s="14">
        <v>2</v>
      </c>
    </row>
    <row r="213" spans="1:6" hidden="1">
      <c r="A213" s="14" t="s">
        <v>20</v>
      </c>
      <c r="B213" s="14" t="s">
        <v>97</v>
      </c>
      <c r="C213" s="14" t="s">
        <v>98</v>
      </c>
      <c r="D213" s="14" t="s">
        <v>88</v>
      </c>
      <c r="E213" s="14">
        <v>2</v>
      </c>
      <c r="F213" s="14">
        <v>0</v>
      </c>
    </row>
    <row r="214" spans="1:6" hidden="1">
      <c r="A214" s="14" t="s">
        <v>20</v>
      </c>
      <c r="B214" s="14" t="s">
        <v>99</v>
      </c>
      <c r="C214" s="14" t="s">
        <v>100</v>
      </c>
      <c r="D214" s="14" t="s">
        <v>88</v>
      </c>
      <c r="E214" s="14">
        <v>2</v>
      </c>
      <c r="F214" s="14">
        <v>1</v>
      </c>
    </row>
    <row r="215" spans="1:6" hidden="1">
      <c r="A215" s="14" t="s">
        <v>20</v>
      </c>
      <c r="B215" s="14" t="s">
        <v>101</v>
      </c>
      <c r="C215" s="14" t="s">
        <v>102</v>
      </c>
      <c r="D215" s="14" t="s">
        <v>88</v>
      </c>
      <c r="E215" s="14">
        <v>3</v>
      </c>
      <c r="F215" s="14">
        <v>1</v>
      </c>
    </row>
    <row r="216" spans="1:6" hidden="1">
      <c r="A216" s="14" t="s">
        <v>20</v>
      </c>
      <c r="B216" s="14" t="s">
        <v>103</v>
      </c>
      <c r="C216" s="14" t="s">
        <v>104</v>
      </c>
      <c r="D216" s="14" t="s">
        <v>105</v>
      </c>
      <c r="E216" s="14">
        <v>0</v>
      </c>
      <c r="F216" s="14">
        <v>1</v>
      </c>
    </row>
    <row r="217" spans="1:6" hidden="1">
      <c r="A217" s="14" t="s">
        <v>20</v>
      </c>
      <c r="B217" s="14" t="s">
        <v>106</v>
      </c>
      <c r="C217" s="14" t="s">
        <v>107</v>
      </c>
      <c r="D217" s="14" t="s">
        <v>105</v>
      </c>
      <c r="E217" s="14">
        <v>1</v>
      </c>
      <c r="F217" s="14">
        <v>3</v>
      </c>
    </row>
    <row r="218" spans="1:6" hidden="1">
      <c r="A218" s="14" t="s">
        <v>20</v>
      </c>
      <c r="B218" s="14" t="s">
        <v>108</v>
      </c>
      <c r="C218" s="14" t="s">
        <v>109</v>
      </c>
      <c r="D218" s="14" t="s">
        <v>105</v>
      </c>
      <c r="E218" s="14">
        <v>1</v>
      </c>
      <c r="F218" s="14">
        <v>2</v>
      </c>
    </row>
    <row r="219" spans="1:6" hidden="1">
      <c r="A219" s="14" t="s">
        <v>20</v>
      </c>
      <c r="B219" s="14" t="s">
        <v>110</v>
      </c>
      <c r="C219" s="14" t="s">
        <v>111</v>
      </c>
      <c r="D219" s="14" t="s">
        <v>105</v>
      </c>
      <c r="E219" s="14">
        <v>1</v>
      </c>
      <c r="F219" s="14">
        <v>2</v>
      </c>
    </row>
    <row r="220" spans="1:6" hidden="1">
      <c r="A220" s="14" t="s">
        <v>20</v>
      </c>
      <c r="B220" s="14" t="s">
        <v>112</v>
      </c>
      <c r="C220" s="14" t="s">
        <v>113</v>
      </c>
      <c r="D220" s="14" t="s">
        <v>114</v>
      </c>
      <c r="E220" s="14">
        <v>1</v>
      </c>
      <c r="F220" s="14">
        <v>2</v>
      </c>
    </row>
    <row r="221" spans="1:6" hidden="1">
      <c r="A221" s="14" t="s">
        <v>20</v>
      </c>
      <c r="B221" s="14" t="s">
        <v>115</v>
      </c>
      <c r="C221" s="14" t="s">
        <v>116</v>
      </c>
      <c r="D221" s="14" t="s">
        <v>114</v>
      </c>
      <c r="E221" s="14">
        <v>1</v>
      </c>
      <c r="F221" s="14">
        <v>2</v>
      </c>
    </row>
    <row r="222" spans="1:6" hidden="1">
      <c r="A222" s="14" t="s">
        <v>20</v>
      </c>
      <c r="B222" s="14" t="s">
        <v>117</v>
      </c>
      <c r="C222" s="14" t="s">
        <v>118</v>
      </c>
      <c r="D222" s="14" t="s">
        <v>119</v>
      </c>
      <c r="E222" s="14">
        <v>2</v>
      </c>
      <c r="F222" s="14">
        <v>1</v>
      </c>
    </row>
    <row r="223" spans="1:6">
      <c r="A223" s="14" t="s">
        <v>20</v>
      </c>
      <c r="B223" s="14" t="s">
        <v>120</v>
      </c>
      <c r="C223" s="14" t="s">
        <v>121</v>
      </c>
      <c r="D223" s="14" t="s">
        <v>122</v>
      </c>
      <c r="E223" s="14">
        <v>2</v>
      </c>
      <c r="F223" s="14">
        <v>1</v>
      </c>
    </row>
    <row r="224" spans="1:6" hidden="1">
      <c r="A224" s="14" t="s">
        <v>21</v>
      </c>
      <c r="B224" s="14" t="s">
        <v>86</v>
      </c>
      <c r="C224" s="14" t="s">
        <v>87</v>
      </c>
      <c r="D224" s="14" t="s">
        <v>88</v>
      </c>
      <c r="E224" s="14">
        <v>2</v>
      </c>
      <c r="F224" s="14">
        <v>1</v>
      </c>
    </row>
    <row r="225" spans="1:6" hidden="1">
      <c r="A225" s="14" t="s">
        <v>21</v>
      </c>
      <c r="B225" s="14" t="s">
        <v>89</v>
      </c>
      <c r="C225" s="14" t="s">
        <v>90</v>
      </c>
      <c r="D225" s="14" t="s">
        <v>88</v>
      </c>
      <c r="E225" s="14">
        <v>3</v>
      </c>
      <c r="F225" s="14">
        <v>2</v>
      </c>
    </row>
    <row r="226" spans="1:6" hidden="1">
      <c r="A226" s="14" t="s">
        <v>21</v>
      </c>
      <c r="B226" s="14" t="s">
        <v>91</v>
      </c>
      <c r="C226" s="14" t="s">
        <v>92</v>
      </c>
      <c r="D226" s="14" t="s">
        <v>88</v>
      </c>
      <c r="E226" s="14">
        <v>3</v>
      </c>
      <c r="F226" s="14">
        <v>0</v>
      </c>
    </row>
    <row r="227" spans="1:6" hidden="1">
      <c r="A227" s="14" t="s">
        <v>21</v>
      </c>
      <c r="B227" s="14" t="s">
        <v>93</v>
      </c>
      <c r="C227" s="14" t="s">
        <v>94</v>
      </c>
      <c r="D227" s="14" t="s">
        <v>88</v>
      </c>
      <c r="E227" s="14">
        <v>2</v>
      </c>
      <c r="F227" s="14">
        <v>1</v>
      </c>
    </row>
    <row r="228" spans="1:6" hidden="1">
      <c r="A228" s="14" t="s">
        <v>21</v>
      </c>
      <c r="B228" s="14" t="s">
        <v>95</v>
      </c>
      <c r="C228" s="14" t="s">
        <v>96</v>
      </c>
      <c r="D228" s="14" t="s">
        <v>88</v>
      </c>
      <c r="E228" s="14">
        <v>1</v>
      </c>
      <c r="F228" s="14">
        <v>2</v>
      </c>
    </row>
    <row r="229" spans="1:6" hidden="1">
      <c r="A229" s="14" t="s">
        <v>21</v>
      </c>
      <c r="B229" s="14" t="s">
        <v>97</v>
      </c>
      <c r="C229" s="14" t="s">
        <v>98</v>
      </c>
      <c r="D229" s="14" t="s">
        <v>88</v>
      </c>
      <c r="E229" s="14">
        <v>2</v>
      </c>
      <c r="F229" s="14">
        <v>1</v>
      </c>
    </row>
    <row r="230" spans="1:6" hidden="1">
      <c r="A230" s="14" t="s">
        <v>21</v>
      </c>
      <c r="B230" s="14" t="s">
        <v>99</v>
      </c>
      <c r="C230" s="14" t="s">
        <v>100</v>
      </c>
      <c r="D230" s="14" t="s">
        <v>88</v>
      </c>
      <c r="E230" s="14">
        <v>2</v>
      </c>
      <c r="F230" s="14">
        <v>3</v>
      </c>
    </row>
    <row r="231" spans="1:6" hidden="1">
      <c r="A231" s="14" t="s">
        <v>21</v>
      </c>
      <c r="B231" s="14" t="s">
        <v>101</v>
      </c>
      <c r="C231" s="14" t="s">
        <v>102</v>
      </c>
      <c r="D231" s="14" t="s">
        <v>88</v>
      </c>
      <c r="E231" s="14">
        <v>1</v>
      </c>
      <c r="F231" s="14">
        <v>1</v>
      </c>
    </row>
    <row r="232" spans="1:6" hidden="1">
      <c r="A232" s="14" t="s">
        <v>21</v>
      </c>
      <c r="B232" s="14" t="s">
        <v>103</v>
      </c>
      <c r="C232" s="14" t="s">
        <v>104</v>
      </c>
      <c r="D232" s="14" t="s">
        <v>105</v>
      </c>
      <c r="E232" s="14">
        <v>0</v>
      </c>
      <c r="F232" s="14">
        <v>1</v>
      </c>
    </row>
    <row r="233" spans="1:6" hidden="1">
      <c r="A233" s="14" t="s">
        <v>21</v>
      </c>
      <c r="B233" s="14" t="s">
        <v>106</v>
      </c>
      <c r="C233" s="14" t="s">
        <v>107</v>
      </c>
      <c r="D233" s="14" t="s">
        <v>105</v>
      </c>
      <c r="E233" s="14">
        <v>2</v>
      </c>
      <c r="F233" s="14">
        <v>2</v>
      </c>
    </row>
    <row r="234" spans="1:6" hidden="1">
      <c r="A234" s="14" t="s">
        <v>21</v>
      </c>
      <c r="B234" s="14" t="s">
        <v>108</v>
      </c>
      <c r="C234" s="14" t="s">
        <v>109</v>
      </c>
      <c r="D234" s="14" t="s">
        <v>105</v>
      </c>
      <c r="E234" s="14">
        <v>2</v>
      </c>
      <c r="F234" s="14">
        <v>1</v>
      </c>
    </row>
    <row r="235" spans="1:6" hidden="1">
      <c r="A235" s="14" t="s">
        <v>21</v>
      </c>
      <c r="B235" s="14" t="s">
        <v>110</v>
      </c>
      <c r="C235" s="14" t="s">
        <v>111</v>
      </c>
      <c r="D235" s="14" t="s">
        <v>105</v>
      </c>
      <c r="E235" s="14">
        <v>1</v>
      </c>
      <c r="F235" s="14">
        <v>3</v>
      </c>
    </row>
    <row r="236" spans="1:6" hidden="1">
      <c r="A236" s="14" t="s">
        <v>21</v>
      </c>
      <c r="B236" s="14" t="s">
        <v>112</v>
      </c>
      <c r="C236" s="14" t="s">
        <v>113</v>
      </c>
      <c r="D236" s="14" t="s">
        <v>114</v>
      </c>
      <c r="E236" s="14">
        <v>0</v>
      </c>
      <c r="F236" s="14">
        <v>2</v>
      </c>
    </row>
    <row r="237" spans="1:6" hidden="1">
      <c r="A237" s="14" t="s">
        <v>21</v>
      </c>
      <c r="B237" s="14" t="s">
        <v>115</v>
      </c>
      <c r="C237" s="14" t="s">
        <v>116</v>
      </c>
      <c r="D237" s="14" t="s">
        <v>114</v>
      </c>
      <c r="E237" s="14">
        <v>1</v>
      </c>
      <c r="F237" s="14">
        <v>2</v>
      </c>
    </row>
    <row r="238" spans="1:6" hidden="1">
      <c r="A238" s="14" t="s">
        <v>21</v>
      </c>
      <c r="B238" s="14" t="s">
        <v>117</v>
      </c>
      <c r="C238" s="14" t="s">
        <v>118</v>
      </c>
      <c r="D238" s="14" t="s">
        <v>119</v>
      </c>
      <c r="E238" s="14">
        <v>0</v>
      </c>
      <c r="F238" s="14">
        <v>2</v>
      </c>
    </row>
    <row r="239" spans="1:6">
      <c r="A239" s="14" t="s">
        <v>21</v>
      </c>
      <c r="B239" s="14" t="s">
        <v>120</v>
      </c>
      <c r="C239" s="14" t="s">
        <v>121</v>
      </c>
      <c r="D239" s="14" t="s">
        <v>122</v>
      </c>
      <c r="E239" s="14">
        <v>1</v>
      </c>
      <c r="F239" s="14">
        <v>1</v>
      </c>
    </row>
    <row r="240" spans="1:6" hidden="1">
      <c r="A240" s="14" t="s">
        <v>22</v>
      </c>
      <c r="B240" s="14" t="s">
        <v>86</v>
      </c>
      <c r="C240" s="14" t="s">
        <v>87</v>
      </c>
      <c r="D240" s="14" t="s">
        <v>88</v>
      </c>
      <c r="E240" s="14">
        <v>1</v>
      </c>
      <c r="F240" s="14">
        <v>2</v>
      </c>
    </row>
    <row r="241" spans="1:6" hidden="1">
      <c r="A241" s="14" t="s">
        <v>22</v>
      </c>
      <c r="B241" s="14" t="s">
        <v>89</v>
      </c>
      <c r="C241" s="14" t="s">
        <v>90</v>
      </c>
      <c r="D241" s="14" t="s">
        <v>88</v>
      </c>
      <c r="E241" s="14">
        <v>2</v>
      </c>
      <c r="F241" s="14">
        <v>0</v>
      </c>
    </row>
    <row r="242" spans="1:6" hidden="1">
      <c r="A242" s="14" t="s">
        <v>22</v>
      </c>
      <c r="B242" s="14" t="s">
        <v>91</v>
      </c>
      <c r="C242" s="14" t="s">
        <v>92</v>
      </c>
      <c r="D242" s="14" t="s">
        <v>88</v>
      </c>
      <c r="E242" s="14">
        <v>3</v>
      </c>
      <c r="F242" s="14">
        <v>1</v>
      </c>
    </row>
    <row r="243" spans="1:6" hidden="1">
      <c r="A243" s="14" t="s">
        <v>22</v>
      </c>
      <c r="B243" s="14" t="s">
        <v>93</v>
      </c>
      <c r="C243" s="14" t="s">
        <v>94</v>
      </c>
      <c r="D243" s="14" t="s">
        <v>88</v>
      </c>
      <c r="E243" s="14">
        <v>2</v>
      </c>
      <c r="F243" s="14">
        <v>0</v>
      </c>
    </row>
    <row r="244" spans="1:6" hidden="1">
      <c r="A244" s="14" t="s">
        <v>22</v>
      </c>
      <c r="B244" s="14" t="s">
        <v>95</v>
      </c>
      <c r="C244" s="14" t="s">
        <v>96</v>
      </c>
      <c r="D244" s="14" t="s">
        <v>88</v>
      </c>
      <c r="E244" s="14">
        <v>2</v>
      </c>
      <c r="F244" s="14">
        <v>1</v>
      </c>
    </row>
    <row r="245" spans="1:6" hidden="1">
      <c r="A245" s="14" t="s">
        <v>22</v>
      </c>
      <c r="B245" s="14" t="s">
        <v>97</v>
      </c>
      <c r="C245" s="14" t="s">
        <v>98</v>
      </c>
      <c r="D245" s="14" t="s">
        <v>88</v>
      </c>
      <c r="E245" s="14">
        <v>2</v>
      </c>
      <c r="F245" s="14">
        <v>0</v>
      </c>
    </row>
    <row r="246" spans="1:6" hidden="1">
      <c r="A246" s="14" t="s">
        <v>22</v>
      </c>
      <c r="B246" s="14" t="s">
        <v>99</v>
      </c>
      <c r="C246" s="14" t="s">
        <v>100</v>
      </c>
      <c r="D246" s="14" t="s">
        <v>88</v>
      </c>
      <c r="E246" s="14">
        <v>1</v>
      </c>
      <c r="F246" s="14">
        <v>2</v>
      </c>
    </row>
    <row r="247" spans="1:6" hidden="1">
      <c r="A247" s="14" t="s">
        <v>22</v>
      </c>
      <c r="B247" s="14" t="s">
        <v>101</v>
      </c>
      <c r="C247" s="14" t="s">
        <v>102</v>
      </c>
      <c r="D247" s="14" t="s">
        <v>88</v>
      </c>
      <c r="E247" s="14">
        <v>1</v>
      </c>
      <c r="F247" s="14">
        <v>2</v>
      </c>
    </row>
    <row r="248" spans="1:6" hidden="1">
      <c r="A248" s="14" t="s">
        <v>22</v>
      </c>
      <c r="B248" s="14" t="s">
        <v>103</v>
      </c>
      <c r="C248" s="14" t="s">
        <v>104</v>
      </c>
      <c r="D248" s="14" t="s">
        <v>105</v>
      </c>
      <c r="E248" s="14">
        <v>0</v>
      </c>
      <c r="F248" s="14">
        <v>2</v>
      </c>
    </row>
    <row r="249" spans="1:6" hidden="1">
      <c r="A249" s="14" t="s">
        <v>22</v>
      </c>
      <c r="B249" s="14" t="s">
        <v>106</v>
      </c>
      <c r="C249" s="14" t="s">
        <v>107</v>
      </c>
      <c r="D249" s="14" t="s">
        <v>105</v>
      </c>
      <c r="E249" s="14">
        <v>1</v>
      </c>
      <c r="F249" s="14">
        <v>2</v>
      </c>
    </row>
    <row r="250" spans="1:6" hidden="1">
      <c r="A250" s="14" t="s">
        <v>22</v>
      </c>
      <c r="B250" s="14" t="s">
        <v>108</v>
      </c>
      <c r="C250" s="14" t="s">
        <v>109</v>
      </c>
      <c r="D250" s="14" t="s">
        <v>105</v>
      </c>
      <c r="E250" s="14">
        <v>1</v>
      </c>
      <c r="F250" s="14">
        <v>1</v>
      </c>
    </row>
    <row r="251" spans="1:6" hidden="1">
      <c r="A251" s="14" t="s">
        <v>22</v>
      </c>
      <c r="B251" s="14" t="s">
        <v>110</v>
      </c>
      <c r="C251" s="14" t="s">
        <v>111</v>
      </c>
      <c r="D251" s="14" t="s">
        <v>105</v>
      </c>
      <c r="E251" s="14">
        <v>1</v>
      </c>
      <c r="F251" s="14">
        <v>1</v>
      </c>
    </row>
    <row r="252" spans="1:6" hidden="1">
      <c r="A252" s="14" t="s">
        <v>22</v>
      </c>
      <c r="B252" s="14" t="s">
        <v>112</v>
      </c>
      <c r="C252" s="14" t="s">
        <v>113</v>
      </c>
      <c r="D252" s="14" t="s">
        <v>114</v>
      </c>
      <c r="E252" s="14">
        <v>0</v>
      </c>
      <c r="F252" s="14">
        <v>1</v>
      </c>
    </row>
    <row r="253" spans="1:6" hidden="1">
      <c r="A253" s="14" t="s">
        <v>22</v>
      </c>
      <c r="B253" s="14" t="s">
        <v>115</v>
      </c>
      <c r="C253" s="14" t="s">
        <v>116</v>
      </c>
      <c r="D253" s="14" t="s">
        <v>114</v>
      </c>
      <c r="E253" s="14">
        <v>2</v>
      </c>
      <c r="F253" s="14">
        <v>1</v>
      </c>
    </row>
    <row r="254" spans="1:6" hidden="1">
      <c r="A254" s="14" t="s">
        <v>22</v>
      </c>
      <c r="B254" s="14" t="s">
        <v>117</v>
      </c>
      <c r="C254" s="14" t="s">
        <v>118</v>
      </c>
      <c r="D254" s="14" t="s">
        <v>119</v>
      </c>
      <c r="E254" s="14">
        <v>1</v>
      </c>
      <c r="F254" s="14">
        <v>0</v>
      </c>
    </row>
    <row r="255" spans="1:6">
      <c r="A255" s="14" t="s">
        <v>22</v>
      </c>
      <c r="B255" s="14" t="s">
        <v>120</v>
      </c>
      <c r="C255" s="14" t="s">
        <v>121</v>
      </c>
      <c r="D255" s="14" t="s">
        <v>122</v>
      </c>
      <c r="E255" s="14">
        <v>2</v>
      </c>
      <c r="F255" s="14">
        <v>1</v>
      </c>
    </row>
    <row r="256" spans="1:6" hidden="1">
      <c r="A256" s="14" t="s">
        <v>23</v>
      </c>
      <c r="B256" s="14" t="s">
        <v>86</v>
      </c>
      <c r="C256" s="14" t="s">
        <v>87</v>
      </c>
      <c r="D256" s="14" t="s">
        <v>88</v>
      </c>
      <c r="E256" s="14">
        <v>1</v>
      </c>
      <c r="F256" s="14">
        <v>1</v>
      </c>
    </row>
    <row r="257" spans="1:6" hidden="1">
      <c r="A257" s="14" t="s">
        <v>23</v>
      </c>
      <c r="B257" s="14" t="s">
        <v>89</v>
      </c>
      <c r="C257" s="14" t="s">
        <v>90</v>
      </c>
      <c r="D257" s="14" t="s">
        <v>88</v>
      </c>
      <c r="E257" s="14">
        <v>2</v>
      </c>
      <c r="F257" s="14">
        <v>1</v>
      </c>
    </row>
    <row r="258" spans="1:6" hidden="1">
      <c r="A258" s="14" t="s">
        <v>23</v>
      </c>
      <c r="B258" s="14" t="s">
        <v>91</v>
      </c>
      <c r="C258" s="14" t="s">
        <v>92</v>
      </c>
      <c r="D258" s="14" t="s">
        <v>88</v>
      </c>
      <c r="E258" s="14">
        <v>3</v>
      </c>
      <c r="F258" s="14">
        <v>1</v>
      </c>
    </row>
    <row r="259" spans="1:6" hidden="1">
      <c r="A259" s="14" t="s">
        <v>23</v>
      </c>
      <c r="B259" s="14" t="s">
        <v>93</v>
      </c>
      <c r="C259" s="14" t="s">
        <v>94</v>
      </c>
      <c r="D259" s="14" t="s">
        <v>88</v>
      </c>
      <c r="E259" s="14">
        <v>2</v>
      </c>
      <c r="F259" s="14">
        <v>0</v>
      </c>
    </row>
    <row r="260" spans="1:6" hidden="1">
      <c r="A260" s="14" t="s">
        <v>23</v>
      </c>
      <c r="B260" s="14" t="s">
        <v>95</v>
      </c>
      <c r="C260" s="14" t="s">
        <v>96</v>
      </c>
      <c r="D260" s="14" t="s">
        <v>88</v>
      </c>
      <c r="E260" s="14">
        <v>1</v>
      </c>
      <c r="F260" s="14">
        <v>1</v>
      </c>
    </row>
    <row r="261" spans="1:6" hidden="1">
      <c r="A261" s="14" t="s">
        <v>23</v>
      </c>
      <c r="B261" s="14" t="s">
        <v>97</v>
      </c>
      <c r="C261" s="14" t="s">
        <v>98</v>
      </c>
      <c r="D261" s="14" t="s">
        <v>88</v>
      </c>
      <c r="E261" s="14">
        <v>2</v>
      </c>
      <c r="F261" s="14">
        <v>0</v>
      </c>
    </row>
    <row r="262" spans="1:6" hidden="1">
      <c r="A262" s="14" t="s">
        <v>23</v>
      </c>
      <c r="B262" s="14" t="s">
        <v>99</v>
      </c>
      <c r="C262" s="14" t="s">
        <v>100</v>
      </c>
      <c r="D262" s="14" t="s">
        <v>88</v>
      </c>
      <c r="E262" s="14">
        <v>1</v>
      </c>
      <c r="F262" s="14">
        <v>2</v>
      </c>
    </row>
    <row r="263" spans="1:6" hidden="1">
      <c r="A263" s="14" t="s">
        <v>23</v>
      </c>
      <c r="B263" s="14" t="s">
        <v>101</v>
      </c>
      <c r="C263" s="14" t="s">
        <v>102</v>
      </c>
      <c r="D263" s="14" t="s">
        <v>88</v>
      </c>
      <c r="E263" s="14">
        <v>2</v>
      </c>
      <c r="F263" s="14">
        <v>0</v>
      </c>
    </row>
    <row r="264" spans="1:6" hidden="1">
      <c r="A264" s="14" t="s">
        <v>23</v>
      </c>
      <c r="B264" s="14" t="s">
        <v>103</v>
      </c>
      <c r="C264" s="14" t="s">
        <v>104</v>
      </c>
      <c r="D264" s="14" t="s">
        <v>105</v>
      </c>
      <c r="E264" s="14">
        <v>1</v>
      </c>
      <c r="F264" s="14">
        <v>2</v>
      </c>
    </row>
    <row r="265" spans="1:6" hidden="1">
      <c r="A265" s="14" t="s">
        <v>23</v>
      </c>
      <c r="B265" s="14" t="s">
        <v>106</v>
      </c>
      <c r="C265" s="14" t="s">
        <v>107</v>
      </c>
      <c r="D265" s="14" t="s">
        <v>105</v>
      </c>
      <c r="E265" s="14">
        <v>0</v>
      </c>
      <c r="F265" s="14">
        <v>1</v>
      </c>
    </row>
    <row r="266" spans="1:6" hidden="1">
      <c r="A266" s="14" t="s">
        <v>23</v>
      </c>
      <c r="B266" s="14" t="s">
        <v>108</v>
      </c>
      <c r="C266" s="14" t="s">
        <v>109</v>
      </c>
      <c r="D266" s="14" t="s">
        <v>105</v>
      </c>
      <c r="E266" s="14">
        <v>1</v>
      </c>
      <c r="F266" s="14">
        <v>1</v>
      </c>
    </row>
    <row r="267" spans="1:6" hidden="1">
      <c r="A267" s="14" t="s">
        <v>23</v>
      </c>
      <c r="B267" s="14" t="s">
        <v>110</v>
      </c>
      <c r="C267" s="14" t="s">
        <v>111</v>
      </c>
      <c r="D267" s="14" t="s">
        <v>105</v>
      </c>
      <c r="E267" s="14">
        <v>1</v>
      </c>
      <c r="F267" s="14">
        <v>2</v>
      </c>
    </row>
    <row r="268" spans="1:6" hidden="1">
      <c r="A268" s="14" t="s">
        <v>23</v>
      </c>
      <c r="B268" s="14" t="s">
        <v>112</v>
      </c>
      <c r="C268" s="14" t="s">
        <v>113</v>
      </c>
      <c r="D268" s="14" t="s">
        <v>114</v>
      </c>
      <c r="E268" s="14">
        <v>1</v>
      </c>
      <c r="F268" s="14">
        <v>2</v>
      </c>
    </row>
    <row r="269" spans="1:6" hidden="1">
      <c r="A269" s="14" t="s">
        <v>23</v>
      </c>
      <c r="B269" s="14" t="s">
        <v>115</v>
      </c>
      <c r="C269" s="14" t="s">
        <v>116</v>
      </c>
      <c r="D269" s="14" t="s">
        <v>114</v>
      </c>
      <c r="E269" s="14">
        <v>2</v>
      </c>
      <c r="F269" s="14">
        <v>1</v>
      </c>
    </row>
    <row r="270" spans="1:6" hidden="1">
      <c r="A270" s="14" t="s">
        <v>23</v>
      </c>
      <c r="B270" s="14" t="s">
        <v>117</v>
      </c>
      <c r="C270" s="14" t="s">
        <v>118</v>
      </c>
      <c r="D270" s="14" t="s">
        <v>119</v>
      </c>
      <c r="E270" s="14">
        <v>1</v>
      </c>
      <c r="F270" s="14">
        <v>1</v>
      </c>
    </row>
    <row r="271" spans="1:6">
      <c r="A271" s="14" t="s">
        <v>23</v>
      </c>
      <c r="B271" s="14" t="s">
        <v>120</v>
      </c>
      <c r="C271" s="14" t="s">
        <v>121</v>
      </c>
      <c r="D271" s="14" t="s">
        <v>122</v>
      </c>
      <c r="E271" s="14">
        <v>2</v>
      </c>
      <c r="F271" s="14">
        <v>1</v>
      </c>
    </row>
    <row r="272" spans="1:6" hidden="1">
      <c r="A272" s="14" t="s">
        <v>24</v>
      </c>
      <c r="B272" s="14" t="s">
        <v>86</v>
      </c>
      <c r="C272" s="14" t="s">
        <v>87</v>
      </c>
      <c r="D272" s="14" t="s">
        <v>88</v>
      </c>
      <c r="E272" s="14">
        <v>3</v>
      </c>
      <c r="F272" s="14">
        <v>1</v>
      </c>
    </row>
    <row r="273" spans="1:6" hidden="1">
      <c r="A273" s="14" t="s">
        <v>24</v>
      </c>
      <c r="B273" s="14" t="s">
        <v>89</v>
      </c>
      <c r="C273" s="14" t="s">
        <v>90</v>
      </c>
      <c r="D273" s="14" t="s">
        <v>88</v>
      </c>
      <c r="E273" s="14">
        <v>2</v>
      </c>
      <c r="F273" s="14">
        <v>0</v>
      </c>
    </row>
    <row r="274" spans="1:6" hidden="1">
      <c r="A274" s="14" t="s">
        <v>24</v>
      </c>
      <c r="B274" s="14" t="s">
        <v>91</v>
      </c>
      <c r="C274" s="14" t="s">
        <v>92</v>
      </c>
      <c r="D274" s="14" t="s">
        <v>88</v>
      </c>
      <c r="E274" s="14">
        <v>5</v>
      </c>
      <c r="F274" s="14">
        <v>0</v>
      </c>
    </row>
    <row r="275" spans="1:6" hidden="1">
      <c r="A275" s="14" t="s">
        <v>24</v>
      </c>
      <c r="B275" s="14" t="s">
        <v>93</v>
      </c>
      <c r="C275" s="14" t="s">
        <v>94</v>
      </c>
      <c r="D275" s="14" t="s">
        <v>88</v>
      </c>
      <c r="E275" s="14">
        <v>3</v>
      </c>
      <c r="F275" s="14">
        <v>1</v>
      </c>
    </row>
    <row r="276" spans="1:6" hidden="1">
      <c r="A276" s="14" t="s">
        <v>24</v>
      </c>
      <c r="B276" s="14" t="s">
        <v>95</v>
      </c>
      <c r="C276" s="14" t="s">
        <v>96</v>
      </c>
      <c r="D276" s="14" t="s">
        <v>88</v>
      </c>
      <c r="E276" s="14">
        <v>1</v>
      </c>
      <c r="F276" s="14">
        <v>0</v>
      </c>
    </row>
    <row r="277" spans="1:6" hidden="1">
      <c r="A277" s="14" t="s">
        <v>24</v>
      </c>
      <c r="B277" s="14" t="s">
        <v>97</v>
      </c>
      <c r="C277" s="14" t="s">
        <v>98</v>
      </c>
      <c r="D277" s="14" t="s">
        <v>88</v>
      </c>
      <c r="E277" s="14">
        <v>2</v>
      </c>
      <c r="F277" s="14">
        <v>0</v>
      </c>
    </row>
    <row r="278" spans="1:6" hidden="1">
      <c r="A278" s="14" t="s">
        <v>24</v>
      </c>
      <c r="B278" s="14" t="s">
        <v>99</v>
      </c>
      <c r="C278" s="14" t="s">
        <v>100</v>
      </c>
      <c r="D278" s="14" t="s">
        <v>88</v>
      </c>
      <c r="E278" s="14">
        <v>0</v>
      </c>
      <c r="F278" s="14">
        <v>1</v>
      </c>
    </row>
    <row r="279" spans="1:6" hidden="1">
      <c r="A279" s="14" t="s">
        <v>24</v>
      </c>
      <c r="B279" s="14" t="s">
        <v>101</v>
      </c>
      <c r="C279" s="14" t="s">
        <v>102</v>
      </c>
      <c r="D279" s="14" t="s">
        <v>88</v>
      </c>
      <c r="E279" s="14">
        <v>2</v>
      </c>
      <c r="F279" s="14">
        <v>1</v>
      </c>
    </row>
    <row r="280" spans="1:6" hidden="1">
      <c r="A280" s="14" t="s">
        <v>24</v>
      </c>
      <c r="B280" s="14" t="s">
        <v>103</v>
      </c>
      <c r="C280" s="14" t="s">
        <v>104</v>
      </c>
      <c r="D280" s="14" t="s">
        <v>105</v>
      </c>
      <c r="E280" s="14">
        <v>0</v>
      </c>
      <c r="F280" s="14">
        <v>2</v>
      </c>
    </row>
    <row r="281" spans="1:6" hidden="1">
      <c r="A281" s="14" t="s">
        <v>24</v>
      </c>
      <c r="B281" s="14" t="s">
        <v>106</v>
      </c>
      <c r="C281" s="14" t="s">
        <v>107</v>
      </c>
      <c r="D281" s="14" t="s">
        <v>105</v>
      </c>
      <c r="E281" s="14">
        <v>0</v>
      </c>
      <c r="F281" s="14">
        <v>1</v>
      </c>
    </row>
    <row r="282" spans="1:6" hidden="1">
      <c r="A282" s="14" t="s">
        <v>24</v>
      </c>
      <c r="B282" s="14" t="s">
        <v>108</v>
      </c>
      <c r="C282" s="14" t="s">
        <v>109</v>
      </c>
      <c r="D282" s="14" t="s">
        <v>105</v>
      </c>
      <c r="E282" s="14">
        <v>1</v>
      </c>
      <c r="F282" s="14">
        <v>1</v>
      </c>
    </row>
    <row r="283" spans="1:6" hidden="1">
      <c r="A283" s="14" t="s">
        <v>24</v>
      </c>
      <c r="B283" s="14" t="s">
        <v>110</v>
      </c>
      <c r="C283" s="14" t="s">
        <v>111</v>
      </c>
      <c r="D283" s="14" t="s">
        <v>105</v>
      </c>
      <c r="E283" s="14">
        <v>0</v>
      </c>
      <c r="F283" s="14">
        <v>3</v>
      </c>
    </row>
    <row r="284" spans="1:6" hidden="1">
      <c r="A284" s="14" t="s">
        <v>24</v>
      </c>
      <c r="B284" s="14" t="s">
        <v>112</v>
      </c>
      <c r="C284" s="14" t="s">
        <v>113</v>
      </c>
      <c r="D284" s="14" t="s">
        <v>114</v>
      </c>
      <c r="E284" s="14">
        <v>0</v>
      </c>
      <c r="F284" s="14">
        <v>2</v>
      </c>
    </row>
    <row r="285" spans="1:6" hidden="1">
      <c r="A285" s="14" t="s">
        <v>24</v>
      </c>
      <c r="B285" s="14" t="s">
        <v>115</v>
      </c>
      <c r="C285" s="14" t="s">
        <v>116</v>
      </c>
      <c r="D285" s="14" t="s">
        <v>114</v>
      </c>
      <c r="E285" s="14">
        <v>2</v>
      </c>
      <c r="F285" s="14">
        <v>0</v>
      </c>
    </row>
    <row r="286" spans="1:6" hidden="1">
      <c r="A286" s="14" t="s">
        <v>24</v>
      </c>
      <c r="B286" s="14" t="s">
        <v>117</v>
      </c>
      <c r="C286" s="14" t="s">
        <v>118</v>
      </c>
      <c r="D286" s="14" t="s">
        <v>119</v>
      </c>
      <c r="E286" s="14">
        <v>2</v>
      </c>
      <c r="F286" s="14">
        <v>1</v>
      </c>
    </row>
    <row r="287" spans="1:6">
      <c r="A287" s="14" t="s">
        <v>24</v>
      </c>
      <c r="B287" s="14" t="s">
        <v>120</v>
      </c>
      <c r="C287" s="14" t="s">
        <v>121</v>
      </c>
      <c r="D287" s="14" t="s">
        <v>122</v>
      </c>
      <c r="E287" s="14">
        <v>2</v>
      </c>
      <c r="F287" s="14">
        <v>1</v>
      </c>
    </row>
    <row r="288" spans="1:6" hidden="1">
      <c r="A288" s="14" t="s">
        <v>25</v>
      </c>
      <c r="B288" s="14" t="s">
        <v>86</v>
      </c>
      <c r="C288" s="14" t="s">
        <v>87</v>
      </c>
      <c r="D288" s="14" t="s">
        <v>88</v>
      </c>
      <c r="E288" s="14">
        <v>1</v>
      </c>
      <c r="F288" s="14">
        <v>3</v>
      </c>
    </row>
    <row r="289" spans="1:6" hidden="1">
      <c r="A289" s="14" t="s">
        <v>25</v>
      </c>
      <c r="B289" s="14" t="s">
        <v>89</v>
      </c>
      <c r="C289" s="14" t="s">
        <v>90</v>
      </c>
      <c r="D289" s="14" t="s">
        <v>88</v>
      </c>
      <c r="E289" s="14">
        <v>4</v>
      </c>
      <c r="F289" s="14">
        <v>2</v>
      </c>
    </row>
    <row r="290" spans="1:6" hidden="1">
      <c r="A290" s="14" t="s">
        <v>25</v>
      </c>
      <c r="B290" s="14" t="s">
        <v>91</v>
      </c>
      <c r="C290" s="14" t="s">
        <v>92</v>
      </c>
      <c r="D290" s="14" t="s">
        <v>88</v>
      </c>
      <c r="E290" s="14">
        <v>3</v>
      </c>
      <c r="F290" s="14">
        <v>2</v>
      </c>
    </row>
    <row r="291" spans="1:6" hidden="1">
      <c r="A291" s="14" t="s">
        <v>25</v>
      </c>
      <c r="B291" s="14" t="s">
        <v>93</v>
      </c>
      <c r="C291" s="14" t="s">
        <v>94</v>
      </c>
      <c r="D291" s="14" t="s">
        <v>88</v>
      </c>
      <c r="E291" s="14">
        <v>2</v>
      </c>
      <c r="F291" s="14">
        <v>1</v>
      </c>
    </row>
    <row r="292" spans="1:6" hidden="1">
      <c r="A292" s="14" t="s">
        <v>25</v>
      </c>
      <c r="B292" s="14" t="s">
        <v>95</v>
      </c>
      <c r="C292" s="14" t="s">
        <v>96</v>
      </c>
      <c r="D292" s="14" t="s">
        <v>88</v>
      </c>
      <c r="E292" s="14">
        <v>2</v>
      </c>
      <c r="F292" s="14">
        <v>1</v>
      </c>
    </row>
    <row r="293" spans="1:6" hidden="1">
      <c r="A293" s="14" t="s">
        <v>25</v>
      </c>
      <c r="B293" s="14" t="s">
        <v>97</v>
      </c>
      <c r="C293" s="14" t="s">
        <v>98</v>
      </c>
      <c r="D293" s="14" t="s">
        <v>88</v>
      </c>
      <c r="E293" s="14">
        <v>3</v>
      </c>
      <c r="F293" s="14">
        <v>1</v>
      </c>
    </row>
    <row r="294" spans="1:6" hidden="1">
      <c r="A294" s="14" t="s">
        <v>25</v>
      </c>
      <c r="B294" s="14" t="s">
        <v>99</v>
      </c>
      <c r="C294" s="14" t="s">
        <v>100</v>
      </c>
      <c r="D294" s="14" t="s">
        <v>88</v>
      </c>
      <c r="E294" s="14">
        <v>1</v>
      </c>
      <c r="F294" s="14">
        <v>3</v>
      </c>
    </row>
    <row r="295" spans="1:6" hidden="1">
      <c r="A295" s="14" t="s">
        <v>25</v>
      </c>
      <c r="B295" s="14" t="s">
        <v>101</v>
      </c>
      <c r="C295" s="14" t="s">
        <v>102</v>
      </c>
      <c r="D295" s="14" t="s">
        <v>88</v>
      </c>
      <c r="E295" s="14">
        <v>2</v>
      </c>
      <c r="F295" s="14">
        <v>1</v>
      </c>
    </row>
    <row r="296" spans="1:6" hidden="1">
      <c r="A296" s="14" t="s">
        <v>25</v>
      </c>
      <c r="B296" s="14" t="s">
        <v>103</v>
      </c>
      <c r="C296" s="14" t="s">
        <v>104</v>
      </c>
      <c r="D296" s="14" t="s">
        <v>105</v>
      </c>
      <c r="E296" s="14">
        <v>2</v>
      </c>
      <c r="F296" s="14">
        <v>4</v>
      </c>
    </row>
    <row r="297" spans="1:6" hidden="1">
      <c r="A297" s="14" t="s">
        <v>25</v>
      </c>
      <c r="B297" s="14" t="s">
        <v>106</v>
      </c>
      <c r="C297" s="14" t="s">
        <v>107</v>
      </c>
      <c r="D297" s="14" t="s">
        <v>105</v>
      </c>
      <c r="E297" s="14">
        <v>1</v>
      </c>
      <c r="F297" s="14">
        <v>3</v>
      </c>
    </row>
    <row r="298" spans="1:6" hidden="1">
      <c r="A298" s="14" t="s">
        <v>25</v>
      </c>
      <c r="B298" s="14" t="s">
        <v>108</v>
      </c>
      <c r="C298" s="14" t="s">
        <v>109</v>
      </c>
      <c r="D298" s="14" t="s">
        <v>105</v>
      </c>
      <c r="E298" s="14">
        <v>2</v>
      </c>
      <c r="F298" s="14">
        <v>2</v>
      </c>
    </row>
    <row r="299" spans="1:6" hidden="1">
      <c r="A299" s="14" t="s">
        <v>25</v>
      </c>
      <c r="B299" s="14" t="s">
        <v>110</v>
      </c>
      <c r="C299" s="14" t="s">
        <v>111</v>
      </c>
      <c r="D299" s="14" t="s">
        <v>105</v>
      </c>
      <c r="E299" s="14">
        <v>1</v>
      </c>
      <c r="F299" s="14">
        <v>3</v>
      </c>
    </row>
    <row r="300" spans="1:6" hidden="1">
      <c r="A300" s="14" t="s">
        <v>25</v>
      </c>
      <c r="B300" s="14" t="s">
        <v>112</v>
      </c>
      <c r="C300" s="14" t="s">
        <v>113</v>
      </c>
      <c r="D300" s="14" t="s">
        <v>114</v>
      </c>
      <c r="E300" s="14">
        <v>2</v>
      </c>
      <c r="F300" s="14">
        <v>2</v>
      </c>
    </row>
    <row r="301" spans="1:6" hidden="1">
      <c r="A301" s="14" t="s">
        <v>25</v>
      </c>
      <c r="B301" s="14" t="s">
        <v>115</v>
      </c>
      <c r="C301" s="14" t="s">
        <v>116</v>
      </c>
      <c r="D301" s="14" t="s">
        <v>114</v>
      </c>
      <c r="E301" s="14">
        <v>1</v>
      </c>
      <c r="F301" s="14">
        <v>2</v>
      </c>
    </row>
    <row r="302" spans="1:6" hidden="1">
      <c r="A302" s="14" t="s">
        <v>25</v>
      </c>
      <c r="B302" s="14" t="s">
        <v>117</v>
      </c>
      <c r="C302" s="14" t="s">
        <v>118</v>
      </c>
      <c r="D302" s="14" t="s">
        <v>119</v>
      </c>
      <c r="E302" s="14">
        <v>3</v>
      </c>
      <c r="F302" s="14">
        <v>2</v>
      </c>
    </row>
    <row r="303" spans="1:6">
      <c r="A303" s="14" t="s">
        <v>25</v>
      </c>
      <c r="B303" s="14" t="s">
        <v>120</v>
      </c>
      <c r="C303" s="14" t="s">
        <v>121</v>
      </c>
      <c r="D303" s="14" t="s">
        <v>122</v>
      </c>
      <c r="E303" s="14">
        <v>2</v>
      </c>
      <c r="F303" s="14">
        <v>1</v>
      </c>
    </row>
    <row r="304" spans="1:6" hidden="1">
      <c r="A304" s="14" t="s">
        <v>26</v>
      </c>
      <c r="B304" s="14" t="s">
        <v>86</v>
      </c>
      <c r="C304" s="14" t="s">
        <v>87</v>
      </c>
      <c r="D304" s="14" t="s">
        <v>88</v>
      </c>
      <c r="E304" s="14">
        <v>1</v>
      </c>
      <c r="F304" s="14">
        <v>0</v>
      </c>
    </row>
    <row r="305" spans="1:6" hidden="1">
      <c r="A305" s="14" t="s">
        <v>26</v>
      </c>
      <c r="B305" s="14" t="s">
        <v>89</v>
      </c>
      <c r="C305" s="14" t="s">
        <v>90</v>
      </c>
      <c r="D305" s="14" t="s">
        <v>88</v>
      </c>
      <c r="E305" s="14">
        <v>1</v>
      </c>
      <c r="F305" s="14">
        <v>1</v>
      </c>
    </row>
    <row r="306" spans="1:6" hidden="1">
      <c r="A306" s="14" t="s">
        <v>26</v>
      </c>
      <c r="B306" s="14" t="s">
        <v>91</v>
      </c>
      <c r="C306" s="14" t="s">
        <v>92</v>
      </c>
      <c r="D306" s="14" t="s">
        <v>88</v>
      </c>
      <c r="E306" s="14">
        <v>2</v>
      </c>
      <c r="F306" s="14">
        <v>0</v>
      </c>
    </row>
    <row r="307" spans="1:6" hidden="1">
      <c r="A307" s="14" t="s">
        <v>26</v>
      </c>
      <c r="B307" s="14" t="s">
        <v>93</v>
      </c>
      <c r="C307" s="14" t="s">
        <v>94</v>
      </c>
      <c r="D307" s="14" t="s">
        <v>88</v>
      </c>
      <c r="E307" s="14">
        <v>2</v>
      </c>
      <c r="F307" s="14">
        <v>0</v>
      </c>
    </row>
    <row r="308" spans="1:6" hidden="1">
      <c r="A308" s="14" t="s">
        <v>26</v>
      </c>
      <c r="B308" s="14" t="s">
        <v>95</v>
      </c>
      <c r="C308" s="14" t="s">
        <v>96</v>
      </c>
      <c r="D308" s="14" t="s">
        <v>88</v>
      </c>
      <c r="E308" s="14">
        <v>2</v>
      </c>
      <c r="F308" s="14">
        <v>1</v>
      </c>
    </row>
    <row r="309" spans="1:6" hidden="1">
      <c r="A309" s="14" t="s">
        <v>26</v>
      </c>
      <c r="B309" s="14" t="s">
        <v>97</v>
      </c>
      <c r="C309" s="14" t="s">
        <v>98</v>
      </c>
      <c r="D309" s="14" t="s">
        <v>88</v>
      </c>
      <c r="E309" s="14">
        <v>3</v>
      </c>
      <c r="F309" s="14">
        <v>0</v>
      </c>
    </row>
    <row r="310" spans="1:6" hidden="1">
      <c r="A310" s="14" t="s">
        <v>26</v>
      </c>
      <c r="B310" s="14" t="s">
        <v>99</v>
      </c>
      <c r="C310" s="14" t="s">
        <v>100</v>
      </c>
      <c r="D310" s="14" t="s">
        <v>88</v>
      </c>
      <c r="E310" s="14">
        <v>1</v>
      </c>
      <c r="F310" s="14">
        <v>1</v>
      </c>
    </row>
    <row r="311" spans="1:6" hidden="1">
      <c r="A311" s="14" t="s">
        <v>26</v>
      </c>
      <c r="B311" s="14" t="s">
        <v>101</v>
      </c>
      <c r="C311" s="14" t="s">
        <v>102</v>
      </c>
      <c r="D311" s="14" t="s">
        <v>88</v>
      </c>
      <c r="E311" s="14">
        <v>2</v>
      </c>
      <c r="F311" s="14">
        <v>1</v>
      </c>
    </row>
    <row r="312" spans="1:6" hidden="1">
      <c r="A312" s="14" t="s">
        <v>26</v>
      </c>
      <c r="B312" s="14" t="s">
        <v>103</v>
      </c>
      <c r="C312" s="14" t="s">
        <v>104</v>
      </c>
      <c r="D312" s="14" t="s">
        <v>105</v>
      </c>
      <c r="E312" s="14">
        <v>0</v>
      </c>
      <c r="F312" s="14">
        <v>5</v>
      </c>
    </row>
    <row r="313" spans="1:6" hidden="1">
      <c r="A313" s="14" t="s">
        <v>26</v>
      </c>
      <c r="B313" s="14" t="s">
        <v>106</v>
      </c>
      <c r="C313" s="14" t="s">
        <v>107</v>
      </c>
      <c r="D313" s="14" t="s">
        <v>105</v>
      </c>
      <c r="E313" s="14">
        <v>2</v>
      </c>
      <c r="F313" s="14">
        <v>1</v>
      </c>
    </row>
    <row r="314" spans="1:6" hidden="1">
      <c r="A314" s="14" t="s">
        <v>26</v>
      </c>
      <c r="B314" s="14" t="s">
        <v>108</v>
      </c>
      <c r="C314" s="14" t="s">
        <v>109</v>
      </c>
      <c r="D314" s="14" t="s">
        <v>105</v>
      </c>
      <c r="E314" s="14">
        <v>1</v>
      </c>
      <c r="F314" s="14">
        <v>1</v>
      </c>
    </row>
    <row r="315" spans="1:6" hidden="1">
      <c r="A315" s="14" t="s">
        <v>26</v>
      </c>
      <c r="B315" s="14" t="s">
        <v>110</v>
      </c>
      <c r="C315" s="14" t="s">
        <v>111</v>
      </c>
      <c r="D315" s="14" t="s">
        <v>105</v>
      </c>
      <c r="E315" s="14">
        <v>1</v>
      </c>
      <c r="F315" s="14">
        <v>2</v>
      </c>
    </row>
    <row r="316" spans="1:6" hidden="1">
      <c r="A316" s="14" t="s">
        <v>26</v>
      </c>
      <c r="B316" s="14" t="s">
        <v>112</v>
      </c>
      <c r="C316" s="14" t="s">
        <v>113</v>
      </c>
      <c r="D316" s="14" t="s">
        <v>114</v>
      </c>
      <c r="E316" s="14">
        <v>1</v>
      </c>
      <c r="F316" s="14">
        <v>2</v>
      </c>
    </row>
    <row r="317" spans="1:6" hidden="1">
      <c r="A317" s="14" t="s">
        <v>26</v>
      </c>
      <c r="B317" s="14" t="s">
        <v>115</v>
      </c>
      <c r="C317" s="14" t="s">
        <v>116</v>
      </c>
      <c r="D317" s="14" t="s">
        <v>114</v>
      </c>
      <c r="E317" s="14">
        <v>2</v>
      </c>
      <c r="F317" s="14">
        <v>0</v>
      </c>
    </row>
    <row r="318" spans="1:6" hidden="1">
      <c r="A318" s="14" t="s">
        <v>26</v>
      </c>
      <c r="B318" s="14" t="s">
        <v>117</v>
      </c>
      <c r="C318" s="14" t="s">
        <v>118</v>
      </c>
      <c r="D318" s="14" t="s">
        <v>119</v>
      </c>
      <c r="E318" s="14">
        <v>2</v>
      </c>
      <c r="F318" s="14">
        <v>1</v>
      </c>
    </row>
    <row r="319" spans="1:6">
      <c r="A319" s="14" t="s">
        <v>26</v>
      </c>
      <c r="B319" s="14" t="s">
        <v>120</v>
      </c>
      <c r="C319" s="14" t="s">
        <v>121</v>
      </c>
      <c r="D319" s="14" t="s">
        <v>122</v>
      </c>
      <c r="E319" s="14">
        <v>1</v>
      </c>
      <c r="F319" s="14">
        <v>2</v>
      </c>
    </row>
    <row r="320" spans="1:6" hidden="1">
      <c r="A320" s="14" t="s">
        <v>27</v>
      </c>
      <c r="B320" s="14" t="s">
        <v>86</v>
      </c>
      <c r="C320" s="14" t="s">
        <v>87</v>
      </c>
      <c r="D320" s="14" t="s">
        <v>88</v>
      </c>
      <c r="E320" s="14">
        <v>3</v>
      </c>
      <c r="F320" s="14">
        <v>1</v>
      </c>
    </row>
    <row r="321" spans="1:6" hidden="1">
      <c r="A321" s="14" t="s">
        <v>27</v>
      </c>
      <c r="B321" s="14" t="s">
        <v>89</v>
      </c>
      <c r="C321" s="14" t="s">
        <v>90</v>
      </c>
      <c r="D321" s="14" t="s">
        <v>88</v>
      </c>
      <c r="E321" s="14">
        <v>2</v>
      </c>
      <c r="F321" s="14">
        <v>1</v>
      </c>
    </row>
    <row r="322" spans="1:6" hidden="1">
      <c r="A322" s="14" t="s">
        <v>27</v>
      </c>
      <c r="B322" s="14" t="s">
        <v>91</v>
      </c>
      <c r="C322" s="14" t="s">
        <v>92</v>
      </c>
      <c r="D322" s="14" t="s">
        <v>88</v>
      </c>
      <c r="E322" s="14">
        <v>2</v>
      </c>
      <c r="F322" s="14">
        <v>0</v>
      </c>
    </row>
    <row r="323" spans="1:6" hidden="1">
      <c r="A323" s="14" t="s">
        <v>27</v>
      </c>
      <c r="B323" s="14" t="s">
        <v>93</v>
      </c>
      <c r="C323" s="14" t="s">
        <v>94</v>
      </c>
      <c r="D323" s="14" t="s">
        <v>88</v>
      </c>
      <c r="E323" s="14">
        <v>1</v>
      </c>
      <c r="F323" s="14">
        <v>1</v>
      </c>
    </row>
    <row r="324" spans="1:6" hidden="1">
      <c r="A324" s="14" t="s">
        <v>27</v>
      </c>
      <c r="B324" s="14" t="s">
        <v>95</v>
      </c>
      <c r="C324" s="14" t="s">
        <v>96</v>
      </c>
      <c r="D324" s="14" t="s">
        <v>88</v>
      </c>
      <c r="E324" s="14">
        <v>1</v>
      </c>
      <c r="F324" s="14">
        <v>2</v>
      </c>
    </row>
    <row r="325" spans="1:6" hidden="1">
      <c r="A325" s="14" t="s">
        <v>27</v>
      </c>
      <c r="B325" s="14" t="s">
        <v>97</v>
      </c>
      <c r="C325" s="14" t="s">
        <v>98</v>
      </c>
      <c r="D325" s="14" t="s">
        <v>88</v>
      </c>
      <c r="E325" s="14">
        <v>2</v>
      </c>
      <c r="F325" s="14">
        <v>0</v>
      </c>
    </row>
    <row r="326" spans="1:6" hidden="1">
      <c r="A326" s="14" t="s">
        <v>27</v>
      </c>
      <c r="B326" s="14" t="s">
        <v>99</v>
      </c>
      <c r="C326" s="14" t="s">
        <v>100</v>
      </c>
      <c r="D326" s="14" t="s">
        <v>88</v>
      </c>
      <c r="E326" s="14">
        <v>1</v>
      </c>
      <c r="F326" s="14">
        <v>2</v>
      </c>
    </row>
    <row r="327" spans="1:6" hidden="1">
      <c r="A327" s="14" t="s">
        <v>27</v>
      </c>
      <c r="B327" s="14" t="s">
        <v>101</v>
      </c>
      <c r="C327" s="14" t="s">
        <v>102</v>
      </c>
      <c r="D327" s="14" t="s">
        <v>88</v>
      </c>
      <c r="E327" s="14">
        <v>0</v>
      </c>
      <c r="F327" s="14">
        <v>0</v>
      </c>
    </row>
    <row r="328" spans="1:6" hidden="1">
      <c r="A328" s="14" t="s">
        <v>27</v>
      </c>
      <c r="B328" s="14" t="s">
        <v>103</v>
      </c>
      <c r="C328" s="14" t="s">
        <v>104</v>
      </c>
      <c r="D328" s="14" t="s">
        <v>105</v>
      </c>
      <c r="E328" s="14">
        <v>1</v>
      </c>
      <c r="F328" s="14">
        <v>3</v>
      </c>
    </row>
    <row r="329" spans="1:6" hidden="1">
      <c r="A329" s="14" t="s">
        <v>27</v>
      </c>
      <c r="B329" s="14" t="s">
        <v>106</v>
      </c>
      <c r="C329" s="14" t="s">
        <v>107</v>
      </c>
      <c r="D329" s="14" t="s">
        <v>105</v>
      </c>
      <c r="E329" s="14">
        <v>1</v>
      </c>
      <c r="F329" s="14">
        <v>1</v>
      </c>
    </row>
    <row r="330" spans="1:6" hidden="1">
      <c r="A330" s="14" t="s">
        <v>27</v>
      </c>
      <c r="B330" s="14" t="s">
        <v>108</v>
      </c>
      <c r="C330" s="14" t="s">
        <v>109</v>
      </c>
      <c r="D330" s="14" t="s">
        <v>105</v>
      </c>
      <c r="E330" s="14">
        <v>1</v>
      </c>
      <c r="F330" s="14">
        <v>0</v>
      </c>
    </row>
    <row r="331" spans="1:6" hidden="1">
      <c r="A331" s="14" t="s">
        <v>27</v>
      </c>
      <c r="B331" s="14" t="s">
        <v>110</v>
      </c>
      <c r="C331" s="14" t="s">
        <v>111</v>
      </c>
      <c r="D331" s="14" t="s">
        <v>105</v>
      </c>
      <c r="E331" s="14">
        <v>0</v>
      </c>
      <c r="F331" s="14">
        <v>2</v>
      </c>
    </row>
    <row r="332" spans="1:6" hidden="1">
      <c r="A332" s="14" t="s">
        <v>27</v>
      </c>
      <c r="B332" s="14" t="s">
        <v>112</v>
      </c>
      <c r="C332" s="14" t="s">
        <v>113</v>
      </c>
      <c r="D332" s="14" t="s">
        <v>114</v>
      </c>
      <c r="E332" s="14">
        <v>0</v>
      </c>
      <c r="F332" s="14">
        <v>1</v>
      </c>
    </row>
    <row r="333" spans="1:6" hidden="1">
      <c r="A333" s="14" t="s">
        <v>27</v>
      </c>
      <c r="B333" s="14" t="s">
        <v>115</v>
      </c>
      <c r="C333" s="14" t="s">
        <v>116</v>
      </c>
      <c r="D333" s="14" t="s">
        <v>114</v>
      </c>
      <c r="E333" s="14">
        <v>2</v>
      </c>
      <c r="F333" s="14">
        <v>1</v>
      </c>
    </row>
    <row r="334" spans="1:6" hidden="1">
      <c r="A334" s="14" t="s">
        <v>27</v>
      </c>
      <c r="B334" s="14" t="s">
        <v>117</v>
      </c>
      <c r="C334" s="14" t="s">
        <v>118</v>
      </c>
      <c r="D334" s="14" t="s">
        <v>119</v>
      </c>
      <c r="E334" s="14">
        <v>2</v>
      </c>
      <c r="F334" s="14">
        <v>1</v>
      </c>
    </row>
    <row r="335" spans="1:6">
      <c r="A335" s="14" t="s">
        <v>27</v>
      </c>
      <c r="B335" s="14" t="s">
        <v>120</v>
      </c>
      <c r="C335" s="14" t="s">
        <v>121</v>
      </c>
      <c r="D335" s="14" t="s">
        <v>122</v>
      </c>
      <c r="E335" s="14">
        <v>1</v>
      </c>
      <c r="F335" s="14">
        <v>0</v>
      </c>
    </row>
    <row r="336" spans="1:6" hidden="1">
      <c r="A336" s="14" t="s">
        <v>28</v>
      </c>
      <c r="B336" s="14" t="s">
        <v>86</v>
      </c>
      <c r="C336" s="14" t="s">
        <v>87</v>
      </c>
      <c r="D336" s="14" t="s">
        <v>88</v>
      </c>
      <c r="E336" s="14">
        <v>1</v>
      </c>
      <c r="F336" s="14">
        <v>1</v>
      </c>
    </row>
    <row r="337" spans="1:6" hidden="1">
      <c r="A337" s="14" t="s">
        <v>28</v>
      </c>
      <c r="B337" s="14" t="s">
        <v>89</v>
      </c>
      <c r="C337" s="14" t="s">
        <v>90</v>
      </c>
      <c r="D337" s="14" t="s">
        <v>88</v>
      </c>
      <c r="E337" s="14">
        <v>2</v>
      </c>
      <c r="F337" s="14">
        <v>0</v>
      </c>
    </row>
    <row r="338" spans="1:6" hidden="1">
      <c r="A338" s="14" t="s">
        <v>28</v>
      </c>
      <c r="B338" s="14" t="s">
        <v>91</v>
      </c>
      <c r="C338" s="14" t="s">
        <v>92</v>
      </c>
      <c r="D338" s="14" t="s">
        <v>88</v>
      </c>
      <c r="E338" s="14">
        <v>3</v>
      </c>
      <c r="F338" s="14">
        <v>1</v>
      </c>
    </row>
    <row r="339" spans="1:6" hidden="1">
      <c r="A339" s="14" t="s">
        <v>28</v>
      </c>
      <c r="B339" s="14" t="s">
        <v>93</v>
      </c>
      <c r="C339" s="14" t="s">
        <v>94</v>
      </c>
      <c r="D339" s="14" t="s">
        <v>88</v>
      </c>
      <c r="E339" s="14">
        <v>1</v>
      </c>
      <c r="F339" s="14">
        <v>1</v>
      </c>
    </row>
    <row r="340" spans="1:6" hidden="1">
      <c r="A340" s="14" t="s">
        <v>28</v>
      </c>
      <c r="B340" s="14" t="s">
        <v>95</v>
      </c>
      <c r="C340" s="14" t="s">
        <v>96</v>
      </c>
      <c r="D340" s="14" t="s">
        <v>88</v>
      </c>
      <c r="E340" s="14">
        <v>1</v>
      </c>
      <c r="F340" s="14">
        <v>1</v>
      </c>
    </row>
    <row r="341" spans="1:6" hidden="1">
      <c r="A341" s="14" t="s">
        <v>28</v>
      </c>
      <c r="B341" s="14" t="s">
        <v>97</v>
      </c>
      <c r="C341" s="14" t="s">
        <v>98</v>
      </c>
      <c r="D341" s="14" t="s">
        <v>88</v>
      </c>
      <c r="E341" s="14">
        <v>3</v>
      </c>
      <c r="F341" s="14">
        <v>0</v>
      </c>
    </row>
    <row r="342" spans="1:6" hidden="1">
      <c r="A342" s="14" t="s">
        <v>28</v>
      </c>
      <c r="B342" s="14" t="s">
        <v>99</v>
      </c>
      <c r="C342" s="14" t="s">
        <v>100</v>
      </c>
      <c r="D342" s="14" t="s">
        <v>88</v>
      </c>
      <c r="E342" s="14">
        <v>1</v>
      </c>
      <c r="F342" s="14">
        <v>3</v>
      </c>
    </row>
    <row r="343" spans="1:6" hidden="1">
      <c r="A343" s="14" t="s">
        <v>28</v>
      </c>
      <c r="B343" s="14" t="s">
        <v>101</v>
      </c>
      <c r="C343" s="14" t="s">
        <v>102</v>
      </c>
      <c r="D343" s="14" t="s">
        <v>88</v>
      </c>
      <c r="E343" s="14">
        <v>1</v>
      </c>
      <c r="F343" s="14">
        <v>1</v>
      </c>
    </row>
    <row r="344" spans="1:6" hidden="1">
      <c r="A344" s="14" t="s">
        <v>28</v>
      </c>
      <c r="B344" s="14" t="s">
        <v>103</v>
      </c>
      <c r="C344" s="14" t="s">
        <v>104</v>
      </c>
      <c r="D344" s="14" t="s">
        <v>105</v>
      </c>
      <c r="E344" s="14">
        <v>1</v>
      </c>
      <c r="F344" s="14">
        <v>2</v>
      </c>
    </row>
    <row r="345" spans="1:6" hidden="1">
      <c r="A345" s="14" t="s">
        <v>28</v>
      </c>
      <c r="B345" s="14" t="s">
        <v>106</v>
      </c>
      <c r="C345" s="14" t="s">
        <v>107</v>
      </c>
      <c r="D345" s="14" t="s">
        <v>105</v>
      </c>
      <c r="E345" s="14">
        <v>1</v>
      </c>
      <c r="F345" s="14">
        <v>1</v>
      </c>
    </row>
    <row r="346" spans="1:6" hidden="1">
      <c r="A346" s="14" t="s">
        <v>28</v>
      </c>
      <c r="B346" s="14" t="s">
        <v>108</v>
      </c>
      <c r="C346" s="14" t="s">
        <v>109</v>
      </c>
      <c r="D346" s="14" t="s">
        <v>105</v>
      </c>
      <c r="E346" s="14">
        <v>1</v>
      </c>
      <c r="F346" s="14">
        <v>1</v>
      </c>
    </row>
    <row r="347" spans="1:6" hidden="1">
      <c r="A347" s="14" t="s">
        <v>28</v>
      </c>
      <c r="B347" s="14" t="s">
        <v>110</v>
      </c>
      <c r="C347" s="14" t="s">
        <v>111</v>
      </c>
      <c r="D347" s="14" t="s">
        <v>105</v>
      </c>
      <c r="E347" s="14">
        <v>2</v>
      </c>
      <c r="F347" s="14">
        <v>1</v>
      </c>
    </row>
    <row r="348" spans="1:6" hidden="1">
      <c r="A348" s="14" t="s">
        <v>28</v>
      </c>
      <c r="B348" s="14" t="s">
        <v>112</v>
      </c>
      <c r="C348" s="14" t="s">
        <v>113</v>
      </c>
      <c r="D348" s="14" t="s">
        <v>114</v>
      </c>
      <c r="E348" s="14">
        <v>2</v>
      </c>
      <c r="F348" s="14">
        <v>1</v>
      </c>
    </row>
    <row r="349" spans="1:6" hidden="1">
      <c r="A349" s="14" t="s">
        <v>28</v>
      </c>
      <c r="B349" s="14" t="s">
        <v>115</v>
      </c>
      <c r="C349" s="14" t="s">
        <v>116</v>
      </c>
      <c r="D349" s="14" t="s">
        <v>114</v>
      </c>
      <c r="E349" s="14">
        <v>0</v>
      </c>
      <c r="F349" s="14">
        <v>1</v>
      </c>
    </row>
    <row r="350" spans="1:6" hidden="1">
      <c r="A350" s="14" t="s">
        <v>28</v>
      </c>
      <c r="B350" s="14" t="s">
        <v>117</v>
      </c>
      <c r="C350" s="14" t="s">
        <v>118</v>
      </c>
      <c r="D350" s="14" t="s">
        <v>119</v>
      </c>
      <c r="E350" s="14">
        <v>1</v>
      </c>
      <c r="F350" s="14">
        <v>2</v>
      </c>
    </row>
    <row r="351" spans="1:6">
      <c r="A351" s="14" t="s">
        <v>28</v>
      </c>
      <c r="B351" s="14" t="s">
        <v>120</v>
      </c>
      <c r="C351" s="14" t="s">
        <v>121</v>
      </c>
      <c r="D351" s="14" t="s">
        <v>122</v>
      </c>
      <c r="E351" s="14">
        <v>1</v>
      </c>
      <c r="F351" s="14">
        <v>1</v>
      </c>
    </row>
    <row r="352" spans="1:6" hidden="1">
      <c r="A352" s="14" t="s">
        <v>30</v>
      </c>
      <c r="B352" s="14" t="s">
        <v>86</v>
      </c>
      <c r="C352" s="14" t="s">
        <v>87</v>
      </c>
      <c r="D352" s="14" t="s">
        <v>88</v>
      </c>
      <c r="E352" s="14">
        <v>0</v>
      </c>
      <c r="F352" s="14">
        <v>0</v>
      </c>
    </row>
    <row r="353" spans="1:6" hidden="1">
      <c r="A353" s="14" t="s">
        <v>30</v>
      </c>
      <c r="B353" s="14" t="s">
        <v>89</v>
      </c>
      <c r="C353" s="14" t="s">
        <v>90</v>
      </c>
      <c r="D353" s="14" t="s">
        <v>88</v>
      </c>
      <c r="E353" s="14">
        <v>3</v>
      </c>
      <c r="F353" s="14">
        <v>0</v>
      </c>
    </row>
    <row r="354" spans="1:6" hidden="1">
      <c r="A354" s="14" t="s">
        <v>30</v>
      </c>
      <c r="B354" s="14" t="s">
        <v>91</v>
      </c>
      <c r="C354" s="14" t="s">
        <v>92</v>
      </c>
      <c r="D354" s="14" t="s">
        <v>88</v>
      </c>
      <c r="E354" s="14">
        <v>3</v>
      </c>
      <c r="F354" s="14">
        <v>1</v>
      </c>
    </row>
    <row r="355" spans="1:6" hidden="1">
      <c r="A355" s="14" t="s">
        <v>30</v>
      </c>
      <c r="B355" s="14" t="s">
        <v>93</v>
      </c>
      <c r="C355" s="14" t="s">
        <v>94</v>
      </c>
      <c r="D355" s="14" t="s">
        <v>88</v>
      </c>
      <c r="E355" s="14">
        <v>3</v>
      </c>
      <c r="F355" s="14">
        <v>1</v>
      </c>
    </row>
    <row r="356" spans="1:6" hidden="1">
      <c r="A356" s="14" t="s">
        <v>30</v>
      </c>
      <c r="B356" s="14" t="s">
        <v>95</v>
      </c>
      <c r="C356" s="14" t="s">
        <v>96</v>
      </c>
      <c r="D356" s="14" t="s">
        <v>88</v>
      </c>
      <c r="E356" s="14">
        <v>0</v>
      </c>
      <c r="F356" s="14">
        <v>1</v>
      </c>
    </row>
    <row r="357" spans="1:6" hidden="1">
      <c r="A357" s="14" t="s">
        <v>30</v>
      </c>
      <c r="B357" s="14" t="s">
        <v>97</v>
      </c>
      <c r="C357" s="14" t="s">
        <v>98</v>
      </c>
      <c r="D357" s="14" t="s">
        <v>88</v>
      </c>
      <c r="E357" s="14">
        <v>4</v>
      </c>
      <c r="F357" s="14">
        <v>1</v>
      </c>
    </row>
    <row r="358" spans="1:6" hidden="1">
      <c r="A358" s="14" t="s">
        <v>30</v>
      </c>
      <c r="B358" s="14" t="s">
        <v>99</v>
      </c>
      <c r="C358" s="14" t="s">
        <v>100</v>
      </c>
      <c r="D358" s="14" t="s">
        <v>88</v>
      </c>
      <c r="E358" s="14">
        <v>1</v>
      </c>
      <c r="F358" s="14">
        <v>2</v>
      </c>
    </row>
    <row r="359" spans="1:6" hidden="1">
      <c r="A359" s="14" t="s">
        <v>30</v>
      </c>
      <c r="B359" s="14" t="s">
        <v>101</v>
      </c>
      <c r="C359" s="14" t="s">
        <v>102</v>
      </c>
      <c r="D359" s="14" t="s">
        <v>88</v>
      </c>
      <c r="E359" s="14">
        <v>1</v>
      </c>
      <c r="F359" s="14">
        <v>0</v>
      </c>
    </row>
    <row r="360" spans="1:6" hidden="1">
      <c r="A360" s="14" t="s">
        <v>30</v>
      </c>
      <c r="B360" s="14" t="s">
        <v>103</v>
      </c>
      <c r="C360" s="14" t="s">
        <v>104</v>
      </c>
      <c r="D360" s="14" t="s">
        <v>105</v>
      </c>
      <c r="E360" s="14">
        <v>0</v>
      </c>
      <c r="F360" s="14">
        <v>2</v>
      </c>
    </row>
    <row r="361" spans="1:6" hidden="1">
      <c r="A361" s="14" t="s">
        <v>30</v>
      </c>
      <c r="B361" s="14" t="s">
        <v>106</v>
      </c>
      <c r="C361" s="14" t="s">
        <v>107</v>
      </c>
      <c r="D361" s="14" t="s">
        <v>105</v>
      </c>
      <c r="E361" s="14">
        <v>0</v>
      </c>
      <c r="F361" s="14">
        <v>1</v>
      </c>
    </row>
    <row r="362" spans="1:6" hidden="1">
      <c r="A362" s="14" t="s">
        <v>30</v>
      </c>
      <c r="B362" s="14" t="s">
        <v>108</v>
      </c>
      <c r="C362" s="14" t="s">
        <v>109</v>
      </c>
      <c r="D362" s="14" t="s">
        <v>105</v>
      </c>
      <c r="E362" s="14">
        <v>2</v>
      </c>
      <c r="F362" s="14">
        <v>2</v>
      </c>
    </row>
    <row r="363" spans="1:6" hidden="1">
      <c r="A363" s="14" t="s">
        <v>30</v>
      </c>
      <c r="B363" s="14" t="s">
        <v>110</v>
      </c>
      <c r="C363" s="14" t="s">
        <v>111</v>
      </c>
      <c r="D363" s="14" t="s">
        <v>105</v>
      </c>
      <c r="E363" s="14">
        <v>3</v>
      </c>
      <c r="F363" s="14">
        <v>1</v>
      </c>
    </row>
    <row r="364" spans="1:6" hidden="1">
      <c r="A364" s="14" t="s">
        <v>30</v>
      </c>
      <c r="B364" s="14" t="s">
        <v>112</v>
      </c>
      <c r="C364" s="14" t="s">
        <v>113</v>
      </c>
      <c r="D364" s="14" t="s">
        <v>114</v>
      </c>
      <c r="E364" s="14">
        <v>2</v>
      </c>
      <c r="F364" s="14">
        <v>1</v>
      </c>
    </row>
    <row r="365" spans="1:6" hidden="1">
      <c r="A365" s="14" t="s">
        <v>30</v>
      </c>
      <c r="B365" s="14" t="s">
        <v>115</v>
      </c>
      <c r="C365" s="14" t="s">
        <v>116</v>
      </c>
      <c r="D365" s="14" t="s">
        <v>114</v>
      </c>
      <c r="E365" s="14">
        <v>1</v>
      </c>
      <c r="F365" s="14">
        <v>1</v>
      </c>
    </row>
    <row r="366" spans="1:6" hidden="1">
      <c r="A366" s="14" t="s">
        <v>30</v>
      </c>
      <c r="B366" s="14" t="s">
        <v>117</v>
      </c>
      <c r="C366" s="14" t="s">
        <v>118</v>
      </c>
      <c r="D366" s="14" t="s">
        <v>119</v>
      </c>
      <c r="E366" s="14">
        <v>1</v>
      </c>
      <c r="F366" s="14">
        <v>0</v>
      </c>
    </row>
    <row r="367" spans="1:6">
      <c r="A367" s="14" t="s">
        <v>30</v>
      </c>
      <c r="B367" s="14" t="s">
        <v>120</v>
      </c>
      <c r="C367" s="14" t="s">
        <v>121</v>
      </c>
      <c r="D367" s="14" t="s">
        <v>122</v>
      </c>
      <c r="E367" s="14">
        <v>2</v>
      </c>
      <c r="F367" s="14">
        <v>0</v>
      </c>
    </row>
    <row r="368" spans="1:6" hidden="1">
      <c r="A368" s="14" t="s">
        <v>31</v>
      </c>
      <c r="B368" s="14" t="s">
        <v>86</v>
      </c>
      <c r="C368" s="14" t="s">
        <v>87</v>
      </c>
      <c r="D368" s="14" t="s">
        <v>88</v>
      </c>
      <c r="E368" s="14">
        <v>2</v>
      </c>
      <c r="F368" s="14">
        <v>1</v>
      </c>
    </row>
    <row r="369" spans="1:6" hidden="1">
      <c r="A369" s="14" t="s">
        <v>31</v>
      </c>
      <c r="B369" s="14" t="s">
        <v>89</v>
      </c>
      <c r="C369" s="14" t="s">
        <v>90</v>
      </c>
      <c r="D369" s="14" t="s">
        <v>88</v>
      </c>
      <c r="E369" s="14">
        <v>2</v>
      </c>
      <c r="F369" s="14">
        <v>0</v>
      </c>
    </row>
    <row r="370" spans="1:6" hidden="1">
      <c r="A370" s="14" t="s">
        <v>31</v>
      </c>
      <c r="B370" s="14" t="s">
        <v>91</v>
      </c>
      <c r="C370" s="14" t="s">
        <v>92</v>
      </c>
      <c r="D370" s="14" t="s">
        <v>88</v>
      </c>
      <c r="E370" s="14">
        <v>2</v>
      </c>
      <c r="F370" s="14">
        <v>0</v>
      </c>
    </row>
    <row r="371" spans="1:6" hidden="1">
      <c r="A371" s="14" t="s">
        <v>31</v>
      </c>
      <c r="B371" s="14" t="s">
        <v>93</v>
      </c>
      <c r="C371" s="14" t="s">
        <v>94</v>
      </c>
      <c r="D371" s="14" t="s">
        <v>88</v>
      </c>
      <c r="E371" s="14">
        <v>2</v>
      </c>
      <c r="F371" s="14">
        <v>2</v>
      </c>
    </row>
    <row r="372" spans="1:6" hidden="1">
      <c r="A372" s="14" t="s">
        <v>31</v>
      </c>
      <c r="B372" s="14" t="s">
        <v>95</v>
      </c>
      <c r="C372" s="14" t="s">
        <v>96</v>
      </c>
      <c r="D372" s="14" t="s">
        <v>88</v>
      </c>
      <c r="E372" s="14">
        <v>1</v>
      </c>
      <c r="F372" s="14">
        <v>2</v>
      </c>
    </row>
    <row r="373" spans="1:6" hidden="1">
      <c r="A373" s="14" t="s">
        <v>31</v>
      </c>
      <c r="B373" s="14" t="s">
        <v>97</v>
      </c>
      <c r="C373" s="14" t="s">
        <v>98</v>
      </c>
      <c r="D373" s="14" t="s">
        <v>88</v>
      </c>
      <c r="E373" s="14">
        <v>2</v>
      </c>
      <c r="F373" s="14">
        <v>0</v>
      </c>
    </row>
    <row r="374" spans="1:6" hidden="1">
      <c r="A374" s="14" t="s">
        <v>31</v>
      </c>
      <c r="B374" s="14" t="s">
        <v>99</v>
      </c>
      <c r="C374" s="14" t="s">
        <v>100</v>
      </c>
      <c r="D374" s="14" t="s">
        <v>88</v>
      </c>
      <c r="E374" s="14">
        <v>1</v>
      </c>
      <c r="F374" s="14">
        <v>2</v>
      </c>
    </row>
    <row r="375" spans="1:6" hidden="1">
      <c r="A375" s="14" t="s">
        <v>31</v>
      </c>
      <c r="B375" s="14" t="s">
        <v>101</v>
      </c>
      <c r="C375" s="14" t="s">
        <v>102</v>
      </c>
      <c r="D375" s="14" t="s">
        <v>88</v>
      </c>
      <c r="E375" s="14">
        <v>2</v>
      </c>
      <c r="F375" s="14">
        <v>1</v>
      </c>
    </row>
    <row r="376" spans="1:6" hidden="1">
      <c r="A376" s="14" t="s">
        <v>31</v>
      </c>
      <c r="B376" s="14" t="s">
        <v>103</v>
      </c>
      <c r="C376" s="14" t="s">
        <v>104</v>
      </c>
      <c r="D376" s="14" t="s">
        <v>105</v>
      </c>
      <c r="E376" s="14">
        <v>1</v>
      </c>
      <c r="F376" s="14">
        <v>2</v>
      </c>
    </row>
    <row r="377" spans="1:6" hidden="1">
      <c r="A377" s="14" t="s">
        <v>31</v>
      </c>
      <c r="B377" s="14" t="s">
        <v>106</v>
      </c>
      <c r="C377" s="14" t="s">
        <v>107</v>
      </c>
      <c r="D377" s="14" t="s">
        <v>105</v>
      </c>
      <c r="E377" s="14">
        <v>2</v>
      </c>
      <c r="F377" s="14">
        <v>2</v>
      </c>
    </row>
    <row r="378" spans="1:6" hidden="1">
      <c r="A378" s="14" t="s">
        <v>31</v>
      </c>
      <c r="B378" s="14" t="s">
        <v>108</v>
      </c>
      <c r="C378" s="14" t="s">
        <v>109</v>
      </c>
      <c r="D378" s="14" t="s">
        <v>105</v>
      </c>
      <c r="E378" s="14">
        <v>1</v>
      </c>
      <c r="F378" s="14">
        <v>2</v>
      </c>
    </row>
    <row r="379" spans="1:6" hidden="1">
      <c r="A379" s="14" t="s">
        <v>31</v>
      </c>
      <c r="B379" s="14" t="s">
        <v>110</v>
      </c>
      <c r="C379" s="14" t="s">
        <v>111</v>
      </c>
      <c r="D379" s="14" t="s">
        <v>105</v>
      </c>
      <c r="E379" s="14">
        <v>2</v>
      </c>
      <c r="F379" s="14">
        <v>3</v>
      </c>
    </row>
    <row r="380" spans="1:6" hidden="1">
      <c r="A380" s="14" t="s">
        <v>31</v>
      </c>
      <c r="B380" s="14" t="s">
        <v>112</v>
      </c>
      <c r="C380" s="14" t="s">
        <v>113</v>
      </c>
      <c r="D380" s="14" t="s">
        <v>114</v>
      </c>
      <c r="E380" s="14">
        <v>2</v>
      </c>
      <c r="F380" s="14">
        <v>1</v>
      </c>
    </row>
    <row r="381" spans="1:6" hidden="1">
      <c r="A381" s="14" t="s">
        <v>31</v>
      </c>
      <c r="B381" s="14" t="s">
        <v>115</v>
      </c>
      <c r="C381" s="14" t="s">
        <v>116</v>
      </c>
      <c r="D381" s="14" t="s">
        <v>114</v>
      </c>
      <c r="E381" s="14">
        <v>2</v>
      </c>
      <c r="F381" s="14">
        <v>0</v>
      </c>
    </row>
    <row r="382" spans="1:6" hidden="1">
      <c r="A382" s="14" t="s">
        <v>31</v>
      </c>
      <c r="B382" s="14" t="s">
        <v>117</v>
      </c>
      <c r="C382" s="14" t="s">
        <v>118</v>
      </c>
      <c r="D382" s="14" t="s">
        <v>119</v>
      </c>
      <c r="E382" s="14">
        <v>2</v>
      </c>
      <c r="F382" s="14">
        <v>1</v>
      </c>
    </row>
    <row r="383" spans="1:6">
      <c r="A383" s="14" t="s">
        <v>31</v>
      </c>
      <c r="B383" s="14" t="s">
        <v>120</v>
      </c>
      <c r="C383" s="14" t="s">
        <v>121</v>
      </c>
      <c r="D383" s="14" t="s">
        <v>122</v>
      </c>
      <c r="E383" s="14">
        <v>2</v>
      </c>
      <c r="F383" s="14">
        <v>3</v>
      </c>
    </row>
  </sheetData>
  <sheetProtection algorithmName="SHA-512" hashValue="UKYzWNHKEkH6doyTklmo2HvMuZS0ldoM0ngI1Ub5rtX973vjQYMC5kkHHuFPXaDKAvzwazmtAUIL28TCVl9rWQ==" saltValue="A8IT+4l7OA4dgUpxQZsIIw==" spinCount="100000" sheet="1" objects="1" scenarios="1" autoFilter="0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B11C-4097-4FD8-B236-0FA89A24EF73}">
  <dimension ref="A1:D415"/>
  <sheetViews>
    <sheetView workbookViewId="0">
      <selection activeCell="D240" sqref="D240"/>
    </sheetView>
  </sheetViews>
  <sheetFormatPr defaultColWidth="11.42578125" defaultRowHeight="15" zeroHeight="1"/>
  <cols>
    <col min="1" max="1" width="15.28515625" style="14" bestFit="1" customWidth="1"/>
    <col min="2" max="2" width="16" style="14" bestFit="1" customWidth="1"/>
    <col min="3" max="3" width="15.85546875" style="14" bestFit="1" customWidth="1"/>
    <col min="4" max="4" width="15.28515625" style="14" customWidth="1"/>
  </cols>
  <sheetData>
    <row r="1" spans="1:4">
      <c r="A1" s="72" t="s">
        <v>153</v>
      </c>
      <c r="B1" s="72" t="s">
        <v>156</v>
      </c>
      <c r="C1" s="72" t="s">
        <v>160</v>
      </c>
      <c r="D1" s="72"/>
    </row>
    <row r="2" spans="1:4" hidden="1">
      <c r="A2" s="14" t="s">
        <v>7</v>
      </c>
      <c r="B2" s="14" t="s">
        <v>161</v>
      </c>
      <c r="C2" s="14" t="s">
        <v>54</v>
      </c>
    </row>
    <row r="3" spans="1:4" hidden="1">
      <c r="A3" s="14" t="s">
        <v>7</v>
      </c>
      <c r="B3" s="14" t="s">
        <v>162</v>
      </c>
      <c r="C3" s="14" t="s">
        <v>56</v>
      </c>
    </row>
    <row r="4" spans="1:4" hidden="1">
      <c r="A4" s="14" t="s">
        <v>7</v>
      </c>
      <c r="B4" s="14" t="s">
        <v>163</v>
      </c>
      <c r="C4" s="14" t="s">
        <v>61</v>
      </c>
    </row>
    <row r="5" spans="1:4" hidden="1">
      <c r="A5" s="14" t="s">
        <v>7</v>
      </c>
      <c r="B5" s="14" t="s">
        <v>164</v>
      </c>
      <c r="C5" s="14" t="s">
        <v>51</v>
      </c>
    </row>
    <row r="6" spans="1:4" hidden="1">
      <c r="A6" s="14" t="s">
        <v>7</v>
      </c>
      <c r="B6" s="14" t="s">
        <v>165</v>
      </c>
      <c r="C6" s="14" t="s">
        <v>75</v>
      </c>
    </row>
    <row r="7" spans="1:4" hidden="1">
      <c r="A7" s="14" t="s">
        <v>7</v>
      </c>
      <c r="B7" s="14" t="s">
        <v>166</v>
      </c>
      <c r="C7" s="14" t="s">
        <v>76</v>
      </c>
    </row>
    <row r="8" spans="1:4" hidden="1">
      <c r="A8" s="14" t="s">
        <v>7</v>
      </c>
      <c r="B8" s="14" t="s">
        <v>167</v>
      </c>
      <c r="C8" s="14" t="s">
        <v>66</v>
      </c>
    </row>
    <row r="9" spans="1:4" hidden="1">
      <c r="A9" s="14" t="s">
        <v>7</v>
      </c>
      <c r="B9" s="14" t="s">
        <v>168</v>
      </c>
      <c r="C9" s="14" t="s">
        <v>79</v>
      </c>
    </row>
    <row r="10" spans="1:4" hidden="1">
      <c r="A10" s="14" t="s">
        <v>7</v>
      </c>
      <c r="B10" s="14" t="s">
        <v>169</v>
      </c>
      <c r="C10" s="14" t="s">
        <v>76</v>
      </c>
    </row>
    <row r="11" spans="1:4" hidden="1">
      <c r="A11" s="14" t="s">
        <v>7</v>
      </c>
      <c r="B11" s="14" t="s">
        <v>170</v>
      </c>
      <c r="C11" s="14" t="s">
        <v>56</v>
      </c>
    </row>
    <row r="12" spans="1:4" hidden="1">
      <c r="A12" s="14" t="s">
        <v>7</v>
      </c>
      <c r="B12" s="14" t="s">
        <v>171</v>
      </c>
      <c r="C12" s="14" t="s">
        <v>66</v>
      </c>
    </row>
    <row r="13" spans="1:4" hidden="1">
      <c r="A13" s="14" t="s">
        <v>7</v>
      </c>
      <c r="B13" s="14" t="s">
        <v>172</v>
      </c>
      <c r="C13" s="14" t="s">
        <v>61</v>
      </c>
    </row>
    <row r="14" spans="1:4" hidden="1">
      <c r="A14" s="14" t="s">
        <v>7</v>
      </c>
      <c r="B14" s="14" t="s">
        <v>173</v>
      </c>
      <c r="C14" s="14" t="s">
        <v>56</v>
      </c>
    </row>
    <row r="15" spans="1:4" hidden="1">
      <c r="A15" s="14" t="s">
        <v>7</v>
      </c>
      <c r="B15" s="14" t="s">
        <v>174</v>
      </c>
      <c r="C15" s="14" t="s">
        <v>61</v>
      </c>
    </row>
    <row r="16" spans="1:4">
      <c r="A16" s="14" t="s">
        <v>7</v>
      </c>
      <c r="B16" s="14" t="s">
        <v>175</v>
      </c>
      <c r="C16" s="14" t="s">
        <v>56</v>
      </c>
    </row>
    <row r="17" spans="1:3">
      <c r="A17" s="14" t="s">
        <v>7</v>
      </c>
      <c r="B17" s="14" t="s">
        <v>176</v>
      </c>
      <c r="C17" s="14" t="s">
        <v>61</v>
      </c>
    </row>
    <row r="18" spans="1:3" hidden="1">
      <c r="A18" s="14" t="s">
        <v>7</v>
      </c>
      <c r="B18" s="14" t="s">
        <v>177</v>
      </c>
      <c r="C18" s="14" t="s">
        <v>76</v>
      </c>
    </row>
    <row r="19" spans="1:3" hidden="1">
      <c r="A19" s="14" t="s">
        <v>7</v>
      </c>
      <c r="B19" s="14" t="s">
        <v>178</v>
      </c>
      <c r="C19" s="14" t="s">
        <v>66</v>
      </c>
    </row>
    <row r="20" spans="1:3" hidden="1">
      <c r="A20" s="14" t="s">
        <v>8</v>
      </c>
      <c r="B20" s="14" t="s">
        <v>161</v>
      </c>
      <c r="C20" s="14" t="s">
        <v>50</v>
      </c>
    </row>
    <row r="21" spans="1:3" hidden="1">
      <c r="A21" s="14" t="s">
        <v>8</v>
      </c>
      <c r="B21" s="14" t="s">
        <v>162</v>
      </c>
      <c r="C21" s="14" t="s">
        <v>56</v>
      </c>
    </row>
    <row r="22" spans="1:3" hidden="1">
      <c r="A22" s="14" t="s">
        <v>8</v>
      </c>
      <c r="B22" s="14" t="s">
        <v>163</v>
      </c>
      <c r="C22" s="14" t="s">
        <v>61</v>
      </c>
    </row>
    <row r="23" spans="1:3" hidden="1">
      <c r="A23" s="14" t="s">
        <v>8</v>
      </c>
      <c r="B23" s="14" t="s">
        <v>164</v>
      </c>
      <c r="C23" s="14" t="s">
        <v>51</v>
      </c>
    </row>
    <row r="24" spans="1:3" hidden="1">
      <c r="A24" s="14" t="s">
        <v>8</v>
      </c>
      <c r="B24" s="14" t="s">
        <v>165</v>
      </c>
      <c r="C24" s="14" t="s">
        <v>75</v>
      </c>
    </row>
    <row r="25" spans="1:3" hidden="1">
      <c r="A25" s="14" t="s">
        <v>8</v>
      </c>
      <c r="B25" s="14" t="s">
        <v>166</v>
      </c>
      <c r="C25" s="14" t="s">
        <v>76</v>
      </c>
    </row>
    <row r="26" spans="1:3" hidden="1">
      <c r="A26" s="14" t="s">
        <v>8</v>
      </c>
      <c r="B26" s="14" t="s">
        <v>167</v>
      </c>
      <c r="C26" s="14" t="s">
        <v>66</v>
      </c>
    </row>
    <row r="27" spans="1:3" hidden="1">
      <c r="A27" s="14" t="s">
        <v>8</v>
      </c>
      <c r="B27" s="14" t="s">
        <v>168</v>
      </c>
      <c r="C27" s="14" t="s">
        <v>81</v>
      </c>
    </row>
    <row r="28" spans="1:3" hidden="1">
      <c r="A28" s="14" t="s">
        <v>8</v>
      </c>
      <c r="B28" s="14" t="s">
        <v>169</v>
      </c>
      <c r="C28" s="14" t="s">
        <v>76</v>
      </c>
    </row>
    <row r="29" spans="1:3" hidden="1">
      <c r="A29" s="14" t="s">
        <v>8</v>
      </c>
      <c r="B29" s="14" t="s">
        <v>170</v>
      </c>
      <c r="C29" s="14" t="s">
        <v>56</v>
      </c>
    </row>
    <row r="30" spans="1:3" hidden="1">
      <c r="A30" s="14" t="s">
        <v>8</v>
      </c>
      <c r="B30" s="14" t="s">
        <v>171</v>
      </c>
      <c r="C30" s="14" t="s">
        <v>66</v>
      </c>
    </row>
    <row r="31" spans="1:3" hidden="1">
      <c r="A31" s="14" t="s">
        <v>8</v>
      </c>
      <c r="B31" s="14" t="s">
        <v>172</v>
      </c>
      <c r="C31" s="14" t="s">
        <v>61</v>
      </c>
    </row>
    <row r="32" spans="1:3" hidden="1">
      <c r="A32" s="14" t="s">
        <v>8</v>
      </c>
      <c r="B32" s="14" t="s">
        <v>173</v>
      </c>
      <c r="C32" s="14" t="s">
        <v>76</v>
      </c>
    </row>
    <row r="33" spans="1:3" hidden="1">
      <c r="A33" s="14" t="s">
        <v>8</v>
      </c>
      <c r="B33" s="14" t="s">
        <v>174</v>
      </c>
      <c r="C33" s="14" t="s">
        <v>61</v>
      </c>
    </row>
    <row r="34" spans="1:3">
      <c r="A34" s="14" t="s">
        <v>8</v>
      </c>
      <c r="B34" s="14" t="s">
        <v>175</v>
      </c>
      <c r="C34" s="14" t="s">
        <v>76</v>
      </c>
    </row>
    <row r="35" spans="1:3">
      <c r="A35" s="14" t="s">
        <v>8</v>
      </c>
      <c r="B35" s="14" t="s">
        <v>176</v>
      </c>
      <c r="C35" s="14" t="s">
        <v>61</v>
      </c>
    </row>
    <row r="36" spans="1:3" hidden="1">
      <c r="A36" s="14" t="s">
        <v>8</v>
      </c>
      <c r="B36" s="14" t="s">
        <v>177</v>
      </c>
      <c r="C36" s="14" t="s">
        <v>66</v>
      </c>
    </row>
    <row r="37" spans="1:3" hidden="1">
      <c r="A37" s="14" t="s">
        <v>8</v>
      </c>
      <c r="B37" s="14" t="s">
        <v>178</v>
      </c>
      <c r="C37" s="14" t="s">
        <v>56</v>
      </c>
    </row>
    <row r="38" spans="1:3" hidden="1">
      <c r="A38" s="14" t="s">
        <v>9</v>
      </c>
      <c r="B38" s="14" t="s">
        <v>161</v>
      </c>
      <c r="C38" s="14" t="s">
        <v>50</v>
      </c>
    </row>
    <row r="39" spans="1:3" hidden="1">
      <c r="A39" s="14" t="s">
        <v>9</v>
      </c>
      <c r="B39" s="14" t="s">
        <v>162</v>
      </c>
      <c r="C39" s="14" t="s">
        <v>56</v>
      </c>
    </row>
    <row r="40" spans="1:3" hidden="1">
      <c r="A40" s="14" t="s">
        <v>9</v>
      </c>
      <c r="B40" s="14" t="s">
        <v>163</v>
      </c>
      <c r="C40" s="14" t="s">
        <v>61</v>
      </c>
    </row>
    <row r="41" spans="1:3" hidden="1">
      <c r="A41" s="14" t="s">
        <v>9</v>
      </c>
      <c r="B41" s="14" t="s">
        <v>164</v>
      </c>
      <c r="C41" s="14" t="s">
        <v>51</v>
      </c>
    </row>
    <row r="42" spans="1:3" hidden="1">
      <c r="A42" s="14" t="s">
        <v>9</v>
      </c>
      <c r="B42" s="14" t="s">
        <v>165</v>
      </c>
      <c r="C42" s="14" t="s">
        <v>70</v>
      </c>
    </row>
    <row r="43" spans="1:3" hidden="1">
      <c r="A43" s="14" t="s">
        <v>9</v>
      </c>
      <c r="B43" s="14" t="s">
        <v>166</v>
      </c>
      <c r="C43" s="14" t="s">
        <v>76</v>
      </c>
    </row>
    <row r="44" spans="1:3" hidden="1">
      <c r="A44" s="14" t="s">
        <v>9</v>
      </c>
      <c r="B44" s="14" t="s">
        <v>167</v>
      </c>
      <c r="C44" s="14" t="s">
        <v>74</v>
      </c>
    </row>
    <row r="45" spans="1:3" hidden="1">
      <c r="A45" s="14" t="s">
        <v>9</v>
      </c>
      <c r="B45" s="14" t="s">
        <v>168</v>
      </c>
      <c r="C45" s="14" t="s">
        <v>81</v>
      </c>
    </row>
    <row r="46" spans="1:3" hidden="1">
      <c r="A46" s="14" t="s">
        <v>9</v>
      </c>
      <c r="B46" s="14" t="s">
        <v>169</v>
      </c>
      <c r="C46" s="14" t="s">
        <v>76</v>
      </c>
    </row>
    <row r="47" spans="1:3" hidden="1">
      <c r="A47" s="14" t="s">
        <v>9</v>
      </c>
      <c r="B47" s="14" t="s">
        <v>170</v>
      </c>
      <c r="C47" s="14" t="s">
        <v>50</v>
      </c>
    </row>
    <row r="48" spans="1:3" hidden="1">
      <c r="A48" s="14" t="s">
        <v>9</v>
      </c>
      <c r="B48" s="14" t="s">
        <v>171</v>
      </c>
      <c r="C48" s="14" t="s">
        <v>74</v>
      </c>
    </row>
    <row r="49" spans="1:3" hidden="1">
      <c r="A49" s="14" t="s">
        <v>9</v>
      </c>
      <c r="B49" s="14" t="s">
        <v>172</v>
      </c>
      <c r="C49" s="14" t="s">
        <v>61</v>
      </c>
    </row>
    <row r="50" spans="1:3" hidden="1">
      <c r="A50" s="14" t="s">
        <v>9</v>
      </c>
      <c r="B50" s="14" t="s">
        <v>173</v>
      </c>
      <c r="C50" s="14" t="s">
        <v>50</v>
      </c>
    </row>
    <row r="51" spans="1:3" hidden="1">
      <c r="A51" s="14" t="s">
        <v>9</v>
      </c>
      <c r="B51" s="14" t="s">
        <v>174</v>
      </c>
      <c r="C51" s="14" t="s">
        <v>61</v>
      </c>
    </row>
    <row r="52" spans="1:3">
      <c r="A52" s="14" t="s">
        <v>9</v>
      </c>
      <c r="B52" s="14" t="s">
        <v>175</v>
      </c>
      <c r="C52" s="14" t="s">
        <v>61</v>
      </c>
    </row>
    <row r="53" spans="1:3">
      <c r="A53" s="14" t="s">
        <v>9</v>
      </c>
      <c r="B53" s="14" t="s">
        <v>176</v>
      </c>
      <c r="C53" s="14" t="s">
        <v>50</v>
      </c>
    </row>
    <row r="54" spans="1:3" hidden="1">
      <c r="A54" s="14" t="s">
        <v>9</v>
      </c>
      <c r="B54" s="14" t="s">
        <v>177</v>
      </c>
      <c r="C54" s="14" t="s">
        <v>76</v>
      </c>
    </row>
    <row r="55" spans="1:3" hidden="1">
      <c r="A55" s="14" t="s">
        <v>9</v>
      </c>
      <c r="B55" s="14" t="s">
        <v>178</v>
      </c>
      <c r="C55" s="14" t="s">
        <v>74</v>
      </c>
    </row>
    <row r="56" spans="1:3" hidden="1">
      <c r="A56" s="14" t="s">
        <v>10</v>
      </c>
      <c r="B56" s="14" t="s">
        <v>161</v>
      </c>
      <c r="C56" s="14" t="s">
        <v>50</v>
      </c>
    </row>
    <row r="57" spans="1:3" hidden="1">
      <c r="A57" s="14" t="s">
        <v>10</v>
      </c>
      <c r="B57" s="14" t="s">
        <v>162</v>
      </c>
      <c r="C57" s="14" t="s">
        <v>56</v>
      </c>
    </row>
    <row r="58" spans="1:3" hidden="1">
      <c r="A58" s="14" t="s">
        <v>10</v>
      </c>
      <c r="B58" s="14" t="s">
        <v>163</v>
      </c>
      <c r="C58" s="14" t="s">
        <v>61</v>
      </c>
    </row>
    <row r="59" spans="1:3" hidden="1">
      <c r="A59" s="14" t="s">
        <v>10</v>
      </c>
      <c r="B59" s="14" t="s">
        <v>164</v>
      </c>
      <c r="C59" s="14" t="s">
        <v>51</v>
      </c>
    </row>
    <row r="60" spans="1:3" hidden="1">
      <c r="A60" s="14" t="s">
        <v>10</v>
      </c>
      <c r="B60" s="14" t="s">
        <v>165</v>
      </c>
      <c r="C60" s="14" t="s">
        <v>75</v>
      </c>
    </row>
    <row r="61" spans="1:3" hidden="1">
      <c r="A61" s="14" t="s">
        <v>10</v>
      </c>
      <c r="B61" s="14" t="s">
        <v>166</v>
      </c>
      <c r="C61" s="14" t="s">
        <v>76</v>
      </c>
    </row>
    <row r="62" spans="1:3" hidden="1">
      <c r="A62" s="14" t="s">
        <v>10</v>
      </c>
      <c r="B62" s="14" t="s">
        <v>167</v>
      </c>
      <c r="C62" s="14" t="s">
        <v>66</v>
      </c>
    </row>
    <row r="63" spans="1:3" hidden="1">
      <c r="A63" s="14" t="s">
        <v>10</v>
      </c>
      <c r="B63" s="14" t="s">
        <v>168</v>
      </c>
      <c r="C63" s="14" t="s">
        <v>81</v>
      </c>
    </row>
    <row r="64" spans="1:3" hidden="1">
      <c r="A64" s="14" t="s">
        <v>10</v>
      </c>
      <c r="B64" s="14" t="s">
        <v>169</v>
      </c>
      <c r="C64" s="14" t="s">
        <v>76</v>
      </c>
    </row>
    <row r="65" spans="1:3" hidden="1">
      <c r="A65" s="14" t="s">
        <v>10</v>
      </c>
      <c r="B65" s="14" t="s">
        <v>170</v>
      </c>
      <c r="C65" s="14" t="s">
        <v>56</v>
      </c>
    </row>
    <row r="66" spans="1:3" hidden="1">
      <c r="A66" s="14" t="s">
        <v>10</v>
      </c>
      <c r="B66" s="14" t="s">
        <v>171</v>
      </c>
      <c r="C66" s="14" t="s">
        <v>66</v>
      </c>
    </row>
    <row r="67" spans="1:3" hidden="1">
      <c r="A67" s="14" t="s">
        <v>10</v>
      </c>
      <c r="B67" s="14" t="s">
        <v>172</v>
      </c>
      <c r="C67" s="14" t="s">
        <v>61</v>
      </c>
    </row>
    <row r="68" spans="1:3" hidden="1">
      <c r="A68" s="14" t="s">
        <v>10</v>
      </c>
      <c r="B68" s="14" t="s">
        <v>173</v>
      </c>
      <c r="C68" s="14" t="s">
        <v>76</v>
      </c>
    </row>
    <row r="69" spans="1:3" hidden="1">
      <c r="A69" s="14" t="s">
        <v>10</v>
      </c>
      <c r="B69" s="14" t="s">
        <v>174</v>
      </c>
      <c r="C69" s="14" t="s">
        <v>61</v>
      </c>
    </row>
    <row r="70" spans="1:3">
      <c r="A70" s="14" t="s">
        <v>10</v>
      </c>
      <c r="B70" s="14" t="s">
        <v>175</v>
      </c>
      <c r="C70" s="14" t="s">
        <v>76</v>
      </c>
    </row>
    <row r="71" spans="1:3">
      <c r="A71" s="14" t="s">
        <v>10</v>
      </c>
      <c r="B71" s="14" t="s">
        <v>176</v>
      </c>
      <c r="C71" s="14" t="s">
        <v>61</v>
      </c>
    </row>
    <row r="72" spans="1:3" hidden="1">
      <c r="A72" s="14" t="s">
        <v>10</v>
      </c>
      <c r="B72" s="14" t="s">
        <v>177</v>
      </c>
      <c r="C72" s="14" t="s">
        <v>66</v>
      </c>
    </row>
    <row r="73" spans="1:3" hidden="1">
      <c r="A73" s="14" t="s">
        <v>10</v>
      </c>
      <c r="B73" s="14" t="s">
        <v>178</v>
      </c>
      <c r="C73" s="14" t="s">
        <v>56</v>
      </c>
    </row>
    <row r="74" spans="1:3" hidden="1">
      <c r="A74" s="14" t="s">
        <v>11</v>
      </c>
      <c r="B74" s="14" t="s">
        <v>161</v>
      </c>
      <c r="C74" s="14" t="s">
        <v>50</v>
      </c>
    </row>
    <row r="75" spans="1:3" hidden="1">
      <c r="A75" s="14" t="s">
        <v>11</v>
      </c>
      <c r="B75" s="14" t="s">
        <v>162</v>
      </c>
      <c r="C75" s="14" t="s">
        <v>56</v>
      </c>
    </row>
    <row r="76" spans="1:3" hidden="1">
      <c r="A76" s="14" t="s">
        <v>11</v>
      </c>
      <c r="B76" s="14" t="s">
        <v>163</v>
      </c>
      <c r="C76" s="14" t="s">
        <v>61</v>
      </c>
    </row>
    <row r="77" spans="1:3" hidden="1">
      <c r="A77" s="14" t="s">
        <v>11</v>
      </c>
      <c r="B77" s="14" t="s">
        <v>164</v>
      </c>
      <c r="C77" s="14" t="s">
        <v>51</v>
      </c>
    </row>
    <row r="78" spans="1:3" hidden="1">
      <c r="A78" s="14" t="s">
        <v>11</v>
      </c>
      <c r="B78" s="14" t="s">
        <v>165</v>
      </c>
      <c r="C78" s="14" t="s">
        <v>75</v>
      </c>
    </row>
    <row r="79" spans="1:3" hidden="1">
      <c r="A79" s="14" t="s">
        <v>11</v>
      </c>
      <c r="B79" s="14" t="s">
        <v>166</v>
      </c>
      <c r="C79" s="14" t="s">
        <v>76</v>
      </c>
    </row>
    <row r="80" spans="1:3" hidden="1">
      <c r="A80" s="14" t="s">
        <v>11</v>
      </c>
      <c r="B80" s="14" t="s">
        <v>167</v>
      </c>
      <c r="C80" s="14" t="s">
        <v>66</v>
      </c>
    </row>
    <row r="81" spans="1:3" hidden="1">
      <c r="A81" s="14" t="s">
        <v>11</v>
      </c>
      <c r="B81" s="14" t="s">
        <v>168</v>
      </c>
      <c r="C81" s="14" t="s">
        <v>81</v>
      </c>
    </row>
    <row r="82" spans="1:3" hidden="1">
      <c r="A82" s="14" t="s">
        <v>11</v>
      </c>
      <c r="B82" s="14" t="s">
        <v>169</v>
      </c>
      <c r="C82" s="14" t="s">
        <v>76</v>
      </c>
    </row>
    <row r="83" spans="1:3" hidden="1">
      <c r="A83" s="14" t="s">
        <v>11</v>
      </c>
      <c r="B83" s="14" t="s">
        <v>170</v>
      </c>
      <c r="C83" s="14" t="s">
        <v>56</v>
      </c>
    </row>
    <row r="84" spans="1:3" hidden="1">
      <c r="A84" s="14" t="s">
        <v>11</v>
      </c>
      <c r="B84" s="14" t="s">
        <v>171</v>
      </c>
      <c r="C84" s="14" t="s">
        <v>66</v>
      </c>
    </row>
    <row r="85" spans="1:3" hidden="1">
      <c r="A85" s="14" t="s">
        <v>11</v>
      </c>
      <c r="B85" s="14" t="s">
        <v>172</v>
      </c>
      <c r="C85" s="14" t="s">
        <v>51</v>
      </c>
    </row>
    <row r="86" spans="1:3" hidden="1">
      <c r="A86" s="14" t="s">
        <v>11</v>
      </c>
      <c r="B86" s="14" t="s">
        <v>173</v>
      </c>
      <c r="C86" s="14" t="s">
        <v>56</v>
      </c>
    </row>
    <row r="87" spans="1:3" hidden="1">
      <c r="A87" s="14" t="s">
        <v>11</v>
      </c>
      <c r="B87" s="14" t="s">
        <v>174</v>
      </c>
      <c r="C87" s="14" t="s">
        <v>51</v>
      </c>
    </row>
    <row r="88" spans="1:3">
      <c r="A88" s="14" t="s">
        <v>11</v>
      </c>
      <c r="B88" s="14" t="s">
        <v>175</v>
      </c>
      <c r="C88" s="14" t="s">
        <v>51</v>
      </c>
    </row>
    <row r="89" spans="1:3">
      <c r="A89" s="14" t="s">
        <v>11</v>
      </c>
      <c r="B89" s="14" t="s">
        <v>176</v>
      </c>
      <c r="C89" s="14" t="s">
        <v>56</v>
      </c>
    </row>
    <row r="90" spans="1:3" hidden="1">
      <c r="A90" s="14" t="s">
        <v>11</v>
      </c>
      <c r="B90" s="14" t="s">
        <v>177</v>
      </c>
      <c r="C90" s="14" t="s">
        <v>66</v>
      </c>
    </row>
    <row r="91" spans="1:3" hidden="1">
      <c r="A91" s="14" t="s">
        <v>11</v>
      </c>
      <c r="B91" s="14" t="s">
        <v>178</v>
      </c>
      <c r="C91" s="14" t="s">
        <v>76</v>
      </c>
    </row>
    <row r="92" spans="1:3" hidden="1">
      <c r="A92" s="14" t="s">
        <v>12</v>
      </c>
      <c r="B92" s="14" t="s">
        <v>161</v>
      </c>
      <c r="C92" s="14" t="s">
        <v>50</v>
      </c>
    </row>
    <row r="93" spans="1:3" hidden="1">
      <c r="A93" s="14" t="s">
        <v>12</v>
      </c>
      <c r="B93" s="14" t="s">
        <v>162</v>
      </c>
      <c r="C93" s="14" t="s">
        <v>56</v>
      </c>
    </row>
    <row r="94" spans="1:3" hidden="1">
      <c r="A94" s="14" t="s">
        <v>12</v>
      </c>
      <c r="B94" s="14" t="s">
        <v>163</v>
      </c>
      <c r="C94" s="14" t="s">
        <v>61</v>
      </c>
    </row>
    <row r="95" spans="1:3" hidden="1">
      <c r="A95" s="14" t="s">
        <v>12</v>
      </c>
      <c r="B95" s="14" t="s">
        <v>164</v>
      </c>
      <c r="C95" s="14" t="s">
        <v>49</v>
      </c>
    </row>
    <row r="96" spans="1:3" hidden="1">
      <c r="A96" s="14" t="s">
        <v>12</v>
      </c>
      <c r="B96" s="14" t="s">
        <v>165</v>
      </c>
      <c r="C96" s="14" t="s">
        <v>70</v>
      </c>
    </row>
    <row r="97" spans="1:3" hidden="1">
      <c r="A97" s="14" t="s">
        <v>12</v>
      </c>
      <c r="B97" s="14" t="s">
        <v>166</v>
      </c>
      <c r="C97" s="14" t="s">
        <v>76</v>
      </c>
    </row>
    <row r="98" spans="1:3" hidden="1">
      <c r="A98" s="14" t="s">
        <v>12</v>
      </c>
      <c r="B98" s="14" t="s">
        <v>167</v>
      </c>
      <c r="C98" s="14" t="s">
        <v>66</v>
      </c>
    </row>
    <row r="99" spans="1:3" hidden="1">
      <c r="A99" s="14" t="s">
        <v>12</v>
      </c>
      <c r="B99" s="14" t="s">
        <v>168</v>
      </c>
      <c r="C99" s="14" t="s">
        <v>79</v>
      </c>
    </row>
    <row r="100" spans="1:3" hidden="1">
      <c r="A100" s="14" t="s">
        <v>12</v>
      </c>
      <c r="B100" s="14" t="s">
        <v>169</v>
      </c>
      <c r="C100" s="14" t="s">
        <v>76</v>
      </c>
    </row>
    <row r="101" spans="1:3" hidden="1">
      <c r="A101" s="14" t="s">
        <v>12</v>
      </c>
      <c r="B101" s="14" t="s">
        <v>170</v>
      </c>
      <c r="C101" s="14" t="s">
        <v>56</v>
      </c>
    </row>
    <row r="102" spans="1:3" hidden="1">
      <c r="A102" s="14" t="s">
        <v>12</v>
      </c>
      <c r="B102" s="14" t="s">
        <v>171</v>
      </c>
      <c r="C102" s="14" t="s">
        <v>66</v>
      </c>
    </row>
    <row r="103" spans="1:3" hidden="1">
      <c r="A103" s="14" t="s">
        <v>12</v>
      </c>
      <c r="B103" s="14" t="s">
        <v>172</v>
      </c>
      <c r="C103" s="14" t="s">
        <v>61</v>
      </c>
    </row>
    <row r="104" spans="1:3" hidden="1">
      <c r="A104" s="14" t="s">
        <v>12</v>
      </c>
      <c r="B104" s="14" t="s">
        <v>173</v>
      </c>
      <c r="C104" s="14" t="s">
        <v>56</v>
      </c>
    </row>
    <row r="105" spans="1:3" hidden="1">
      <c r="A105" s="14" t="s">
        <v>12</v>
      </c>
      <c r="B105" s="14" t="s">
        <v>174</v>
      </c>
      <c r="C105" s="14" t="s">
        <v>66</v>
      </c>
    </row>
    <row r="106" spans="1:3">
      <c r="A106" s="14" t="s">
        <v>12</v>
      </c>
      <c r="B106" s="14" t="s">
        <v>175</v>
      </c>
      <c r="C106" s="14" t="s">
        <v>56</v>
      </c>
    </row>
    <row r="107" spans="1:3">
      <c r="A107" s="14" t="s">
        <v>12</v>
      </c>
      <c r="B107" s="14" t="s">
        <v>176</v>
      </c>
      <c r="C107" s="14" t="s">
        <v>56</v>
      </c>
    </row>
    <row r="108" spans="1:3" hidden="1">
      <c r="A108" s="14" t="s">
        <v>12</v>
      </c>
      <c r="B108" s="14" t="s">
        <v>177</v>
      </c>
      <c r="C108" s="14" t="s">
        <v>74</v>
      </c>
    </row>
    <row r="109" spans="1:3" hidden="1">
      <c r="A109" s="14" t="s">
        <v>12</v>
      </c>
      <c r="B109" s="14" t="s">
        <v>178</v>
      </c>
      <c r="C109" s="14" t="s">
        <v>70</v>
      </c>
    </row>
    <row r="110" spans="1:3" hidden="1">
      <c r="A110" s="14" t="s">
        <v>13</v>
      </c>
      <c r="B110" s="14" t="s">
        <v>161</v>
      </c>
      <c r="C110" s="14" t="s">
        <v>54</v>
      </c>
    </row>
    <row r="111" spans="1:3" hidden="1">
      <c r="A111" s="14" t="s">
        <v>13</v>
      </c>
      <c r="B111" s="14" t="s">
        <v>162</v>
      </c>
      <c r="C111" s="14" t="s">
        <v>56</v>
      </c>
    </row>
    <row r="112" spans="1:3" hidden="1">
      <c r="A112" s="14" t="s">
        <v>13</v>
      </c>
      <c r="B112" s="14" t="s">
        <v>163</v>
      </c>
      <c r="C112" s="14" t="s">
        <v>61</v>
      </c>
    </row>
    <row r="113" spans="1:3" hidden="1">
      <c r="A113" s="14" t="s">
        <v>13</v>
      </c>
      <c r="B113" s="14" t="s">
        <v>164</v>
      </c>
      <c r="C113" s="14" t="s">
        <v>51</v>
      </c>
    </row>
    <row r="114" spans="1:3" hidden="1">
      <c r="A114" s="14" t="s">
        <v>13</v>
      </c>
      <c r="B114" s="14" t="s">
        <v>165</v>
      </c>
      <c r="C114" s="14" t="s">
        <v>70</v>
      </c>
    </row>
    <row r="115" spans="1:3" hidden="1">
      <c r="A115" s="14" t="s">
        <v>13</v>
      </c>
      <c r="B115" s="14" t="s">
        <v>166</v>
      </c>
      <c r="C115" s="14" t="s">
        <v>76</v>
      </c>
    </row>
    <row r="116" spans="1:3" hidden="1">
      <c r="A116" s="14" t="s">
        <v>13</v>
      </c>
      <c r="B116" s="14" t="s">
        <v>167</v>
      </c>
      <c r="C116" s="14" t="s">
        <v>66</v>
      </c>
    </row>
    <row r="117" spans="1:3" hidden="1">
      <c r="A117" s="14" t="s">
        <v>13</v>
      </c>
      <c r="B117" s="14" t="s">
        <v>168</v>
      </c>
      <c r="C117" s="14" t="s">
        <v>79</v>
      </c>
    </row>
    <row r="118" spans="1:3" hidden="1">
      <c r="A118" s="14" t="s">
        <v>13</v>
      </c>
      <c r="B118" s="14" t="s">
        <v>169</v>
      </c>
      <c r="C118" s="14" t="s">
        <v>76</v>
      </c>
    </row>
    <row r="119" spans="1:3" hidden="1">
      <c r="A119" s="14" t="s">
        <v>13</v>
      </c>
      <c r="B119" s="14" t="s">
        <v>170</v>
      </c>
      <c r="C119" s="14" t="s">
        <v>56</v>
      </c>
    </row>
    <row r="120" spans="1:3" hidden="1">
      <c r="A120" s="14" t="s">
        <v>13</v>
      </c>
      <c r="B120" s="14" t="s">
        <v>171</v>
      </c>
      <c r="C120" s="14" t="s">
        <v>66</v>
      </c>
    </row>
    <row r="121" spans="1:3" hidden="1">
      <c r="A121" s="14" t="s">
        <v>13</v>
      </c>
      <c r="B121" s="14" t="s">
        <v>172</v>
      </c>
      <c r="C121" s="14" t="s">
        <v>51</v>
      </c>
    </row>
    <row r="122" spans="1:3" hidden="1">
      <c r="A122" s="14" t="s">
        <v>13</v>
      </c>
      <c r="B122" s="14" t="s">
        <v>173</v>
      </c>
      <c r="C122" s="14" t="s">
        <v>76</v>
      </c>
    </row>
    <row r="123" spans="1:3" hidden="1">
      <c r="A123" s="14" t="s">
        <v>13</v>
      </c>
      <c r="B123" s="14" t="s">
        <v>174</v>
      </c>
      <c r="C123" s="14" t="s">
        <v>61</v>
      </c>
    </row>
    <row r="124" spans="1:3">
      <c r="A124" s="14" t="s">
        <v>13</v>
      </c>
      <c r="B124" s="14" t="s">
        <v>175</v>
      </c>
      <c r="C124" s="14" t="s">
        <v>76</v>
      </c>
    </row>
    <row r="125" spans="1:3">
      <c r="A125" s="14" t="s">
        <v>13</v>
      </c>
      <c r="B125" s="14" t="s">
        <v>176</v>
      </c>
      <c r="C125" s="14" t="s">
        <v>61</v>
      </c>
    </row>
    <row r="126" spans="1:3" hidden="1">
      <c r="A126" s="14" t="s">
        <v>13</v>
      </c>
      <c r="B126" s="14" t="s">
        <v>177</v>
      </c>
      <c r="C126" s="14" t="s">
        <v>56</v>
      </c>
    </row>
    <row r="127" spans="1:3" hidden="1">
      <c r="A127" s="14" t="s">
        <v>13</v>
      </c>
      <c r="B127" s="14" t="s">
        <v>178</v>
      </c>
      <c r="C127" s="14" t="s">
        <v>66</v>
      </c>
    </row>
    <row r="128" spans="1:3" hidden="1">
      <c r="A128" s="14" t="s">
        <v>159</v>
      </c>
      <c r="B128" s="14" t="s">
        <v>161</v>
      </c>
      <c r="C128" s="14" t="s">
        <v>50</v>
      </c>
    </row>
    <row r="129" spans="1:3" hidden="1">
      <c r="A129" s="14" t="s">
        <v>159</v>
      </c>
      <c r="B129" s="14" t="s">
        <v>162</v>
      </c>
      <c r="C129" s="14" t="s">
        <v>56</v>
      </c>
    </row>
    <row r="130" spans="1:3" hidden="1">
      <c r="A130" s="14" t="s">
        <v>159</v>
      </c>
      <c r="B130" s="14" t="s">
        <v>163</v>
      </c>
      <c r="C130" s="14" t="s">
        <v>61</v>
      </c>
    </row>
    <row r="131" spans="1:3" hidden="1">
      <c r="A131" s="14" t="s">
        <v>159</v>
      </c>
      <c r="B131" s="14" t="s">
        <v>164</v>
      </c>
      <c r="C131" s="14" t="s">
        <v>51</v>
      </c>
    </row>
    <row r="132" spans="1:3" hidden="1">
      <c r="A132" s="14" t="s">
        <v>159</v>
      </c>
      <c r="B132" s="14" t="s">
        <v>165</v>
      </c>
      <c r="C132" s="14" t="s">
        <v>75</v>
      </c>
    </row>
    <row r="133" spans="1:3" hidden="1">
      <c r="A133" s="14" t="s">
        <v>159</v>
      </c>
      <c r="B133" s="14" t="s">
        <v>166</v>
      </c>
      <c r="C133" s="14" t="s">
        <v>76</v>
      </c>
    </row>
    <row r="134" spans="1:3" hidden="1">
      <c r="A134" s="14" t="s">
        <v>159</v>
      </c>
      <c r="B134" s="14" t="s">
        <v>167</v>
      </c>
      <c r="C134" s="14" t="s">
        <v>66</v>
      </c>
    </row>
    <row r="135" spans="1:3" hidden="1">
      <c r="A135" s="14" t="s">
        <v>159</v>
      </c>
      <c r="B135" s="14" t="s">
        <v>168</v>
      </c>
      <c r="C135" s="14" t="s">
        <v>81</v>
      </c>
    </row>
    <row r="136" spans="1:3" hidden="1">
      <c r="A136" s="14" t="s">
        <v>159</v>
      </c>
      <c r="B136" s="14" t="s">
        <v>169</v>
      </c>
      <c r="C136" s="14" t="s">
        <v>76</v>
      </c>
    </row>
    <row r="137" spans="1:3" hidden="1">
      <c r="A137" s="14" t="s">
        <v>159</v>
      </c>
      <c r="B137" s="14" t="s">
        <v>170</v>
      </c>
      <c r="C137" s="14" t="s">
        <v>56</v>
      </c>
    </row>
    <row r="138" spans="1:3" hidden="1">
      <c r="A138" s="14" t="s">
        <v>159</v>
      </c>
      <c r="B138" s="14" t="s">
        <v>171</v>
      </c>
      <c r="C138" s="14" t="s">
        <v>66</v>
      </c>
    </row>
    <row r="139" spans="1:3" hidden="1">
      <c r="A139" s="14" t="s">
        <v>159</v>
      </c>
      <c r="B139" s="14" t="s">
        <v>172</v>
      </c>
      <c r="C139" s="14" t="s">
        <v>61</v>
      </c>
    </row>
    <row r="140" spans="1:3" hidden="1">
      <c r="A140" s="14" t="s">
        <v>159</v>
      </c>
      <c r="B140" s="14" t="s">
        <v>173</v>
      </c>
      <c r="C140" s="14" t="s">
        <v>56</v>
      </c>
    </row>
    <row r="141" spans="1:3" hidden="1">
      <c r="A141" s="14" t="s">
        <v>159</v>
      </c>
      <c r="B141" s="14" t="s">
        <v>174</v>
      </c>
      <c r="C141" s="14" t="s">
        <v>66</v>
      </c>
    </row>
    <row r="142" spans="1:3">
      <c r="A142" s="14" t="s">
        <v>159</v>
      </c>
      <c r="B142" s="14" t="s">
        <v>175</v>
      </c>
      <c r="C142" s="14" t="s">
        <v>56</v>
      </c>
    </row>
    <row r="143" spans="1:3">
      <c r="A143" s="14" t="s">
        <v>159</v>
      </c>
      <c r="B143" s="14" t="s">
        <v>176</v>
      </c>
      <c r="C143" s="14" t="s">
        <v>66</v>
      </c>
    </row>
    <row r="144" spans="1:3" hidden="1">
      <c r="A144" s="14" t="s">
        <v>159</v>
      </c>
      <c r="B144" s="14" t="s">
        <v>177</v>
      </c>
      <c r="C144" s="14" t="s">
        <v>76</v>
      </c>
    </row>
    <row r="145" spans="1:3" hidden="1">
      <c r="A145" s="14" t="s">
        <v>159</v>
      </c>
      <c r="B145" s="14" t="s">
        <v>178</v>
      </c>
      <c r="C145" s="14" t="s">
        <v>61</v>
      </c>
    </row>
    <row r="146" spans="1:3" hidden="1">
      <c r="A146" s="14" t="s">
        <v>15</v>
      </c>
      <c r="B146" s="14" t="s">
        <v>161</v>
      </c>
      <c r="C146" s="14" t="s">
        <v>50</v>
      </c>
    </row>
    <row r="147" spans="1:3" hidden="1">
      <c r="A147" s="14" t="s">
        <v>15</v>
      </c>
      <c r="B147" s="14" t="s">
        <v>162</v>
      </c>
      <c r="C147" s="14" t="s">
        <v>56</v>
      </c>
    </row>
    <row r="148" spans="1:3" hidden="1">
      <c r="A148" s="14" t="s">
        <v>15</v>
      </c>
      <c r="B148" s="14" t="s">
        <v>163</v>
      </c>
      <c r="C148" s="14" t="s">
        <v>61</v>
      </c>
    </row>
    <row r="149" spans="1:3" hidden="1">
      <c r="A149" s="14" t="s">
        <v>15</v>
      </c>
      <c r="B149" s="14" t="s">
        <v>164</v>
      </c>
      <c r="C149" s="14" t="s">
        <v>51</v>
      </c>
    </row>
    <row r="150" spans="1:3" hidden="1">
      <c r="A150" s="14" t="s">
        <v>15</v>
      </c>
      <c r="B150" s="14" t="s">
        <v>165</v>
      </c>
      <c r="C150" s="14" t="s">
        <v>70</v>
      </c>
    </row>
    <row r="151" spans="1:3" hidden="1">
      <c r="A151" s="14" t="s">
        <v>15</v>
      </c>
      <c r="B151" s="14" t="s">
        <v>166</v>
      </c>
      <c r="C151" s="14" t="s">
        <v>76</v>
      </c>
    </row>
    <row r="152" spans="1:3" hidden="1">
      <c r="A152" s="14" t="s">
        <v>15</v>
      </c>
      <c r="B152" s="14" t="s">
        <v>167</v>
      </c>
      <c r="C152" s="14" t="s">
        <v>66</v>
      </c>
    </row>
    <row r="153" spans="1:3" hidden="1">
      <c r="A153" s="14" t="s">
        <v>15</v>
      </c>
      <c r="B153" s="14" t="s">
        <v>168</v>
      </c>
      <c r="C153" s="14" t="s">
        <v>79</v>
      </c>
    </row>
    <row r="154" spans="1:3" hidden="1">
      <c r="A154" s="14" t="s">
        <v>15</v>
      </c>
      <c r="B154" s="14" t="s">
        <v>169</v>
      </c>
      <c r="C154" s="14" t="s">
        <v>76</v>
      </c>
    </row>
    <row r="155" spans="1:3" hidden="1">
      <c r="A155" s="14" t="s">
        <v>15</v>
      </c>
      <c r="B155" s="14" t="s">
        <v>170</v>
      </c>
      <c r="C155" s="14" t="s">
        <v>50</v>
      </c>
    </row>
    <row r="156" spans="1:3" hidden="1">
      <c r="A156" s="14" t="s">
        <v>15</v>
      </c>
      <c r="B156" s="14" t="s">
        <v>171</v>
      </c>
      <c r="C156" s="14" t="s">
        <v>66</v>
      </c>
    </row>
    <row r="157" spans="1:3" hidden="1">
      <c r="A157" s="14" t="s">
        <v>15</v>
      </c>
      <c r="B157" s="14" t="s">
        <v>172</v>
      </c>
      <c r="C157" s="14" t="s">
        <v>61</v>
      </c>
    </row>
    <row r="158" spans="1:3" hidden="1">
      <c r="A158" s="14" t="s">
        <v>15</v>
      </c>
      <c r="B158" s="14" t="s">
        <v>173</v>
      </c>
      <c r="C158" s="14" t="s">
        <v>76</v>
      </c>
    </row>
    <row r="159" spans="1:3" hidden="1">
      <c r="A159" s="14" t="s">
        <v>15</v>
      </c>
      <c r="B159" s="14" t="s">
        <v>174</v>
      </c>
      <c r="C159" s="14" t="s">
        <v>61</v>
      </c>
    </row>
    <row r="160" spans="1:3">
      <c r="A160" s="14" t="s">
        <v>15</v>
      </c>
      <c r="B160" s="14" t="s">
        <v>175</v>
      </c>
      <c r="C160" s="14" t="s">
        <v>61</v>
      </c>
    </row>
    <row r="161" spans="1:3">
      <c r="A161" s="14" t="s">
        <v>15</v>
      </c>
      <c r="B161" s="14" t="s">
        <v>176</v>
      </c>
      <c r="C161" s="14" t="s">
        <v>76</v>
      </c>
    </row>
    <row r="162" spans="1:3" hidden="1">
      <c r="A162" s="14" t="s">
        <v>15</v>
      </c>
      <c r="B162" s="14" t="s">
        <v>177</v>
      </c>
      <c r="C162" s="14" t="s">
        <v>66</v>
      </c>
    </row>
    <row r="163" spans="1:3" hidden="1">
      <c r="A163" s="14" t="s">
        <v>15</v>
      </c>
      <c r="B163" s="14" t="s">
        <v>178</v>
      </c>
      <c r="C163" s="14" t="s">
        <v>50</v>
      </c>
    </row>
    <row r="164" spans="1:3" hidden="1">
      <c r="A164" s="14" t="s">
        <v>16</v>
      </c>
      <c r="B164" s="14" t="s">
        <v>161</v>
      </c>
      <c r="C164" s="14" t="s">
        <v>50</v>
      </c>
    </row>
    <row r="165" spans="1:3" hidden="1">
      <c r="A165" s="14" t="s">
        <v>16</v>
      </c>
      <c r="B165" s="14" t="s">
        <v>162</v>
      </c>
      <c r="C165" s="14" t="s">
        <v>56</v>
      </c>
    </row>
    <row r="166" spans="1:3" hidden="1">
      <c r="A166" s="14" t="s">
        <v>16</v>
      </c>
      <c r="B166" s="14" t="s">
        <v>163</v>
      </c>
      <c r="C166" s="14" t="s">
        <v>61</v>
      </c>
    </row>
    <row r="167" spans="1:3" hidden="1">
      <c r="A167" s="14" t="s">
        <v>16</v>
      </c>
      <c r="B167" s="14" t="s">
        <v>164</v>
      </c>
      <c r="C167" s="14" t="s">
        <v>51</v>
      </c>
    </row>
    <row r="168" spans="1:3" hidden="1">
      <c r="A168" s="14" t="s">
        <v>16</v>
      </c>
      <c r="B168" s="14" t="s">
        <v>165</v>
      </c>
      <c r="C168" s="14" t="s">
        <v>70</v>
      </c>
    </row>
    <row r="169" spans="1:3" hidden="1">
      <c r="A169" s="14" t="s">
        <v>16</v>
      </c>
      <c r="B169" s="14" t="s">
        <v>166</v>
      </c>
      <c r="C169" s="14" t="s">
        <v>76</v>
      </c>
    </row>
    <row r="170" spans="1:3" hidden="1">
      <c r="A170" s="14" t="s">
        <v>16</v>
      </c>
      <c r="B170" s="14" t="s">
        <v>167</v>
      </c>
      <c r="C170" s="14" t="s">
        <v>66</v>
      </c>
    </row>
    <row r="171" spans="1:3" hidden="1">
      <c r="A171" s="14" t="s">
        <v>16</v>
      </c>
      <c r="B171" s="14" t="s">
        <v>168</v>
      </c>
      <c r="C171" s="14" t="s">
        <v>81</v>
      </c>
    </row>
    <row r="172" spans="1:3" hidden="1">
      <c r="A172" s="14" t="s">
        <v>16</v>
      </c>
      <c r="B172" s="14" t="s">
        <v>169</v>
      </c>
      <c r="C172" s="14" t="s">
        <v>76</v>
      </c>
    </row>
    <row r="173" spans="1:3" hidden="1">
      <c r="A173" s="14" t="s">
        <v>16</v>
      </c>
      <c r="B173" s="14" t="s">
        <v>170</v>
      </c>
      <c r="C173" s="14" t="s">
        <v>50</v>
      </c>
    </row>
    <row r="174" spans="1:3" hidden="1">
      <c r="A174" s="14" t="s">
        <v>16</v>
      </c>
      <c r="B174" s="14" t="s">
        <v>171</v>
      </c>
      <c r="C174" s="14" t="s">
        <v>66</v>
      </c>
    </row>
    <row r="175" spans="1:3" hidden="1">
      <c r="A175" s="14" t="s">
        <v>16</v>
      </c>
      <c r="B175" s="14" t="s">
        <v>172</v>
      </c>
      <c r="C175" s="14" t="s">
        <v>51</v>
      </c>
    </row>
    <row r="176" spans="1:3" hidden="1">
      <c r="A176" s="14" t="s">
        <v>16</v>
      </c>
      <c r="B176" s="14" t="s">
        <v>173</v>
      </c>
      <c r="C176" s="14" t="s">
        <v>50</v>
      </c>
    </row>
    <row r="177" spans="1:3" hidden="1">
      <c r="A177" s="14" t="s">
        <v>16</v>
      </c>
      <c r="B177" s="14" t="s">
        <v>174</v>
      </c>
      <c r="C177" s="14" t="s">
        <v>51</v>
      </c>
    </row>
    <row r="178" spans="1:3">
      <c r="A178" s="14" t="s">
        <v>16</v>
      </c>
      <c r="B178" s="14" t="s">
        <v>175</v>
      </c>
      <c r="C178" s="14" t="s">
        <v>50</v>
      </c>
    </row>
    <row r="179" spans="1:3">
      <c r="A179" s="14" t="s">
        <v>16</v>
      </c>
      <c r="B179" s="14" t="s">
        <v>176</v>
      </c>
      <c r="C179" s="14" t="s">
        <v>51</v>
      </c>
    </row>
    <row r="180" spans="1:3" hidden="1">
      <c r="A180" s="14" t="s">
        <v>16</v>
      </c>
      <c r="B180" s="14" t="s">
        <v>177</v>
      </c>
      <c r="C180" s="14" t="s">
        <v>76</v>
      </c>
    </row>
    <row r="181" spans="1:3" hidden="1">
      <c r="A181" s="14" t="s">
        <v>16</v>
      </c>
      <c r="B181" s="14" t="s">
        <v>178</v>
      </c>
      <c r="C181" s="14" t="s">
        <v>66</v>
      </c>
    </row>
    <row r="182" spans="1:3" hidden="1">
      <c r="A182" s="14" t="s">
        <v>17</v>
      </c>
      <c r="B182" s="14" t="s">
        <v>161</v>
      </c>
      <c r="C182" s="14" t="s">
        <v>50</v>
      </c>
    </row>
    <row r="183" spans="1:3" hidden="1">
      <c r="A183" s="14" t="s">
        <v>17</v>
      </c>
      <c r="B183" s="14" t="s">
        <v>162</v>
      </c>
      <c r="C183" s="14" t="s">
        <v>56</v>
      </c>
    </row>
    <row r="184" spans="1:3" hidden="1">
      <c r="A184" s="14" t="s">
        <v>17</v>
      </c>
      <c r="B184" s="14" t="s">
        <v>163</v>
      </c>
      <c r="C184" s="14" t="s">
        <v>61</v>
      </c>
    </row>
    <row r="185" spans="1:3" hidden="1">
      <c r="A185" s="14" t="s">
        <v>17</v>
      </c>
      <c r="B185" s="14" t="s">
        <v>164</v>
      </c>
      <c r="C185" s="14" t="s">
        <v>51</v>
      </c>
    </row>
    <row r="186" spans="1:3" hidden="1">
      <c r="A186" s="14" t="s">
        <v>17</v>
      </c>
      <c r="B186" s="14" t="s">
        <v>165</v>
      </c>
      <c r="C186" s="14" t="s">
        <v>70</v>
      </c>
    </row>
    <row r="187" spans="1:3" hidden="1">
      <c r="A187" s="14" t="s">
        <v>17</v>
      </c>
      <c r="B187" s="14" t="s">
        <v>166</v>
      </c>
      <c r="C187" s="14" t="s">
        <v>76</v>
      </c>
    </row>
    <row r="188" spans="1:3" hidden="1">
      <c r="A188" s="14" t="s">
        <v>17</v>
      </c>
      <c r="B188" s="14" t="s">
        <v>167</v>
      </c>
      <c r="C188" s="14" t="s">
        <v>66</v>
      </c>
    </row>
    <row r="189" spans="1:3" hidden="1">
      <c r="A189" s="14" t="s">
        <v>17</v>
      </c>
      <c r="B189" s="14" t="s">
        <v>168</v>
      </c>
      <c r="C189" s="14" t="s">
        <v>79</v>
      </c>
    </row>
    <row r="190" spans="1:3" hidden="1">
      <c r="A190" s="14" t="s">
        <v>17</v>
      </c>
      <c r="B190" s="14" t="s">
        <v>169</v>
      </c>
      <c r="C190" s="14" t="s">
        <v>76</v>
      </c>
    </row>
    <row r="191" spans="1:3" hidden="1">
      <c r="A191" s="14" t="s">
        <v>17</v>
      </c>
      <c r="B191" s="14" t="s">
        <v>170</v>
      </c>
      <c r="C191" s="14" t="s">
        <v>56</v>
      </c>
    </row>
    <row r="192" spans="1:3" hidden="1">
      <c r="A192" s="14" t="s">
        <v>17</v>
      </c>
      <c r="B192" s="14" t="s">
        <v>171</v>
      </c>
      <c r="C192" s="14" t="s">
        <v>66</v>
      </c>
    </row>
    <row r="193" spans="1:3" hidden="1">
      <c r="A193" s="14" t="s">
        <v>17</v>
      </c>
      <c r="B193" s="14" t="s">
        <v>172</v>
      </c>
      <c r="C193" s="14" t="s">
        <v>51</v>
      </c>
    </row>
    <row r="194" spans="1:3" hidden="1">
      <c r="A194" s="14" t="s">
        <v>17</v>
      </c>
      <c r="B194" s="14" t="s">
        <v>173</v>
      </c>
      <c r="C194" s="14" t="s">
        <v>56</v>
      </c>
    </row>
    <row r="195" spans="1:3" hidden="1">
      <c r="A195" s="14" t="s">
        <v>17</v>
      </c>
      <c r="B195" s="14" t="s">
        <v>174</v>
      </c>
      <c r="C195" s="14" t="s">
        <v>51</v>
      </c>
    </row>
    <row r="196" spans="1:3">
      <c r="A196" s="14" t="s">
        <v>17</v>
      </c>
      <c r="B196" s="14" t="s">
        <v>175</v>
      </c>
      <c r="C196" s="14" t="s">
        <v>56</v>
      </c>
    </row>
    <row r="197" spans="1:3">
      <c r="A197" s="14" t="s">
        <v>17</v>
      </c>
      <c r="B197" s="14" t="s">
        <v>176</v>
      </c>
      <c r="C197" s="14" t="s">
        <v>51</v>
      </c>
    </row>
    <row r="198" spans="1:3" hidden="1">
      <c r="A198" s="14" t="s">
        <v>17</v>
      </c>
      <c r="B198" s="14" t="s">
        <v>177</v>
      </c>
      <c r="C198" s="14" t="s">
        <v>66</v>
      </c>
    </row>
    <row r="199" spans="1:3" hidden="1">
      <c r="A199" s="14" t="s">
        <v>17</v>
      </c>
      <c r="B199" s="14" t="s">
        <v>178</v>
      </c>
      <c r="C199" s="14" t="s">
        <v>76</v>
      </c>
    </row>
    <row r="200" spans="1:3" hidden="1">
      <c r="A200" s="14" t="s">
        <v>18</v>
      </c>
      <c r="B200" s="14" t="s">
        <v>161</v>
      </c>
      <c r="C200" s="14" t="s">
        <v>50</v>
      </c>
    </row>
    <row r="201" spans="1:3" hidden="1">
      <c r="A201" s="14" t="s">
        <v>18</v>
      </c>
      <c r="B201" s="14" t="s">
        <v>162</v>
      </c>
      <c r="C201" s="14" t="s">
        <v>56</v>
      </c>
    </row>
    <row r="202" spans="1:3" hidden="1">
      <c r="A202" s="14" t="s">
        <v>18</v>
      </c>
      <c r="B202" s="14" t="s">
        <v>163</v>
      </c>
      <c r="C202" s="14" t="s">
        <v>61</v>
      </c>
    </row>
    <row r="203" spans="1:3" hidden="1">
      <c r="A203" s="14" t="s">
        <v>18</v>
      </c>
      <c r="B203" s="14" t="s">
        <v>164</v>
      </c>
      <c r="C203" s="14" t="s">
        <v>51</v>
      </c>
    </row>
    <row r="204" spans="1:3" hidden="1">
      <c r="A204" s="14" t="s">
        <v>18</v>
      </c>
      <c r="B204" s="14" t="s">
        <v>165</v>
      </c>
      <c r="C204" s="14" t="s">
        <v>75</v>
      </c>
    </row>
    <row r="205" spans="1:3" hidden="1">
      <c r="A205" s="14" t="s">
        <v>18</v>
      </c>
      <c r="B205" s="14" t="s">
        <v>166</v>
      </c>
      <c r="C205" s="14" t="s">
        <v>76</v>
      </c>
    </row>
    <row r="206" spans="1:3" hidden="1">
      <c r="A206" s="14" t="s">
        <v>18</v>
      </c>
      <c r="B206" s="14" t="s">
        <v>167</v>
      </c>
      <c r="C206" s="14" t="s">
        <v>66</v>
      </c>
    </row>
    <row r="207" spans="1:3" hidden="1">
      <c r="A207" s="14" t="s">
        <v>18</v>
      </c>
      <c r="B207" s="14" t="s">
        <v>168</v>
      </c>
      <c r="C207" s="14" t="s">
        <v>81</v>
      </c>
    </row>
    <row r="208" spans="1:3" hidden="1">
      <c r="A208" s="14" t="s">
        <v>18</v>
      </c>
      <c r="B208" s="14" t="s">
        <v>169</v>
      </c>
      <c r="C208" s="14" t="s">
        <v>76</v>
      </c>
    </row>
    <row r="209" spans="1:3" hidden="1">
      <c r="A209" s="14" t="s">
        <v>18</v>
      </c>
      <c r="B209" s="14" t="s">
        <v>170</v>
      </c>
      <c r="C209" s="14" t="s">
        <v>56</v>
      </c>
    </row>
    <row r="210" spans="1:3" hidden="1">
      <c r="A210" s="14" t="s">
        <v>18</v>
      </c>
      <c r="B210" s="14" t="s">
        <v>171</v>
      </c>
      <c r="C210" s="14" t="s">
        <v>66</v>
      </c>
    </row>
    <row r="211" spans="1:3" hidden="1">
      <c r="A211" s="14" t="s">
        <v>18</v>
      </c>
      <c r="B211" s="14" t="s">
        <v>172</v>
      </c>
      <c r="C211" s="14" t="s">
        <v>61</v>
      </c>
    </row>
    <row r="212" spans="1:3" hidden="1">
      <c r="A212" s="14" t="s">
        <v>18</v>
      </c>
      <c r="B212" s="14" t="s">
        <v>173</v>
      </c>
      <c r="C212" s="14" t="s">
        <v>76</v>
      </c>
    </row>
    <row r="213" spans="1:3" hidden="1">
      <c r="A213" s="14" t="s">
        <v>18</v>
      </c>
      <c r="B213" s="14" t="s">
        <v>174</v>
      </c>
      <c r="C213" s="14" t="s">
        <v>61</v>
      </c>
    </row>
    <row r="214" spans="1:3">
      <c r="A214" s="14" t="s">
        <v>18</v>
      </c>
      <c r="B214" s="14" t="s">
        <v>175</v>
      </c>
      <c r="C214" s="14" t="s">
        <v>76</v>
      </c>
    </row>
    <row r="215" spans="1:3">
      <c r="A215" s="14" t="s">
        <v>18</v>
      </c>
      <c r="B215" s="14" t="s">
        <v>176</v>
      </c>
      <c r="C215" s="14" t="s">
        <v>61</v>
      </c>
    </row>
    <row r="216" spans="1:3" hidden="1">
      <c r="A216" s="14" t="s">
        <v>18</v>
      </c>
      <c r="B216" s="14" t="s">
        <v>177</v>
      </c>
      <c r="C216" s="14" t="s">
        <v>56</v>
      </c>
    </row>
    <row r="217" spans="1:3" hidden="1">
      <c r="A217" s="14" t="s">
        <v>18</v>
      </c>
      <c r="B217" s="14" t="s">
        <v>178</v>
      </c>
      <c r="C217" s="14" t="s">
        <v>66</v>
      </c>
    </row>
    <row r="218" spans="1:3" hidden="1">
      <c r="A218" s="14" t="s">
        <v>20</v>
      </c>
      <c r="B218" s="14" t="s">
        <v>161</v>
      </c>
      <c r="C218" s="14" t="s">
        <v>50</v>
      </c>
    </row>
    <row r="219" spans="1:3" hidden="1">
      <c r="A219" s="14" t="s">
        <v>20</v>
      </c>
      <c r="B219" s="14" t="s">
        <v>162</v>
      </c>
      <c r="C219" s="14" t="s">
        <v>56</v>
      </c>
    </row>
    <row r="220" spans="1:3" hidden="1">
      <c r="A220" s="14" t="s">
        <v>20</v>
      </c>
      <c r="B220" s="14" t="s">
        <v>163</v>
      </c>
      <c r="C220" s="14" t="s">
        <v>61</v>
      </c>
    </row>
    <row r="221" spans="1:3" hidden="1">
      <c r="A221" s="14" t="s">
        <v>20</v>
      </c>
      <c r="B221" s="14" t="s">
        <v>164</v>
      </c>
      <c r="C221" s="14" t="s">
        <v>51</v>
      </c>
    </row>
    <row r="222" spans="1:3" hidden="1">
      <c r="A222" s="14" t="s">
        <v>20</v>
      </c>
      <c r="B222" s="14" t="s">
        <v>165</v>
      </c>
      <c r="C222" s="14" t="s">
        <v>75</v>
      </c>
    </row>
    <row r="223" spans="1:3" hidden="1">
      <c r="A223" s="14" t="s">
        <v>20</v>
      </c>
      <c r="B223" s="14" t="s">
        <v>166</v>
      </c>
      <c r="C223" s="14" t="s">
        <v>76</v>
      </c>
    </row>
    <row r="224" spans="1:3" hidden="1">
      <c r="A224" s="14" t="s">
        <v>20</v>
      </c>
      <c r="B224" s="14" t="s">
        <v>167</v>
      </c>
      <c r="C224" s="14" t="s">
        <v>74</v>
      </c>
    </row>
    <row r="225" spans="1:3" hidden="1">
      <c r="A225" s="14" t="s">
        <v>20</v>
      </c>
      <c r="B225" s="14" t="s">
        <v>168</v>
      </c>
      <c r="C225" s="14" t="s">
        <v>81</v>
      </c>
    </row>
    <row r="226" spans="1:3" hidden="1">
      <c r="A226" s="14" t="s">
        <v>20</v>
      </c>
      <c r="B226" s="14" t="s">
        <v>169</v>
      </c>
      <c r="C226" s="14" t="s">
        <v>76</v>
      </c>
    </row>
    <row r="227" spans="1:3" hidden="1">
      <c r="A227" s="14" t="s">
        <v>20</v>
      </c>
      <c r="B227" s="14" t="s">
        <v>170</v>
      </c>
      <c r="C227" s="14" t="s">
        <v>56</v>
      </c>
    </row>
    <row r="228" spans="1:3" hidden="1">
      <c r="A228" s="14" t="s">
        <v>20</v>
      </c>
      <c r="B228" s="14" t="s">
        <v>171</v>
      </c>
      <c r="C228" s="14" t="s">
        <v>81</v>
      </c>
    </row>
    <row r="229" spans="1:3" hidden="1">
      <c r="A229" s="14" t="s">
        <v>20</v>
      </c>
      <c r="B229" s="14" t="s">
        <v>172</v>
      </c>
      <c r="C229" s="14" t="s">
        <v>61</v>
      </c>
    </row>
    <row r="230" spans="1:3" hidden="1">
      <c r="A230" s="14" t="s">
        <v>20</v>
      </c>
      <c r="B230" s="14" t="s">
        <v>173</v>
      </c>
      <c r="C230" s="14" t="s">
        <v>76</v>
      </c>
    </row>
    <row r="231" spans="1:3" hidden="1">
      <c r="A231" s="14" t="s">
        <v>20</v>
      </c>
      <c r="B231" s="14" t="s">
        <v>174</v>
      </c>
      <c r="C231" s="14" t="s">
        <v>61</v>
      </c>
    </row>
    <row r="232" spans="1:3">
      <c r="A232" s="14" t="s">
        <v>20</v>
      </c>
      <c r="B232" s="14" t="s">
        <v>175</v>
      </c>
      <c r="C232" s="14" t="s">
        <v>76</v>
      </c>
    </row>
    <row r="233" spans="1:3">
      <c r="A233" s="14" t="s">
        <v>20</v>
      </c>
      <c r="B233" s="14" t="s">
        <v>176</v>
      </c>
      <c r="C233" s="14" t="s">
        <v>61</v>
      </c>
    </row>
    <row r="234" spans="1:3" hidden="1">
      <c r="A234" s="14" t="s">
        <v>20</v>
      </c>
      <c r="B234" s="14" t="s">
        <v>177</v>
      </c>
      <c r="C234" s="14" t="s">
        <v>56</v>
      </c>
    </row>
    <row r="235" spans="1:3" hidden="1">
      <c r="A235" s="14" t="s">
        <v>20</v>
      </c>
      <c r="B235" s="14" t="s">
        <v>178</v>
      </c>
      <c r="C235" s="14" t="s">
        <v>81</v>
      </c>
    </row>
    <row r="236" spans="1:3" hidden="1">
      <c r="A236" s="14" t="s">
        <v>21</v>
      </c>
      <c r="B236" s="14" t="s">
        <v>161</v>
      </c>
      <c r="C236" s="14" t="s">
        <v>50</v>
      </c>
    </row>
    <row r="237" spans="1:3" hidden="1">
      <c r="A237" s="14" t="s">
        <v>21</v>
      </c>
      <c r="B237" s="14" t="s">
        <v>162</v>
      </c>
      <c r="C237" s="14" t="s">
        <v>56</v>
      </c>
    </row>
    <row r="238" spans="1:3" hidden="1">
      <c r="A238" s="14" t="s">
        <v>21</v>
      </c>
      <c r="B238" s="14" t="s">
        <v>163</v>
      </c>
      <c r="C238" s="14" t="s">
        <v>61</v>
      </c>
    </row>
    <row r="239" spans="1:3" hidden="1">
      <c r="A239" s="14" t="s">
        <v>21</v>
      </c>
      <c r="B239" s="14" t="s">
        <v>164</v>
      </c>
      <c r="C239" s="14" t="s">
        <v>49</v>
      </c>
    </row>
    <row r="240" spans="1:3" hidden="1">
      <c r="A240" s="14" t="s">
        <v>21</v>
      </c>
      <c r="B240" s="14" t="s">
        <v>165</v>
      </c>
      <c r="C240" s="14" t="s">
        <v>75</v>
      </c>
    </row>
    <row r="241" spans="1:3" hidden="1">
      <c r="A241" s="14" t="s">
        <v>21</v>
      </c>
      <c r="B241" s="14" t="s">
        <v>166</v>
      </c>
      <c r="C241" s="14" t="s">
        <v>76</v>
      </c>
    </row>
    <row r="242" spans="1:3" hidden="1">
      <c r="A242" s="14" t="s">
        <v>21</v>
      </c>
      <c r="B242" s="14" t="s">
        <v>167</v>
      </c>
      <c r="C242" s="14" t="s">
        <v>66</v>
      </c>
    </row>
    <row r="243" spans="1:3" hidden="1">
      <c r="A243" s="14" t="s">
        <v>21</v>
      </c>
      <c r="B243" s="14" t="s">
        <v>168</v>
      </c>
      <c r="C243" s="14" t="s">
        <v>81</v>
      </c>
    </row>
    <row r="244" spans="1:3" hidden="1">
      <c r="A244" s="14" t="s">
        <v>21</v>
      </c>
      <c r="B244" s="14" t="s">
        <v>169</v>
      </c>
      <c r="C244" s="14" t="s">
        <v>76</v>
      </c>
    </row>
    <row r="245" spans="1:3" hidden="1">
      <c r="A245" s="14" t="s">
        <v>21</v>
      </c>
      <c r="B245" s="14" t="s">
        <v>170</v>
      </c>
      <c r="C245" s="14" t="s">
        <v>50</v>
      </c>
    </row>
    <row r="246" spans="1:3" hidden="1">
      <c r="A246" s="14" t="s">
        <v>21</v>
      </c>
      <c r="B246" s="14" t="s">
        <v>171</v>
      </c>
      <c r="C246" s="14" t="s">
        <v>66</v>
      </c>
    </row>
    <row r="247" spans="1:3" hidden="1">
      <c r="A247" s="14" t="s">
        <v>21</v>
      </c>
      <c r="B247" s="14" t="s">
        <v>172</v>
      </c>
      <c r="C247" s="14" t="s">
        <v>61</v>
      </c>
    </row>
    <row r="248" spans="1:3" hidden="1">
      <c r="A248" s="14" t="s">
        <v>21</v>
      </c>
      <c r="B248" s="14" t="s">
        <v>173</v>
      </c>
      <c r="C248" s="14" t="s">
        <v>76</v>
      </c>
    </row>
    <row r="249" spans="1:3" hidden="1">
      <c r="A249" s="14" t="s">
        <v>21</v>
      </c>
      <c r="B249" s="14" t="s">
        <v>174</v>
      </c>
      <c r="C249" s="14" t="s">
        <v>66</v>
      </c>
    </row>
    <row r="250" spans="1:3">
      <c r="A250" s="14" t="s">
        <v>21</v>
      </c>
      <c r="B250" s="14" t="s">
        <v>175</v>
      </c>
      <c r="C250" s="14" t="s">
        <v>66</v>
      </c>
    </row>
    <row r="251" spans="1:3">
      <c r="A251" s="14" t="s">
        <v>21</v>
      </c>
      <c r="B251" s="14" t="s">
        <v>176</v>
      </c>
      <c r="C251" s="14" t="s">
        <v>76</v>
      </c>
    </row>
    <row r="252" spans="1:3" hidden="1">
      <c r="A252" s="14" t="s">
        <v>21</v>
      </c>
      <c r="B252" s="14" t="s">
        <v>177</v>
      </c>
      <c r="C252" s="14" t="s">
        <v>61</v>
      </c>
    </row>
    <row r="253" spans="1:3" hidden="1">
      <c r="A253" s="14" t="s">
        <v>21</v>
      </c>
      <c r="B253" s="14" t="s">
        <v>178</v>
      </c>
      <c r="C253" s="14" t="s">
        <v>50</v>
      </c>
    </row>
    <row r="254" spans="1:3" hidden="1">
      <c r="A254" s="14" t="s">
        <v>22</v>
      </c>
      <c r="B254" s="14" t="s">
        <v>161</v>
      </c>
      <c r="C254" s="14" t="s">
        <v>54</v>
      </c>
    </row>
    <row r="255" spans="1:3" hidden="1">
      <c r="A255" s="14" t="s">
        <v>22</v>
      </c>
      <c r="B255" s="14" t="s">
        <v>162</v>
      </c>
      <c r="C255" s="14" t="s">
        <v>56</v>
      </c>
    </row>
    <row r="256" spans="1:3" hidden="1">
      <c r="A256" s="14" t="s">
        <v>22</v>
      </c>
      <c r="B256" s="14" t="s">
        <v>163</v>
      </c>
      <c r="C256" s="14" t="s">
        <v>61</v>
      </c>
    </row>
    <row r="257" spans="1:3" hidden="1">
      <c r="A257" s="14" t="s">
        <v>22</v>
      </c>
      <c r="B257" s="14" t="s">
        <v>164</v>
      </c>
      <c r="C257" s="14" t="s">
        <v>51</v>
      </c>
    </row>
    <row r="258" spans="1:3" hidden="1">
      <c r="A258" s="14" t="s">
        <v>22</v>
      </c>
      <c r="B258" s="14" t="s">
        <v>165</v>
      </c>
      <c r="C258" s="14" t="s">
        <v>70</v>
      </c>
    </row>
    <row r="259" spans="1:3" hidden="1">
      <c r="A259" s="14" t="s">
        <v>22</v>
      </c>
      <c r="B259" s="14" t="s">
        <v>166</v>
      </c>
      <c r="C259" s="14" t="s">
        <v>76</v>
      </c>
    </row>
    <row r="260" spans="1:3" hidden="1">
      <c r="A260" s="14" t="s">
        <v>22</v>
      </c>
      <c r="B260" s="14" t="s">
        <v>167</v>
      </c>
      <c r="C260" s="14" t="s">
        <v>66</v>
      </c>
    </row>
    <row r="261" spans="1:3" hidden="1">
      <c r="A261" s="14" t="s">
        <v>22</v>
      </c>
      <c r="B261" s="14" t="s">
        <v>168</v>
      </c>
      <c r="C261" s="14" t="s">
        <v>79</v>
      </c>
    </row>
    <row r="262" spans="1:3" hidden="1">
      <c r="A262" s="14" t="s">
        <v>22</v>
      </c>
      <c r="B262" s="14" t="s">
        <v>169</v>
      </c>
      <c r="C262" s="14" t="s">
        <v>76</v>
      </c>
    </row>
    <row r="263" spans="1:3" hidden="1">
      <c r="A263" s="14" t="s">
        <v>22</v>
      </c>
      <c r="B263" s="14" t="s">
        <v>170</v>
      </c>
      <c r="C263" s="14" t="s">
        <v>56</v>
      </c>
    </row>
    <row r="264" spans="1:3" hidden="1">
      <c r="A264" s="14" t="s">
        <v>22</v>
      </c>
      <c r="B264" s="14" t="s">
        <v>171</v>
      </c>
      <c r="C264" s="14" t="s">
        <v>66</v>
      </c>
    </row>
    <row r="265" spans="1:3" hidden="1">
      <c r="A265" s="14" t="s">
        <v>22</v>
      </c>
      <c r="B265" s="14" t="s">
        <v>172</v>
      </c>
      <c r="C265" s="14" t="s">
        <v>51</v>
      </c>
    </row>
    <row r="266" spans="1:3" hidden="1">
      <c r="A266" s="14" t="s">
        <v>22</v>
      </c>
      <c r="B266" s="14" t="s">
        <v>173</v>
      </c>
      <c r="C266" s="14" t="s">
        <v>76</v>
      </c>
    </row>
    <row r="267" spans="1:3" hidden="1">
      <c r="A267" s="14" t="s">
        <v>22</v>
      </c>
      <c r="B267" s="14" t="s">
        <v>174</v>
      </c>
      <c r="C267" s="14" t="s">
        <v>51</v>
      </c>
    </row>
    <row r="268" spans="1:3">
      <c r="A268" s="14" t="s">
        <v>22</v>
      </c>
      <c r="B268" s="14" t="s">
        <v>175</v>
      </c>
      <c r="C268" s="14" t="s">
        <v>76</v>
      </c>
    </row>
    <row r="269" spans="1:3">
      <c r="A269" s="14" t="s">
        <v>22</v>
      </c>
      <c r="B269" s="14" t="s">
        <v>176</v>
      </c>
      <c r="C269" s="14" t="s">
        <v>51</v>
      </c>
    </row>
    <row r="270" spans="1:3" hidden="1">
      <c r="A270" s="14" t="s">
        <v>22</v>
      </c>
      <c r="B270" s="14" t="s">
        <v>177</v>
      </c>
      <c r="C270" s="14" t="s">
        <v>56</v>
      </c>
    </row>
    <row r="271" spans="1:3" hidden="1">
      <c r="A271" s="14" t="s">
        <v>22</v>
      </c>
      <c r="B271" s="14" t="s">
        <v>178</v>
      </c>
      <c r="C271" s="14" t="s">
        <v>66</v>
      </c>
    </row>
    <row r="272" spans="1:3" hidden="1">
      <c r="A272" s="14" t="s">
        <v>23</v>
      </c>
      <c r="B272" s="14" t="s">
        <v>161</v>
      </c>
      <c r="C272" s="14" t="s">
        <v>50</v>
      </c>
    </row>
    <row r="273" spans="1:3" hidden="1">
      <c r="A273" s="14" t="s">
        <v>23</v>
      </c>
      <c r="B273" s="14" t="s">
        <v>162</v>
      </c>
      <c r="C273" s="14" t="s">
        <v>56</v>
      </c>
    </row>
    <row r="274" spans="1:3" hidden="1">
      <c r="A274" s="14" t="s">
        <v>23</v>
      </c>
      <c r="B274" s="14" t="s">
        <v>163</v>
      </c>
      <c r="C274" s="14" t="s">
        <v>61</v>
      </c>
    </row>
    <row r="275" spans="1:3" hidden="1">
      <c r="A275" s="14" t="s">
        <v>23</v>
      </c>
      <c r="B275" s="14" t="s">
        <v>164</v>
      </c>
      <c r="C275" s="14" t="s">
        <v>51</v>
      </c>
    </row>
    <row r="276" spans="1:3" hidden="1">
      <c r="A276" s="14" t="s">
        <v>23</v>
      </c>
      <c r="B276" s="14" t="s">
        <v>165</v>
      </c>
      <c r="C276" s="14" t="s">
        <v>70</v>
      </c>
    </row>
    <row r="277" spans="1:3" hidden="1">
      <c r="A277" s="14" t="s">
        <v>23</v>
      </c>
      <c r="B277" s="14" t="s">
        <v>166</v>
      </c>
      <c r="C277" s="14" t="s">
        <v>76</v>
      </c>
    </row>
    <row r="278" spans="1:3" hidden="1">
      <c r="A278" s="14" t="s">
        <v>23</v>
      </c>
      <c r="B278" s="14" t="s">
        <v>167</v>
      </c>
      <c r="C278" s="14" t="s">
        <v>66</v>
      </c>
    </row>
    <row r="279" spans="1:3" hidden="1">
      <c r="A279" s="14" t="s">
        <v>23</v>
      </c>
      <c r="B279" s="14" t="s">
        <v>168</v>
      </c>
      <c r="C279" s="14" t="s">
        <v>81</v>
      </c>
    </row>
    <row r="280" spans="1:3" hidden="1">
      <c r="A280" s="14" t="s">
        <v>23</v>
      </c>
      <c r="B280" s="14" t="s">
        <v>169</v>
      </c>
      <c r="C280" s="14" t="s">
        <v>76</v>
      </c>
    </row>
    <row r="281" spans="1:3" hidden="1">
      <c r="A281" s="14" t="s">
        <v>23</v>
      </c>
      <c r="B281" s="14" t="s">
        <v>170</v>
      </c>
      <c r="C281" s="14" t="s">
        <v>56</v>
      </c>
    </row>
    <row r="282" spans="1:3" hidden="1">
      <c r="A282" s="14" t="s">
        <v>23</v>
      </c>
      <c r="B282" s="14" t="s">
        <v>171</v>
      </c>
      <c r="C282" s="14" t="s">
        <v>66</v>
      </c>
    </row>
    <row r="283" spans="1:3" hidden="1">
      <c r="A283" s="14" t="s">
        <v>23</v>
      </c>
      <c r="B283" s="14" t="s">
        <v>172</v>
      </c>
      <c r="C283" s="14" t="s">
        <v>61</v>
      </c>
    </row>
    <row r="284" spans="1:3" hidden="1">
      <c r="A284" s="14" t="s">
        <v>23</v>
      </c>
      <c r="B284" s="14" t="s">
        <v>173</v>
      </c>
      <c r="C284" s="14" t="s">
        <v>76</v>
      </c>
    </row>
    <row r="285" spans="1:3" hidden="1">
      <c r="A285" s="14" t="s">
        <v>23</v>
      </c>
      <c r="B285" s="14" t="s">
        <v>174</v>
      </c>
      <c r="C285" s="14" t="s">
        <v>61</v>
      </c>
    </row>
    <row r="286" spans="1:3">
      <c r="A286" s="14" t="s">
        <v>23</v>
      </c>
      <c r="B286" s="14" t="s">
        <v>175</v>
      </c>
      <c r="C286" s="14" t="s">
        <v>76</v>
      </c>
    </row>
    <row r="287" spans="1:3">
      <c r="A287" s="14" t="s">
        <v>23</v>
      </c>
      <c r="B287" s="14" t="s">
        <v>176</v>
      </c>
      <c r="C287" s="14" t="s">
        <v>61</v>
      </c>
    </row>
    <row r="288" spans="1:3" hidden="1">
      <c r="A288" s="14" t="s">
        <v>23</v>
      </c>
      <c r="B288" s="14" t="s">
        <v>177</v>
      </c>
      <c r="C288" s="14" t="s">
        <v>66</v>
      </c>
    </row>
    <row r="289" spans="1:3" hidden="1">
      <c r="A289" s="14" t="s">
        <v>23</v>
      </c>
      <c r="B289" s="14" t="s">
        <v>178</v>
      </c>
      <c r="C289" s="14" t="s">
        <v>56</v>
      </c>
    </row>
    <row r="290" spans="1:3" hidden="1">
      <c r="A290" s="14" t="s">
        <v>24</v>
      </c>
      <c r="B290" s="14" t="s">
        <v>161</v>
      </c>
      <c r="C290" s="14" t="s">
        <v>50</v>
      </c>
    </row>
    <row r="291" spans="1:3" hidden="1">
      <c r="A291" s="14" t="s">
        <v>24</v>
      </c>
      <c r="B291" s="14" t="s">
        <v>162</v>
      </c>
      <c r="C291" s="14" t="s">
        <v>56</v>
      </c>
    </row>
    <row r="292" spans="1:3" hidden="1">
      <c r="A292" s="14" t="s">
        <v>24</v>
      </c>
      <c r="B292" s="14" t="s">
        <v>163</v>
      </c>
      <c r="C292" s="14" t="s">
        <v>61</v>
      </c>
    </row>
    <row r="293" spans="1:3" hidden="1">
      <c r="A293" s="14" t="s">
        <v>24</v>
      </c>
      <c r="B293" s="14" t="s">
        <v>164</v>
      </c>
      <c r="C293" s="14" t="s">
        <v>51</v>
      </c>
    </row>
    <row r="294" spans="1:3" hidden="1">
      <c r="A294" s="14" t="s">
        <v>24</v>
      </c>
      <c r="B294" s="14" t="s">
        <v>165</v>
      </c>
      <c r="C294" s="14" t="s">
        <v>70</v>
      </c>
    </row>
    <row r="295" spans="1:3" hidden="1">
      <c r="A295" s="14" t="s">
        <v>24</v>
      </c>
      <c r="B295" s="14" t="s">
        <v>166</v>
      </c>
      <c r="C295" s="14" t="s">
        <v>76</v>
      </c>
    </row>
    <row r="296" spans="1:3" hidden="1">
      <c r="A296" s="14" t="s">
        <v>24</v>
      </c>
      <c r="B296" s="14" t="s">
        <v>167</v>
      </c>
      <c r="C296" s="14" t="s">
        <v>66</v>
      </c>
    </row>
    <row r="297" spans="1:3" hidden="1">
      <c r="A297" s="14" t="s">
        <v>24</v>
      </c>
      <c r="B297" s="14" t="s">
        <v>168</v>
      </c>
      <c r="C297" s="14" t="s">
        <v>81</v>
      </c>
    </row>
    <row r="298" spans="1:3" hidden="1">
      <c r="A298" s="14" t="s">
        <v>24</v>
      </c>
      <c r="B298" s="14" t="s">
        <v>169</v>
      </c>
      <c r="C298" s="14" t="s">
        <v>76</v>
      </c>
    </row>
    <row r="299" spans="1:3" hidden="1">
      <c r="A299" s="14" t="s">
        <v>24</v>
      </c>
      <c r="B299" s="14" t="s">
        <v>170</v>
      </c>
      <c r="C299" s="14" t="s">
        <v>56</v>
      </c>
    </row>
    <row r="300" spans="1:3" hidden="1">
      <c r="A300" s="14" t="s">
        <v>24</v>
      </c>
      <c r="B300" s="14" t="s">
        <v>171</v>
      </c>
      <c r="C300" s="14" t="s">
        <v>81</v>
      </c>
    </row>
    <row r="301" spans="1:3" hidden="1">
      <c r="A301" s="14" t="s">
        <v>24</v>
      </c>
      <c r="B301" s="14" t="s">
        <v>172</v>
      </c>
      <c r="C301" s="14" t="s">
        <v>61</v>
      </c>
    </row>
    <row r="302" spans="1:3" hidden="1">
      <c r="A302" s="14" t="s">
        <v>24</v>
      </c>
      <c r="B302" s="14" t="s">
        <v>173</v>
      </c>
      <c r="C302" s="14" t="s">
        <v>76</v>
      </c>
    </row>
    <row r="303" spans="1:3" hidden="1">
      <c r="A303" s="14" t="s">
        <v>24</v>
      </c>
      <c r="B303" s="14" t="s">
        <v>174</v>
      </c>
      <c r="C303" s="14" t="s">
        <v>61</v>
      </c>
    </row>
    <row r="304" spans="1:3">
      <c r="A304" s="14" t="s">
        <v>24</v>
      </c>
      <c r="B304" s="14" t="s">
        <v>175</v>
      </c>
      <c r="C304" s="14" t="s">
        <v>76</v>
      </c>
    </row>
    <row r="305" spans="1:3">
      <c r="A305" s="14" t="s">
        <v>24</v>
      </c>
      <c r="B305" s="14" t="s">
        <v>176</v>
      </c>
      <c r="C305" s="14" t="s">
        <v>61</v>
      </c>
    </row>
    <row r="306" spans="1:3" hidden="1">
      <c r="A306" s="14" t="s">
        <v>24</v>
      </c>
      <c r="B306" s="14" t="s">
        <v>177</v>
      </c>
      <c r="C306" s="14" t="s">
        <v>56</v>
      </c>
    </row>
    <row r="307" spans="1:3" hidden="1">
      <c r="A307" s="14" t="s">
        <v>24</v>
      </c>
      <c r="B307" s="14" t="s">
        <v>178</v>
      </c>
      <c r="C307" s="14" t="s">
        <v>81</v>
      </c>
    </row>
    <row r="308" spans="1:3" hidden="1">
      <c r="A308" s="14" t="s">
        <v>25</v>
      </c>
      <c r="B308" s="14" t="s">
        <v>161</v>
      </c>
      <c r="C308" s="14" t="s">
        <v>54</v>
      </c>
    </row>
    <row r="309" spans="1:3" hidden="1">
      <c r="A309" s="14" t="s">
        <v>25</v>
      </c>
      <c r="B309" s="14" t="s">
        <v>162</v>
      </c>
      <c r="C309" s="14" t="s">
        <v>56</v>
      </c>
    </row>
    <row r="310" spans="1:3" hidden="1">
      <c r="A310" s="14" t="s">
        <v>25</v>
      </c>
      <c r="B310" s="14" t="s">
        <v>163</v>
      </c>
      <c r="C310" s="14" t="s">
        <v>60</v>
      </c>
    </row>
    <row r="311" spans="1:3" hidden="1">
      <c r="A311" s="14" t="s">
        <v>25</v>
      </c>
      <c r="B311" s="14" t="s">
        <v>164</v>
      </c>
      <c r="C311" s="14" t="s">
        <v>51</v>
      </c>
    </row>
    <row r="312" spans="1:3" hidden="1">
      <c r="A312" s="14" t="s">
        <v>25</v>
      </c>
      <c r="B312" s="14" t="s">
        <v>165</v>
      </c>
      <c r="C312" s="14" t="s">
        <v>75</v>
      </c>
    </row>
    <row r="313" spans="1:3" hidden="1">
      <c r="A313" s="14" t="s">
        <v>25</v>
      </c>
      <c r="B313" s="14" t="s">
        <v>166</v>
      </c>
      <c r="C313" s="14" t="s">
        <v>76</v>
      </c>
    </row>
    <row r="314" spans="1:3" hidden="1">
      <c r="A314" s="14" t="s">
        <v>25</v>
      </c>
      <c r="B314" s="14" t="s">
        <v>167</v>
      </c>
      <c r="C314" s="14" t="s">
        <v>66</v>
      </c>
    </row>
    <row r="315" spans="1:3" hidden="1">
      <c r="A315" s="14" t="s">
        <v>25</v>
      </c>
      <c r="B315" s="14" t="s">
        <v>168</v>
      </c>
      <c r="C315" s="14" t="s">
        <v>81</v>
      </c>
    </row>
    <row r="316" spans="1:3" hidden="1">
      <c r="A316" s="14" t="s">
        <v>25</v>
      </c>
      <c r="B316" s="14" t="s">
        <v>169</v>
      </c>
      <c r="C316" s="14" t="s">
        <v>76</v>
      </c>
    </row>
    <row r="317" spans="1:3" hidden="1">
      <c r="A317" s="14" t="s">
        <v>25</v>
      </c>
      <c r="B317" s="14" t="s">
        <v>170</v>
      </c>
      <c r="C317" s="14" t="s">
        <v>56</v>
      </c>
    </row>
    <row r="318" spans="1:3" hidden="1">
      <c r="A318" s="14" t="s">
        <v>25</v>
      </c>
      <c r="B318" s="14" t="s">
        <v>171</v>
      </c>
      <c r="C318" s="14" t="s">
        <v>81</v>
      </c>
    </row>
    <row r="319" spans="1:3" hidden="1">
      <c r="A319" s="14" t="s">
        <v>25</v>
      </c>
      <c r="B319" s="14" t="s">
        <v>172</v>
      </c>
      <c r="C319" s="14" t="s">
        <v>61</v>
      </c>
    </row>
    <row r="320" spans="1:3" hidden="1">
      <c r="A320" s="14" t="s">
        <v>25</v>
      </c>
      <c r="B320" s="14" t="s">
        <v>173</v>
      </c>
      <c r="C320" s="14" t="s">
        <v>76</v>
      </c>
    </row>
    <row r="321" spans="1:3" hidden="1">
      <c r="A321" s="14" t="s">
        <v>25</v>
      </c>
      <c r="B321" s="14" t="s">
        <v>174</v>
      </c>
      <c r="C321" s="14" t="s">
        <v>81</v>
      </c>
    </row>
    <row r="322" spans="1:3">
      <c r="A322" s="14" t="s">
        <v>25</v>
      </c>
      <c r="B322" s="14" t="s">
        <v>175</v>
      </c>
      <c r="C322" s="14" t="s">
        <v>76</v>
      </c>
    </row>
    <row r="323" spans="1:3">
      <c r="A323" s="14" t="s">
        <v>25</v>
      </c>
      <c r="B323" s="14" t="s">
        <v>176</v>
      </c>
      <c r="C323" s="14" t="s">
        <v>81</v>
      </c>
    </row>
    <row r="324" spans="1:3" hidden="1">
      <c r="A324" s="14" t="s">
        <v>25</v>
      </c>
      <c r="B324" s="14" t="s">
        <v>177</v>
      </c>
      <c r="C324" s="14" t="s">
        <v>56</v>
      </c>
    </row>
    <row r="325" spans="1:3" hidden="1">
      <c r="A325" s="14" t="s">
        <v>25</v>
      </c>
      <c r="B325" s="14" t="s">
        <v>178</v>
      </c>
      <c r="C325" s="14" t="s">
        <v>60</v>
      </c>
    </row>
    <row r="326" spans="1:3" hidden="1">
      <c r="A326" s="14" t="s">
        <v>26</v>
      </c>
      <c r="B326" s="14" t="s">
        <v>161</v>
      </c>
      <c r="C326" s="14" t="s">
        <v>50</v>
      </c>
    </row>
    <row r="327" spans="1:3" hidden="1">
      <c r="A327" s="14" t="s">
        <v>26</v>
      </c>
      <c r="B327" s="14" t="s">
        <v>162</v>
      </c>
      <c r="C327" s="14" t="s">
        <v>56</v>
      </c>
    </row>
    <row r="328" spans="1:3" hidden="1">
      <c r="A328" s="14" t="s">
        <v>26</v>
      </c>
      <c r="B328" s="14" t="s">
        <v>163</v>
      </c>
      <c r="C328" s="14" t="s">
        <v>61</v>
      </c>
    </row>
    <row r="329" spans="1:3" hidden="1">
      <c r="A329" s="14" t="s">
        <v>26</v>
      </c>
      <c r="B329" s="14" t="s">
        <v>164</v>
      </c>
      <c r="C329" s="14" t="s">
        <v>51</v>
      </c>
    </row>
    <row r="330" spans="1:3" hidden="1">
      <c r="A330" s="14" t="s">
        <v>26</v>
      </c>
      <c r="B330" s="14" t="s">
        <v>165</v>
      </c>
      <c r="C330" s="14" t="s">
        <v>70</v>
      </c>
    </row>
    <row r="331" spans="1:3" hidden="1">
      <c r="A331" s="14" t="s">
        <v>26</v>
      </c>
      <c r="B331" s="14" t="s">
        <v>166</v>
      </c>
      <c r="C331" s="14" t="s">
        <v>76</v>
      </c>
    </row>
    <row r="332" spans="1:3" hidden="1">
      <c r="A332" s="14" t="s">
        <v>26</v>
      </c>
      <c r="B332" s="14" t="s">
        <v>167</v>
      </c>
      <c r="C332" s="14" t="s">
        <v>66</v>
      </c>
    </row>
    <row r="333" spans="1:3" hidden="1">
      <c r="A333" s="14" t="s">
        <v>26</v>
      </c>
      <c r="B333" s="14" t="s">
        <v>168</v>
      </c>
      <c r="C333" s="14" t="s">
        <v>81</v>
      </c>
    </row>
    <row r="334" spans="1:3" hidden="1">
      <c r="A334" s="14" t="s">
        <v>26</v>
      </c>
      <c r="B334" s="14" t="s">
        <v>169</v>
      </c>
      <c r="C334" s="14" t="s">
        <v>76</v>
      </c>
    </row>
    <row r="335" spans="1:3" hidden="1">
      <c r="A335" s="14" t="s">
        <v>26</v>
      </c>
      <c r="B335" s="14" t="s">
        <v>170</v>
      </c>
      <c r="C335" s="14" t="s">
        <v>50</v>
      </c>
    </row>
    <row r="336" spans="1:3" hidden="1">
      <c r="A336" s="14" t="s">
        <v>26</v>
      </c>
      <c r="B336" s="14" t="s">
        <v>171</v>
      </c>
      <c r="C336" s="14" t="s">
        <v>66</v>
      </c>
    </row>
    <row r="337" spans="1:3" hidden="1">
      <c r="A337" s="14" t="s">
        <v>26</v>
      </c>
      <c r="B337" s="14" t="s">
        <v>172</v>
      </c>
      <c r="C337" s="14" t="s">
        <v>61</v>
      </c>
    </row>
    <row r="338" spans="1:3" hidden="1">
      <c r="A338" s="14" t="s">
        <v>26</v>
      </c>
      <c r="B338" s="14" t="s">
        <v>173</v>
      </c>
      <c r="C338" s="14" t="s">
        <v>76</v>
      </c>
    </row>
    <row r="339" spans="1:3" hidden="1">
      <c r="A339" s="14" t="s">
        <v>26</v>
      </c>
      <c r="B339" s="14" t="s">
        <v>174</v>
      </c>
      <c r="C339" s="14" t="s">
        <v>61</v>
      </c>
    </row>
    <row r="340" spans="1:3">
      <c r="A340" s="14" t="s">
        <v>26</v>
      </c>
      <c r="B340" s="14" t="s">
        <v>175</v>
      </c>
      <c r="C340" s="14" t="s">
        <v>61</v>
      </c>
    </row>
    <row r="341" spans="1:3">
      <c r="A341" s="14" t="s">
        <v>26</v>
      </c>
      <c r="B341" s="14" t="s">
        <v>176</v>
      </c>
      <c r="C341" s="14" t="s">
        <v>76</v>
      </c>
    </row>
    <row r="342" spans="1:3" hidden="1">
      <c r="A342" s="14" t="s">
        <v>26</v>
      </c>
      <c r="B342" s="14" t="s">
        <v>177</v>
      </c>
      <c r="C342" s="14" t="s">
        <v>50</v>
      </c>
    </row>
    <row r="343" spans="1:3" hidden="1">
      <c r="A343" s="14" t="s">
        <v>26</v>
      </c>
      <c r="B343" s="14" t="s">
        <v>178</v>
      </c>
      <c r="C343" s="14" t="s">
        <v>66</v>
      </c>
    </row>
    <row r="344" spans="1:3" hidden="1">
      <c r="A344" s="14" t="s">
        <v>27</v>
      </c>
      <c r="B344" s="14" t="s">
        <v>161</v>
      </c>
      <c r="C344" s="14" t="s">
        <v>50</v>
      </c>
    </row>
    <row r="345" spans="1:3" hidden="1">
      <c r="A345" s="14" t="s">
        <v>27</v>
      </c>
      <c r="B345" s="14" t="s">
        <v>162</v>
      </c>
      <c r="C345" s="14" t="s">
        <v>56</v>
      </c>
    </row>
    <row r="346" spans="1:3" hidden="1">
      <c r="A346" s="14" t="s">
        <v>27</v>
      </c>
      <c r="B346" s="14" t="s">
        <v>163</v>
      </c>
      <c r="C346" s="14" t="s">
        <v>61</v>
      </c>
    </row>
    <row r="347" spans="1:3" hidden="1">
      <c r="A347" s="14" t="s">
        <v>27</v>
      </c>
      <c r="B347" s="14" t="s">
        <v>164</v>
      </c>
      <c r="C347" s="14" t="s">
        <v>51</v>
      </c>
    </row>
    <row r="348" spans="1:3" hidden="1">
      <c r="A348" s="14" t="s">
        <v>27</v>
      </c>
      <c r="B348" s="14" t="s">
        <v>165</v>
      </c>
      <c r="C348" s="14" t="s">
        <v>75</v>
      </c>
    </row>
    <row r="349" spans="1:3" hidden="1">
      <c r="A349" s="14" t="s">
        <v>27</v>
      </c>
      <c r="B349" s="14" t="s">
        <v>166</v>
      </c>
      <c r="C349" s="14" t="s">
        <v>76</v>
      </c>
    </row>
    <row r="350" spans="1:3" hidden="1">
      <c r="A350" s="14" t="s">
        <v>27</v>
      </c>
      <c r="B350" s="14" t="s">
        <v>167</v>
      </c>
      <c r="C350" s="14" t="s">
        <v>66</v>
      </c>
    </row>
    <row r="351" spans="1:3" hidden="1">
      <c r="A351" s="14" t="s">
        <v>27</v>
      </c>
      <c r="B351" s="14" t="s">
        <v>168</v>
      </c>
      <c r="C351" s="14" t="s">
        <v>81</v>
      </c>
    </row>
    <row r="352" spans="1:3" hidden="1">
      <c r="A352" s="14" t="s">
        <v>27</v>
      </c>
      <c r="B352" s="14" t="s">
        <v>169</v>
      </c>
      <c r="C352" s="14" t="s">
        <v>76</v>
      </c>
    </row>
    <row r="353" spans="1:3" hidden="1">
      <c r="A353" s="14" t="s">
        <v>27</v>
      </c>
      <c r="B353" s="14" t="s">
        <v>170</v>
      </c>
      <c r="C353" s="14" t="s">
        <v>50</v>
      </c>
    </row>
    <row r="354" spans="1:3" hidden="1">
      <c r="A354" s="14" t="s">
        <v>27</v>
      </c>
      <c r="B354" s="14" t="s">
        <v>171</v>
      </c>
      <c r="C354" s="14" t="s">
        <v>66</v>
      </c>
    </row>
    <row r="355" spans="1:3" hidden="1">
      <c r="A355" s="14" t="s">
        <v>27</v>
      </c>
      <c r="B355" s="14" t="s">
        <v>172</v>
      </c>
      <c r="C355" s="14" t="s">
        <v>61</v>
      </c>
    </row>
    <row r="356" spans="1:3" hidden="1">
      <c r="A356" s="14" t="s">
        <v>27</v>
      </c>
      <c r="B356" s="14" t="s">
        <v>173</v>
      </c>
      <c r="C356" s="14" t="s">
        <v>76</v>
      </c>
    </row>
    <row r="357" spans="1:3" hidden="1">
      <c r="A357" s="14" t="s">
        <v>27</v>
      </c>
      <c r="B357" s="14" t="s">
        <v>174</v>
      </c>
      <c r="C357" s="14" t="s">
        <v>61</v>
      </c>
    </row>
    <row r="358" spans="1:3">
      <c r="A358" s="14" t="s">
        <v>27</v>
      </c>
      <c r="B358" s="14" t="s">
        <v>175</v>
      </c>
      <c r="C358" s="14" t="s">
        <v>76</v>
      </c>
    </row>
    <row r="359" spans="1:3">
      <c r="A359" s="14" t="s">
        <v>27</v>
      </c>
      <c r="B359" s="14" t="s">
        <v>176</v>
      </c>
      <c r="C359" s="14" t="s">
        <v>61</v>
      </c>
    </row>
    <row r="360" spans="1:3" hidden="1">
      <c r="A360" s="14" t="s">
        <v>27</v>
      </c>
      <c r="B360" s="14" t="s">
        <v>177</v>
      </c>
      <c r="C360" s="14" t="s">
        <v>50</v>
      </c>
    </row>
    <row r="361" spans="1:3" hidden="1">
      <c r="A361" s="14" t="s">
        <v>27</v>
      </c>
      <c r="B361" s="14" t="s">
        <v>178</v>
      </c>
      <c r="C361" s="14" t="s">
        <v>66</v>
      </c>
    </row>
    <row r="362" spans="1:3" hidden="1">
      <c r="A362" s="14" t="s">
        <v>28</v>
      </c>
      <c r="B362" s="14" t="s">
        <v>161</v>
      </c>
      <c r="C362" s="14" t="s">
        <v>50</v>
      </c>
    </row>
    <row r="363" spans="1:3" hidden="1">
      <c r="A363" s="14" t="s">
        <v>28</v>
      </c>
      <c r="B363" s="14" t="s">
        <v>162</v>
      </c>
      <c r="C363" s="14" t="s">
        <v>56</v>
      </c>
    </row>
    <row r="364" spans="1:3" hidden="1">
      <c r="A364" s="14" t="s">
        <v>28</v>
      </c>
      <c r="B364" s="14" t="s">
        <v>163</v>
      </c>
      <c r="C364" s="14" t="s">
        <v>61</v>
      </c>
    </row>
    <row r="365" spans="1:3" hidden="1">
      <c r="A365" s="14" t="s">
        <v>28</v>
      </c>
      <c r="B365" s="14" t="s">
        <v>164</v>
      </c>
      <c r="C365" s="14" t="s">
        <v>51</v>
      </c>
    </row>
    <row r="366" spans="1:3" hidden="1">
      <c r="A366" s="14" t="s">
        <v>28</v>
      </c>
      <c r="B366" s="14" t="s">
        <v>165</v>
      </c>
      <c r="C366" s="14" t="s">
        <v>75</v>
      </c>
    </row>
    <row r="367" spans="1:3" hidden="1">
      <c r="A367" s="14" t="s">
        <v>28</v>
      </c>
      <c r="B367" s="14" t="s">
        <v>166</v>
      </c>
      <c r="C367" s="14" t="s">
        <v>76</v>
      </c>
    </row>
    <row r="368" spans="1:3" hidden="1">
      <c r="A368" s="14" t="s">
        <v>28</v>
      </c>
      <c r="B368" s="14" t="s">
        <v>167</v>
      </c>
      <c r="C368" s="14" t="s">
        <v>66</v>
      </c>
    </row>
    <row r="369" spans="1:3" hidden="1">
      <c r="A369" s="14" t="s">
        <v>28</v>
      </c>
      <c r="B369" s="14" t="s">
        <v>168</v>
      </c>
      <c r="C369" s="14" t="s">
        <v>79</v>
      </c>
    </row>
    <row r="370" spans="1:3" hidden="1">
      <c r="A370" s="14" t="s">
        <v>28</v>
      </c>
      <c r="B370" s="14" t="s">
        <v>169</v>
      </c>
      <c r="C370" s="14" t="s">
        <v>76</v>
      </c>
    </row>
    <row r="371" spans="1:3" hidden="1">
      <c r="A371" s="14" t="s">
        <v>28</v>
      </c>
      <c r="B371" s="14" t="s">
        <v>170</v>
      </c>
      <c r="C371" s="14" t="s">
        <v>56</v>
      </c>
    </row>
    <row r="372" spans="1:3" hidden="1">
      <c r="A372" s="14" t="s">
        <v>28</v>
      </c>
      <c r="B372" s="14" t="s">
        <v>171</v>
      </c>
      <c r="C372" s="14" t="s">
        <v>66</v>
      </c>
    </row>
    <row r="373" spans="1:3" hidden="1">
      <c r="A373" s="14" t="s">
        <v>28</v>
      </c>
      <c r="B373" s="14" t="s">
        <v>172</v>
      </c>
      <c r="C373" s="14" t="s">
        <v>51</v>
      </c>
    </row>
    <row r="374" spans="1:3" hidden="1">
      <c r="A374" s="14" t="s">
        <v>28</v>
      </c>
      <c r="B374" s="14" t="s">
        <v>173</v>
      </c>
      <c r="C374" s="14" t="s">
        <v>56</v>
      </c>
    </row>
    <row r="375" spans="1:3" hidden="1">
      <c r="A375" s="14" t="s">
        <v>28</v>
      </c>
      <c r="B375" s="14" t="s">
        <v>174</v>
      </c>
      <c r="C375" s="14" t="s">
        <v>66</v>
      </c>
    </row>
    <row r="376" spans="1:3">
      <c r="A376" s="14" t="s">
        <v>28</v>
      </c>
      <c r="B376" s="14" t="s">
        <v>175</v>
      </c>
      <c r="C376" s="14" t="s">
        <v>56</v>
      </c>
    </row>
    <row r="377" spans="1:3">
      <c r="A377" s="14" t="s">
        <v>28</v>
      </c>
      <c r="B377" s="14" t="s">
        <v>176</v>
      </c>
      <c r="C377" s="14" t="s">
        <v>66</v>
      </c>
    </row>
    <row r="378" spans="1:3" hidden="1">
      <c r="A378" s="14" t="s">
        <v>28</v>
      </c>
      <c r="B378" s="14" t="s">
        <v>177</v>
      </c>
      <c r="C378" s="14" t="s">
        <v>61</v>
      </c>
    </row>
    <row r="379" spans="1:3" hidden="1">
      <c r="A379" s="14" t="s">
        <v>28</v>
      </c>
      <c r="B379" s="14" t="s">
        <v>178</v>
      </c>
      <c r="C379" s="14" t="s">
        <v>76</v>
      </c>
    </row>
    <row r="380" spans="1:3" hidden="1">
      <c r="A380" s="14" t="s">
        <v>30</v>
      </c>
      <c r="B380" s="14" t="s">
        <v>161</v>
      </c>
      <c r="C380" s="14" t="s">
        <v>50</v>
      </c>
    </row>
    <row r="381" spans="1:3" hidden="1">
      <c r="A381" s="14" t="s">
        <v>30</v>
      </c>
      <c r="B381" s="14" t="s">
        <v>162</v>
      </c>
      <c r="C381" s="14" t="s">
        <v>56</v>
      </c>
    </row>
    <row r="382" spans="1:3" hidden="1">
      <c r="A382" s="14" t="s">
        <v>30</v>
      </c>
      <c r="B382" s="14" t="s">
        <v>163</v>
      </c>
      <c r="C382" s="14" t="s">
        <v>61</v>
      </c>
    </row>
    <row r="383" spans="1:3" hidden="1">
      <c r="A383" s="14" t="s">
        <v>30</v>
      </c>
      <c r="B383" s="14" t="s">
        <v>164</v>
      </c>
      <c r="C383" s="14" t="s">
        <v>51</v>
      </c>
    </row>
    <row r="384" spans="1:3" hidden="1">
      <c r="A384" s="14" t="s">
        <v>30</v>
      </c>
      <c r="B384" s="14" t="s">
        <v>165</v>
      </c>
      <c r="C384" s="14" t="s">
        <v>75</v>
      </c>
    </row>
    <row r="385" spans="1:3" hidden="1">
      <c r="A385" s="14" t="s">
        <v>30</v>
      </c>
      <c r="B385" s="14" t="s">
        <v>166</v>
      </c>
      <c r="C385" s="14" t="s">
        <v>76</v>
      </c>
    </row>
    <row r="386" spans="1:3" hidden="1">
      <c r="A386" s="14" t="s">
        <v>30</v>
      </c>
      <c r="B386" s="14" t="s">
        <v>167</v>
      </c>
      <c r="C386" s="14" t="s">
        <v>66</v>
      </c>
    </row>
    <row r="387" spans="1:3" hidden="1">
      <c r="A387" s="14" t="s">
        <v>30</v>
      </c>
      <c r="B387" s="14" t="s">
        <v>168</v>
      </c>
      <c r="C387" s="14" t="s">
        <v>81</v>
      </c>
    </row>
    <row r="388" spans="1:3" hidden="1">
      <c r="A388" s="14" t="s">
        <v>30</v>
      </c>
      <c r="B388" s="14" t="s">
        <v>169</v>
      </c>
      <c r="C388" s="14" t="s">
        <v>76</v>
      </c>
    </row>
    <row r="389" spans="1:3" hidden="1">
      <c r="A389" s="14" t="s">
        <v>30</v>
      </c>
      <c r="B389" s="14" t="s">
        <v>170</v>
      </c>
      <c r="C389" s="14" t="s">
        <v>56</v>
      </c>
    </row>
    <row r="390" spans="1:3" hidden="1">
      <c r="A390" s="14" t="s">
        <v>30</v>
      </c>
      <c r="B390" s="14" t="s">
        <v>171</v>
      </c>
      <c r="C390" s="14" t="s">
        <v>66</v>
      </c>
    </row>
    <row r="391" spans="1:3" hidden="1">
      <c r="A391" s="14" t="s">
        <v>30</v>
      </c>
      <c r="B391" s="14" t="s">
        <v>172</v>
      </c>
      <c r="C391" s="14" t="s">
        <v>51</v>
      </c>
    </row>
    <row r="392" spans="1:3" hidden="1">
      <c r="A392" s="14" t="s">
        <v>30</v>
      </c>
      <c r="B392" s="14" t="s">
        <v>173</v>
      </c>
      <c r="C392" s="14" t="s">
        <v>56</v>
      </c>
    </row>
    <row r="393" spans="1:3" hidden="1">
      <c r="A393" s="14" t="s">
        <v>30</v>
      </c>
      <c r="B393" s="14" t="s">
        <v>174</v>
      </c>
      <c r="C393" s="14" t="s">
        <v>51</v>
      </c>
    </row>
    <row r="394" spans="1:3">
      <c r="A394" s="14" t="s">
        <v>30</v>
      </c>
      <c r="B394" s="14" t="s">
        <v>175</v>
      </c>
      <c r="C394" s="14" t="s">
        <v>76</v>
      </c>
    </row>
    <row r="395" spans="1:3">
      <c r="A395" s="14" t="s">
        <v>30</v>
      </c>
      <c r="B395" s="14" t="s">
        <v>176</v>
      </c>
      <c r="C395" s="14" t="s">
        <v>81</v>
      </c>
    </row>
    <row r="396" spans="1:3" hidden="1">
      <c r="A396" s="14" t="s">
        <v>30</v>
      </c>
      <c r="B396" s="14" t="s">
        <v>177</v>
      </c>
      <c r="C396" s="14" t="s">
        <v>56</v>
      </c>
    </row>
    <row r="397" spans="1:3" hidden="1">
      <c r="A397" s="14" t="s">
        <v>30</v>
      </c>
      <c r="B397" s="14" t="s">
        <v>178</v>
      </c>
      <c r="C397" s="14" t="s">
        <v>61</v>
      </c>
    </row>
    <row r="398" spans="1:3" hidden="1">
      <c r="A398" s="14" t="s">
        <v>31</v>
      </c>
      <c r="B398" s="14" t="s">
        <v>161</v>
      </c>
      <c r="C398" s="14" t="s">
        <v>50</v>
      </c>
    </row>
    <row r="399" spans="1:3" hidden="1">
      <c r="A399" s="14" t="s">
        <v>31</v>
      </c>
      <c r="B399" s="14" t="s">
        <v>162</v>
      </c>
      <c r="C399" s="14" t="s">
        <v>56</v>
      </c>
    </row>
    <row r="400" spans="1:3" hidden="1">
      <c r="A400" s="14" t="s">
        <v>31</v>
      </c>
      <c r="B400" s="14" t="s">
        <v>163</v>
      </c>
      <c r="C400" s="14" t="s">
        <v>61</v>
      </c>
    </row>
    <row r="401" spans="1:3" hidden="1">
      <c r="A401" s="14" t="s">
        <v>31</v>
      </c>
      <c r="B401" s="14" t="s">
        <v>164</v>
      </c>
      <c r="C401" s="14" t="s">
        <v>51</v>
      </c>
    </row>
    <row r="402" spans="1:3" hidden="1">
      <c r="A402" s="14" t="s">
        <v>31</v>
      </c>
      <c r="B402" s="14" t="s">
        <v>165</v>
      </c>
      <c r="C402" s="14" t="s">
        <v>75</v>
      </c>
    </row>
    <row r="403" spans="1:3" hidden="1">
      <c r="A403" s="14" t="s">
        <v>31</v>
      </c>
      <c r="B403" s="14" t="s">
        <v>166</v>
      </c>
      <c r="C403" s="14" t="s">
        <v>76</v>
      </c>
    </row>
    <row r="404" spans="1:3" hidden="1">
      <c r="A404" s="14" t="s">
        <v>31</v>
      </c>
      <c r="B404" s="14" t="s">
        <v>167</v>
      </c>
      <c r="C404" s="14" t="s">
        <v>66</v>
      </c>
    </row>
    <row r="405" spans="1:3" hidden="1">
      <c r="A405" s="14" t="s">
        <v>31</v>
      </c>
      <c r="B405" s="14" t="s">
        <v>168</v>
      </c>
      <c r="C405" s="14" t="s">
        <v>81</v>
      </c>
    </row>
    <row r="406" spans="1:3" hidden="1">
      <c r="A406" s="14" t="s">
        <v>31</v>
      </c>
      <c r="B406" s="14" t="s">
        <v>169</v>
      </c>
      <c r="C406" s="14" t="s">
        <v>76</v>
      </c>
    </row>
    <row r="407" spans="1:3" hidden="1">
      <c r="A407" s="14" t="s">
        <v>31</v>
      </c>
      <c r="B407" s="14" t="s">
        <v>170</v>
      </c>
      <c r="C407" s="14" t="s">
        <v>56</v>
      </c>
    </row>
    <row r="408" spans="1:3" hidden="1">
      <c r="A408" s="14" t="s">
        <v>31</v>
      </c>
      <c r="B408" s="14" t="s">
        <v>171</v>
      </c>
      <c r="C408" s="14" t="s">
        <v>81</v>
      </c>
    </row>
    <row r="409" spans="1:3" hidden="1">
      <c r="A409" s="14" t="s">
        <v>31</v>
      </c>
      <c r="B409" s="14" t="s">
        <v>172</v>
      </c>
      <c r="C409" s="14" t="s">
        <v>61</v>
      </c>
    </row>
    <row r="410" spans="1:3" hidden="1">
      <c r="A410" s="14" t="s">
        <v>31</v>
      </c>
      <c r="B410" s="14" t="s">
        <v>173</v>
      </c>
      <c r="C410" s="14" t="s">
        <v>56</v>
      </c>
    </row>
    <row r="411" spans="1:3" hidden="1">
      <c r="A411" s="14" t="s">
        <v>31</v>
      </c>
      <c r="B411" s="14" t="s">
        <v>174</v>
      </c>
      <c r="C411" s="14" t="s">
        <v>61</v>
      </c>
    </row>
    <row r="412" spans="1:3">
      <c r="A412" s="14" t="s">
        <v>31</v>
      </c>
      <c r="B412" s="14" t="s">
        <v>175</v>
      </c>
      <c r="C412" s="14" t="s">
        <v>61</v>
      </c>
    </row>
    <row r="413" spans="1:3">
      <c r="A413" s="14" t="s">
        <v>31</v>
      </c>
      <c r="B413" s="14" t="s">
        <v>176</v>
      </c>
      <c r="C413" s="14" t="s">
        <v>56</v>
      </c>
    </row>
    <row r="414" spans="1:3" hidden="1">
      <c r="A414" s="14" t="s">
        <v>31</v>
      </c>
      <c r="B414" s="14" t="s">
        <v>177</v>
      </c>
      <c r="C414" s="14" t="s">
        <v>76</v>
      </c>
    </row>
    <row r="415" spans="1:3" hidden="1">
      <c r="A415" s="14" t="s">
        <v>31</v>
      </c>
      <c r="B415" s="14" t="s">
        <v>178</v>
      </c>
      <c r="C415" s="14" t="s">
        <v>81</v>
      </c>
    </row>
  </sheetData>
  <sheetProtection algorithmName="SHA-512" hashValue="oLxqYT7HLpMI182kswH6jISRYPepYpKwC51fJcKubt6utka6E6+YSGOfgALDI/g7m4460MJ4hG6W8lGOttVFZw==" saltValue="KfuDyDbNCYNluX4oPxNKoQ==" spinCount="100000" sheet="1" objects="1" scenarios="1" autoFilter="0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32F9-BAE0-4FBF-8CD7-DE9F8668616F}">
  <dimension ref="A1:F1201"/>
  <sheetViews>
    <sheetView workbookViewId="0"/>
  </sheetViews>
  <sheetFormatPr defaultColWidth="11.42578125" defaultRowHeight="15"/>
  <cols>
    <col min="1" max="6" width="19" style="14" customWidth="1"/>
  </cols>
  <sheetData>
    <row r="1" spans="1:6">
      <c r="A1" s="72" t="s">
        <v>153</v>
      </c>
      <c r="B1" s="72" t="s">
        <v>154</v>
      </c>
      <c r="C1" s="72" t="s">
        <v>155</v>
      </c>
      <c r="D1" s="72" t="s">
        <v>179</v>
      </c>
      <c r="E1" s="72" t="s">
        <v>180</v>
      </c>
      <c r="F1" s="72" t="s">
        <v>181</v>
      </c>
    </row>
    <row r="2" spans="1:6">
      <c r="A2" s="14" t="s">
        <v>7</v>
      </c>
      <c r="B2" s="14" t="s">
        <v>46</v>
      </c>
      <c r="C2" s="14" t="s">
        <v>47</v>
      </c>
      <c r="D2" s="14" t="s">
        <v>48</v>
      </c>
      <c r="E2" s="14">
        <v>2</v>
      </c>
      <c r="F2" s="14">
        <v>0</v>
      </c>
    </row>
    <row r="3" spans="1:6">
      <c r="A3" s="14" t="s">
        <v>7</v>
      </c>
      <c r="B3" s="14" t="s">
        <v>49</v>
      </c>
      <c r="C3" s="14" t="s">
        <v>50</v>
      </c>
      <c r="D3" s="14" t="s">
        <v>48</v>
      </c>
      <c r="E3" s="14">
        <v>1</v>
      </c>
      <c r="F3" s="14">
        <v>1</v>
      </c>
    </row>
    <row r="4" spans="1:6">
      <c r="A4" s="14" t="s">
        <v>7</v>
      </c>
      <c r="B4" s="14" t="s">
        <v>46</v>
      </c>
      <c r="C4" s="14" t="s">
        <v>49</v>
      </c>
      <c r="D4" s="14" t="s">
        <v>48</v>
      </c>
      <c r="E4" s="14">
        <v>1</v>
      </c>
      <c r="F4" s="14">
        <v>2</v>
      </c>
    </row>
    <row r="5" spans="1:6">
      <c r="A5" s="14" t="s">
        <v>7</v>
      </c>
      <c r="B5" s="14" t="s">
        <v>50</v>
      </c>
      <c r="C5" s="14" t="s">
        <v>47</v>
      </c>
      <c r="D5" s="14" t="s">
        <v>48</v>
      </c>
      <c r="E5" s="14">
        <v>2</v>
      </c>
      <c r="F5" s="14">
        <v>0</v>
      </c>
    </row>
    <row r="6" spans="1:6">
      <c r="A6" s="14" t="s">
        <v>7</v>
      </c>
      <c r="B6" s="14" t="s">
        <v>50</v>
      </c>
      <c r="C6" s="14" t="s">
        <v>46</v>
      </c>
      <c r="D6" s="14" t="s">
        <v>48</v>
      </c>
      <c r="E6" s="14">
        <v>1</v>
      </c>
      <c r="F6" s="14">
        <v>0</v>
      </c>
    </row>
    <row r="7" spans="1:6">
      <c r="A7" s="14" t="s">
        <v>7</v>
      </c>
      <c r="B7" s="14" t="s">
        <v>47</v>
      </c>
      <c r="C7" s="14" t="s">
        <v>49</v>
      </c>
      <c r="D7" s="14" t="s">
        <v>48</v>
      </c>
      <c r="E7" s="14">
        <v>0</v>
      </c>
      <c r="F7" s="14">
        <v>1</v>
      </c>
    </row>
    <row r="8" spans="1:6">
      <c r="A8" s="14" t="s">
        <v>7</v>
      </c>
      <c r="B8" s="14" t="s">
        <v>51</v>
      </c>
      <c r="C8" s="14" t="s">
        <v>52</v>
      </c>
      <c r="D8" s="14" t="s">
        <v>53</v>
      </c>
      <c r="E8" s="14">
        <v>3</v>
      </c>
      <c r="F8" s="14">
        <v>0</v>
      </c>
    </row>
    <row r="9" spans="1:6">
      <c r="A9" s="14" t="s">
        <v>7</v>
      </c>
      <c r="B9" s="14" t="s">
        <v>54</v>
      </c>
      <c r="C9" s="14" t="s">
        <v>55</v>
      </c>
      <c r="D9" s="14" t="s">
        <v>53</v>
      </c>
      <c r="E9" s="14">
        <v>1</v>
      </c>
      <c r="F9" s="14">
        <v>0</v>
      </c>
    </row>
    <row r="10" spans="1:6">
      <c r="A10" s="14" t="s">
        <v>7</v>
      </c>
      <c r="B10" s="14" t="s">
        <v>51</v>
      </c>
      <c r="C10" s="14" t="s">
        <v>54</v>
      </c>
      <c r="D10" s="14" t="s">
        <v>53</v>
      </c>
      <c r="E10" s="14">
        <v>2</v>
      </c>
      <c r="F10" s="14">
        <v>1</v>
      </c>
    </row>
    <row r="11" spans="1:6">
      <c r="A11" s="14" t="s">
        <v>7</v>
      </c>
      <c r="B11" s="14" t="s">
        <v>55</v>
      </c>
      <c r="C11" s="14" t="s">
        <v>52</v>
      </c>
      <c r="D11" s="14" t="s">
        <v>53</v>
      </c>
      <c r="E11" s="14">
        <v>1</v>
      </c>
      <c r="F11" s="14">
        <v>0</v>
      </c>
    </row>
    <row r="12" spans="1:6">
      <c r="A12" s="14" t="s">
        <v>7</v>
      </c>
      <c r="B12" s="14" t="s">
        <v>55</v>
      </c>
      <c r="C12" s="14" t="s">
        <v>51</v>
      </c>
      <c r="D12" s="14" t="s">
        <v>53</v>
      </c>
      <c r="E12" s="14">
        <v>0</v>
      </c>
      <c r="F12" s="14">
        <v>0</v>
      </c>
    </row>
    <row r="13" spans="1:6">
      <c r="A13" s="14" t="s">
        <v>7</v>
      </c>
      <c r="B13" s="14" t="s">
        <v>52</v>
      </c>
      <c r="C13" s="14" t="s">
        <v>54</v>
      </c>
      <c r="D13" s="14" t="s">
        <v>53</v>
      </c>
      <c r="E13" s="14">
        <v>0</v>
      </c>
      <c r="F13" s="14">
        <v>1</v>
      </c>
    </row>
    <row r="14" spans="1:6">
      <c r="A14" s="14" t="s">
        <v>7</v>
      </c>
      <c r="B14" s="14" t="s">
        <v>56</v>
      </c>
      <c r="C14" s="14" t="s">
        <v>57</v>
      </c>
      <c r="D14" s="14" t="s">
        <v>58</v>
      </c>
      <c r="E14" s="14">
        <v>1</v>
      </c>
      <c r="F14" s="14">
        <v>0</v>
      </c>
    </row>
    <row r="15" spans="1:6">
      <c r="A15" s="14" t="s">
        <v>7</v>
      </c>
      <c r="B15" s="14" t="s">
        <v>59</v>
      </c>
      <c r="C15" s="14" t="s">
        <v>60</v>
      </c>
      <c r="D15" s="14" t="s">
        <v>58</v>
      </c>
      <c r="E15" s="14">
        <v>1</v>
      </c>
      <c r="F15" s="14">
        <v>1</v>
      </c>
    </row>
    <row r="16" spans="1:6">
      <c r="A16" s="14" t="s">
        <v>7</v>
      </c>
      <c r="B16" s="14" t="s">
        <v>56</v>
      </c>
      <c r="C16" s="14" t="s">
        <v>59</v>
      </c>
      <c r="D16" s="14" t="s">
        <v>58</v>
      </c>
      <c r="E16" s="14">
        <v>2</v>
      </c>
      <c r="F16" s="14">
        <v>2</v>
      </c>
    </row>
    <row r="17" spans="1:6">
      <c r="A17" s="14" t="s">
        <v>7</v>
      </c>
      <c r="B17" s="14" t="s">
        <v>60</v>
      </c>
      <c r="C17" s="14" t="s">
        <v>57</v>
      </c>
      <c r="D17" s="14" t="s">
        <v>58</v>
      </c>
      <c r="E17" s="14">
        <v>2</v>
      </c>
      <c r="F17" s="14">
        <v>0</v>
      </c>
    </row>
    <row r="18" spans="1:6">
      <c r="A18" s="14" t="s">
        <v>7</v>
      </c>
      <c r="B18" s="14" t="s">
        <v>60</v>
      </c>
      <c r="C18" s="14" t="s">
        <v>56</v>
      </c>
      <c r="D18" s="14" t="s">
        <v>58</v>
      </c>
      <c r="E18" s="14">
        <v>1</v>
      </c>
      <c r="F18" s="14">
        <v>2</v>
      </c>
    </row>
    <row r="19" spans="1:6">
      <c r="A19" s="14" t="s">
        <v>7</v>
      </c>
      <c r="B19" s="14" t="s">
        <v>57</v>
      </c>
      <c r="C19" s="14" t="s">
        <v>59</v>
      </c>
      <c r="D19" s="14" t="s">
        <v>58</v>
      </c>
      <c r="E19" s="14">
        <v>0</v>
      </c>
      <c r="F19" s="14">
        <v>1</v>
      </c>
    </row>
    <row r="20" spans="1:6">
      <c r="A20" s="14" t="s">
        <v>7</v>
      </c>
      <c r="B20" s="14" t="s">
        <v>61</v>
      </c>
      <c r="C20" s="14" t="s">
        <v>62</v>
      </c>
      <c r="D20" s="14" t="s">
        <v>63</v>
      </c>
      <c r="E20" s="14">
        <v>3</v>
      </c>
      <c r="F20" s="14">
        <v>0</v>
      </c>
    </row>
    <row r="21" spans="1:6">
      <c r="A21" s="14" t="s">
        <v>7</v>
      </c>
      <c r="B21" s="14" t="s">
        <v>64</v>
      </c>
      <c r="C21" s="14" t="s">
        <v>65</v>
      </c>
      <c r="D21" s="14" t="s">
        <v>63</v>
      </c>
      <c r="E21" s="14">
        <v>1</v>
      </c>
      <c r="F21" s="14">
        <v>0</v>
      </c>
    </row>
    <row r="22" spans="1:6">
      <c r="A22" s="14" t="s">
        <v>7</v>
      </c>
      <c r="B22" s="14" t="s">
        <v>61</v>
      </c>
      <c r="C22" s="14" t="s">
        <v>64</v>
      </c>
      <c r="D22" s="14" t="s">
        <v>63</v>
      </c>
      <c r="E22" s="14">
        <v>2</v>
      </c>
      <c r="F22" s="14">
        <v>0</v>
      </c>
    </row>
    <row r="23" spans="1:6">
      <c r="A23" s="14" t="s">
        <v>7</v>
      </c>
      <c r="B23" s="14" t="s">
        <v>65</v>
      </c>
      <c r="C23" s="14" t="s">
        <v>62</v>
      </c>
      <c r="D23" s="14" t="s">
        <v>63</v>
      </c>
      <c r="E23" s="14">
        <v>1</v>
      </c>
      <c r="F23" s="14">
        <v>0</v>
      </c>
    </row>
    <row r="24" spans="1:6">
      <c r="A24" s="14" t="s">
        <v>7</v>
      </c>
      <c r="B24" s="14" t="s">
        <v>65</v>
      </c>
      <c r="C24" s="14" t="s">
        <v>61</v>
      </c>
      <c r="D24" s="14" t="s">
        <v>63</v>
      </c>
      <c r="E24" s="14">
        <v>1</v>
      </c>
      <c r="F24" s="14">
        <v>2</v>
      </c>
    </row>
    <row r="25" spans="1:6">
      <c r="A25" s="14" t="s">
        <v>7</v>
      </c>
      <c r="B25" s="14" t="s">
        <v>62</v>
      </c>
      <c r="C25" s="14" t="s">
        <v>64</v>
      </c>
      <c r="D25" s="14" t="s">
        <v>63</v>
      </c>
      <c r="E25" s="14">
        <v>0</v>
      </c>
      <c r="F25" s="14">
        <v>2</v>
      </c>
    </row>
    <row r="26" spans="1:6">
      <c r="A26" s="14" t="s">
        <v>7</v>
      </c>
      <c r="B26" s="14" t="s">
        <v>66</v>
      </c>
      <c r="C26" s="14" t="s">
        <v>67</v>
      </c>
      <c r="D26" s="14" t="s">
        <v>68</v>
      </c>
      <c r="E26" s="14">
        <v>1</v>
      </c>
      <c r="F26" s="14">
        <v>0</v>
      </c>
    </row>
    <row r="27" spans="1:6">
      <c r="A27" s="14" t="s">
        <v>7</v>
      </c>
      <c r="B27" s="14" t="s">
        <v>69</v>
      </c>
      <c r="C27" s="14" t="s">
        <v>70</v>
      </c>
      <c r="D27" s="14" t="s">
        <v>68</v>
      </c>
      <c r="E27" s="14">
        <v>2</v>
      </c>
      <c r="F27" s="14">
        <v>0</v>
      </c>
    </row>
    <row r="28" spans="1:6">
      <c r="A28" s="14" t="s">
        <v>7</v>
      </c>
      <c r="B28" s="14" t="s">
        <v>66</v>
      </c>
      <c r="C28" s="14" t="s">
        <v>69</v>
      </c>
      <c r="D28" s="14" t="s">
        <v>68</v>
      </c>
      <c r="E28" s="14">
        <v>0</v>
      </c>
      <c r="F28" s="14">
        <v>2</v>
      </c>
    </row>
    <row r="29" spans="1:6">
      <c r="A29" s="14" t="s">
        <v>7</v>
      </c>
      <c r="B29" s="14" t="s">
        <v>70</v>
      </c>
      <c r="C29" s="14" t="s">
        <v>67</v>
      </c>
      <c r="D29" s="14" t="s">
        <v>68</v>
      </c>
      <c r="E29" s="14">
        <v>1</v>
      </c>
      <c r="F29" s="14">
        <v>2</v>
      </c>
    </row>
    <row r="30" spans="1:6">
      <c r="A30" s="14" t="s">
        <v>7</v>
      </c>
      <c r="B30" s="14" t="s">
        <v>70</v>
      </c>
      <c r="C30" s="14" t="s">
        <v>66</v>
      </c>
      <c r="D30" s="14" t="s">
        <v>68</v>
      </c>
      <c r="E30" s="14">
        <v>1</v>
      </c>
      <c r="F30" s="14">
        <v>2</v>
      </c>
    </row>
    <row r="31" spans="1:6">
      <c r="A31" s="14" t="s">
        <v>7</v>
      </c>
      <c r="B31" s="14" t="s">
        <v>67</v>
      </c>
      <c r="C31" s="14" t="s">
        <v>69</v>
      </c>
      <c r="D31" s="14" t="s">
        <v>68</v>
      </c>
      <c r="E31" s="14">
        <v>0</v>
      </c>
      <c r="F31" s="14">
        <v>3</v>
      </c>
    </row>
    <row r="32" spans="1:6">
      <c r="A32" s="14" t="s">
        <v>7</v>
      </c>
      <c r="B32" s="14" t="s">
        <v>71</v>
      </c>
      <c r="C32" s="14" t="s">
        <v>72</v>
      </c>
      <c r="D32" s="14" t="s">
        <v>73</v>
      </c>
      <c r="E32" s="14">
        <v>1</v>
      </c>
      <c r="F32" s="14">
        <v>1</v>
      </c>
    </row>
    <row r="33" spans="1:6">
      <c r="A33" s="14" t="s">
        <v>7</v>
      </c>
      <c r="B33" s="14" t="s">
        <v>74</v>
      </c>
      <c r="C33" s="14" t="s">
        <v>75</v>
      </c>
      <c r="D33" s="14" t="s">
        <v>73</v>
      </c>
      <c r="E33" s="14">
        <v>0</v>
      </c>
      <c r="F33" s="14">
        <v>0</v>
      </c>
    </row>
    <row r="34" spans="1:6">
      <c r="A34" s="14" t="s">
        <v>7</v>
      </c>
      <c r="B34" s="14" t="s">
        <v>71</v>
      </c>
      <c r="C34" s="14" t="s">
        <v>74</v>
      </c>
      <c r="D34" s="14" t="s">
        <v>73</v>
      </c>
      <c r="E34" s="14">
        <v>1</v>
      </c>
      <c r="F34" s="14">
        <v>0</v>
      </c>
    </row>
    <row r="35" spans="1:6">
      <c r="A35" s="14" t="s">
        <v>7</v>
      </c>
      <c r="B35" s="14" t="s">
        <v>75</v>
      </c>
      <c r="C35" s="14" t="s">
        <v>72</v>
      </c>
      <c r="D35" s="14" t="s">
        <v>73</v>
      </c>
      <c r="E35" s="14">
        <v>1</v>
      </c>
      <c r="F35" s="14">
        <v>1</v>
      </c>
    </row>
    <row r="36" spans="1:6">
      <c r="A36" s="14" t="s">
        <v>7</v>
      </c>
      <c r="B36" s="14" t="s">
        <v>75</v>
      </c>
      <c r="C36" s="14" t="s">
        <v>71</v>
      </c>
      <c r="D36" s="14" t="s">
        <v>73</v>
      </c>
      <c r="E36" s="14">
        <v>2</v>
      </c>
      <c r="F36" s="14">
        <v>0</v>
      </c>
    </row>
    <row r="37" spans="1:6">
      <c r="A37" s="14" t="s">
        <v>7</v>
      </c>
      <c r="B37" s="14" t="s">
        <v>72</v>
      </c>
      <c r="C37" s="14" t="s">
        <v>74</v>
      </c>
      <c r="D37" s="14" t="s">
        <v>73</v>
      </c>
      <c r="E37" s="14">
        <v>1</v>
      </c>
      <c r="F37" s="14">
        <v>0</v>
      </c>
    </row>
    <row r="38" spans="1:6">
      <c r="A38" s="14" t="s">
        <v>7</v>
      </c>
      <c r="B38" s="14" t="s">
        <v>76</v>
      </c>
      <c r="C38" s="14" t="s">
        <v>77</v>
      </c>
      <c r="D38" s="14" t="s">
        <v>78</v>
      </c>
      <c r="E38" s="14">
        <v>2</v>
      </c>
      <c r="F38" s="14">
        <v>0</v>
      </c>
    </row>
    <row r="39" spans="1:6">
      <c r="A39" s="14" t="s">
        <v>7</v>
      </c>
      <c r="B39" s="14" t="s">
        <v>79</v>
      </c>
      <c r="C39" s="14" t="s">
        <v>80</v>
      </c>
      <c r="D39" s="14" t="s">
        <v>78</v>
      </c>
      <c r="E39" s="14">
        <v>1</v>
      </c>
      <c r="F39" s="14">
        <v>1</v>
      </c>
    </row>
    <row r="40" spans="1:6">
      <c r="A40" s="14" t="s">
        <v>7</v>
      </c>
      <c r="B40" s="14" t="s">
        <v>76</v>
      </c>
      <c r="C40" s="14" t="s">
        <v>79</v>
      </c>
      <c r="D40" s="14" t="s">
        <v>78</v>
      </c>
      <c r="E40" s="14">
        <v>1</v>
      </c>
      <c r="F40" s="14">
        <v>0</v>
      </c>
    </row>
    <row r="41" spans="1:6">
      <c r="A41" s="14" t="s">
        <v>7</v>
      </c>
      <c r="B41" s="14" t="s">
        <v>80</v>
      </c>
      <c r="C41" s="14" t="s">
        <v>77</v>
      </c>
      <c r="D41" s="14" t="s">
        <v>78</v>
      </c>
      <c r="E41" s="14">
        <v>2</v>
      </c>
      <c r="F41" s="14">
        <v>0</v>
      </c>
    </row>
    <row r="42" spans="1:6">
      <c r="A42" s="14" t="s">
        <v>7</v>
      </c>
      <c r="B42" s="14" t="s">
        <v>80</v>
      </c>
      <c r="C42" s="14" t="s">
        <v>76</v>
      </c>
      <c r="D42" s="14" t="s">
        <v>78</v>
      </c>
      <c r="E42" s="14">
        <v>1</v>
      </c>
      <c r="F42" s="14">
        <v>2</v>
      </c>
    </row>
    <row r="43" spans="1:6">
      <c r="A43" s="14" t="s">
        <v>7</v>
      </c>
      <c r="B43" s="14" t="s">
        <v>77</v>
      </c>
      <c r="C43" s="14" t="s">
        <v>79</v>
      </c>
      <c r="D43" s="14" t="s">
        <v>78</v>
      </c>
      <c r="E43" s="14">
        <v>2</v>
      </c>
      <c r="F43" s="14">
        <v>1</v>
      </c>
    </row>
    <row r="44" spans="1:6">
      <c r="A44" s="14" t="s">
        <v>7</v>
      </c>
      <c r="B44" s="14" t="s">
        <v>81</v>
      </c>
      <c r="C44" s="14" t="s">
        <v>82</v>
      </c>
      <c r="D44" s="14" t="s">
        <v>83</v>
      </c>
      <c r="E44" s="14">
        <v>1</v>
      </c>
      <c r="F44" s="14">
        <v>1</v>
      </c>
    </row>
    <row r="45" spans="1:6">
      <c r="A45" s="14" t="s">
        <v>7</v>
      </c>
      <c r="B45" s="14" t="s">
        <v>84</v>
      </c>
      <c r="C45" s="14" t="s">
        <v>85</v>
      </c>
      <c r="D45" s="14" t="s">
        <v>83</v>
      </c>
      <c r="E45" s="14">
        <v>2</v>
      </c>
      <c r="F45" s="14">
        <v>0</v>
      </c>
    </row>
    <row r="46" spans="1:6">
      <c r="A46" s="14" t="s">
        <v>7</v>
      </c>
      <c r="B46" s="14" t="s">
        <v>81</v>
      </c>
      <c r="C46" s="14" t="s">
        <v>84</v>
      </c>
      <c r="D46" s="14" t="s">
        <v>83</v>
      </c>
      <c r="E46" s="14">
        <v>0</v>
      </c>
      <c r="F46" s="14">
        <v>2</v>
      </c>
    </row>
    <row r="47" spans="1:6">
      <c r="A47" s="14" t="s">
        <v>7</v>
      </c>
      <c r="B47" s="14" t="s">
        <v>85</v>
      </c>
      <c r="C47" s="14" t="s">
        <v>82</v>
      </c>
      <c r="D47" s="14" t="s">
        <v>83</v>
      </c>
      <c r="E47" s="14">
        <v>0</v>
      </c>
      <c r="F47" s="14">
        <v>2</v>
      </c>
    </row>
    <row r="48" spans="1:6">
      <c r="A48" s="14" t="s">
        <v>7</v>
      </c>
      <c r="B48" s="14" t="s">
        <v>85</v>
      </c>
      <c r="C48" s="14" t="s">
        <v>81</v>
      </c>
      <c r="D48" s="14" t="s">
        <v>83</v>
      </c>
      <c r="E48" s="14">
        <v>1</v>
      </c>
      <c r="F48" s="14">
        <v>1</v>
      </c>
    </row>
    <row r="49" spans="1:6">
      <c r="A49" s="14" t="s">
        <v>7</v>
      </c>
      <c r="B49" s="14" t="s">
        <v>82</v>
      </c>
      <c r="C49" s="14" t="s">
        <v>84</v>
      </c>
      <c r="D49" s="14" t="s">
        <v>83</v>
      </c>
      <c r="E49" s="14">
        <v>0</v>
      </c>
      <c r="F49" s="14">
        <v>1</v>
      </c>
    </row>
    <row r="50" spans="1:6">
      <c r="A50" s="14" t="s">
        <v>8</v>
      </c>
      <c r="B50" s="14" t="s">
        <v>46</v>
      </c>
      <c r="C50" s="14" t="s">
        <v>47</v>
      </c>
      <c r="D50" s="14" t="s">
        <v>48</v>
      </c>
      <c r="E50" s="14">
        <v>0</v>
      </c>
      <c r="F50" s="14">
        <v>2</v>
      </c>
    </row>
    <row r="51" spans="1:6">
      <c r="A51" s="14" t="s">
        <v>8</v>
      </c>
      <c r="B51" s="14" t="s">
        <v>49</v>
      </c>
      <c r="C51" s="14" t="s">
        <v>50</v>
      </c>
      <c r="D51" s="14" t="s">
        <v>48</v>
      </c>
      <c r="E51" s="14">
        <v>0</v>
      </c>
      <c r="F51" s="14">
        <v>1</v>
      </c>
    </row>
    <row r="52" spans="1:6">
      <c r="A52" s="14" t="s">
        <v>8</v>
      </c>
      <c r="B52" s="14" t="s">
        <v>46</v>
      </c>
      <c r="C52" s="14" t="s">
        <v>49</v>
      </c>
      <c r="D52" s="14" t="s">
        <v>48</v>
      </c>
      <c r="E52" s="14">
        <v>1</v>
      </c>
      <c r="F52" s="14">
        <v>0</v>
      </c>
    </row>
    <row r="53" spans="1:6">
      <c r="A53" s="14" t="s">
        <v>8</v>
      </c>
      <c r="B53" s="14" t="s">
        <v>50</v>
      </c>
      <c r="C53" s="14" t="s">
        <v>47</v>
      </c>
      <c r="D53" s="14" t="s">
        <v>48</v>
      </c>
      <c r="E53" s="14">
        <v>2</v>
      </c>
      <c r="F53" s="14">
        <v>0</v>
      </c>
    </row>
    <row r="54" spans="1:6">
      <c r="A54" s="14" t="s">
        <v>8</v>
      </c>
      <c r="B54" s="14" t="s">
        <v>50</v>
      </c>
      <c r="C54" s="14" t="s">
        <v>46</v>
      </c>
      <c r="D54" s="14" t="s">
        <v>48</v>
      </c>
      <c r="E54" s="14">
        <v>3</v>
      </c>
      <c r="F54" s="14">
        <v>0</v>
      </c>
    </row>
    <row r="55" spans="1:6">
      <c r="A55" s="14" t="s">
        <v>8</v>
      </c>
      <c r="B55" s="14" t="s">
        <v>47</v>
      </c>
      <c r="C55" s="14" t="s">
        <v>49</v>
      </c>
      <c r="D55" s="14" t="s">
        <v>48</v>
      </c>
      <c r="E55" s="14">
        <v>1</v>
      </c>
      <c r="F55" s="14">
        <v>0</v>
      </c>
    </row>
    <row r="56" spans="1:6">
      <c r="A56" s="14" t="s">
        <v>8</v>
      </c>
      <c r="B56" s="14" t="s">
        <v>51</v>
      </c>
      <c r="C56" s="14" t="s">
        <v>52</v>
      </c>
      <c r="D56" s="14" t="s">
        <v>53</v>
      </c>
      <c r="E56" s="14">
        <v>2</v>
      </c>
      <c r="F56" s="14">
        <v>0</v>
      </c>
    </row>
    <row r="57" spans="1:6">
      <c r="A57" s="14" t="s">
        <v>8</v>
      </c>
      <c r="B57" s="14" t="s">
        <v>54</v>
      </c>
      <c r="C57" s="14" t="s">
        <v>55</v>
      </c>
      <c r="D57" s="14" t="s">
        <v>53</v>
      </c>
      <c r="E57" s="14">
        <v>1</v>
      </c>
      <c r="F57" s="14">
        <v>0</v>
      </c>
    </row>
    <row r="58" spans="1:6">
      <c r="A58" s="14" t="s">
        <v>8</v>
      </c>
      <c r="B58" s="14" t="s">
        <v>51</v>
      </c>
      <c r="C58" s="14" t="s">
        <v>54</v>
      </c>
      <c r="D58" s="14" t="s">
        <v>53</v>
      </c>
      <c r="E58" s="14">
        <v>2</v>
      </c>
      <c r="F58" s="14">
        <v>1</v>
      </c>
    </row>
    <row r="59" spans="1:6">
      <c r="A59" s="14" t="s">
        <v>8</v>
      </c>
      <c r="B59" s="14" t="s">
        <v>55</v>
      </c>
      <c r="C59" s="14" t="s">
        <v>52</v>
      </c>
      <c r="D59" s="14" t="s">
        <v>53</v>
      </c>
      <c r="E59" s="14">
        <v>1</v>
      </c>
      <c r="F59" s="14">
        <v>0</v>
      </c>
    </row>
    <row r="60" spans="1:6">
      <c r="A60" s="14" t="s">
        <v>8</v>
      </c>
      <c r="B60" s="14" t="s">
        <v>55</v>
      </c>
      <c r="C60" s="14" t="s">
        <v>51</v>
      </c>
      <c r="D60" s="14" t="s">
        <v>53</v>
      </c>
      <c r="E60" s="14">
        <v>0</v>
      </c>
      <c r="F60" s="14">
        <v>2</v>
      </c>
    </row>
    <row r="61" spans="1:6">
      <c r="A61" s="14" t="s">
        <v>8</v>
      </c>
      <c r="B61" s="14" t="s">
        <v>52</v>
      </c>
      <c r="C61" s="14" t="s">
        <v>54</v>
      </c>
      <c r="D61" s="14" t="s">
        <v>53</v>
      </c>
      <c r="E61" s="14">
        <v>0</v>
      </c>
      <c r="F61" s="14">
        <v>1</v>
      </c>
    </row>
    <row r="62" spans="1:6">
      <c r="A62" s="14" t="s">
        <v>8</v>
      </c>
      <c r="B62" s="14" t="s">
        <v>56</v>
      </c>
      <c r="C62" s="14" t="s">
        <v>57</v>
      </c>
      <c r="D62" s="14" t="s">
        <v>58</v>
      </c>
      <c r="E62" s="14">
        <v>3</v>
      </c>
      <c r="F62" s="14">
        <v>0</v>
      </c>
    </row>
    <row r="63" spans="1:6">
      <c r="A63" s="14" t="s">
        <v>8</v>
      </c>
      <c r="B63" s="14" t="s">
        <v>59</v>
      </c>
      <c r="C63" s="14" t="s">
        <v>60</v>
      </c>
      <c r="D63" s="14" t="s">
        <v>58</v>
      </c>
      <c r="E63" s="14">
        <v>0</v>
      </c>
      <c r="F63" s="14">
        <v>1</v>
      </c>
    </row>
    <row r="64" spans="1:6">
      <c r="A64" s="14" t="s">
        <v>8</v>
      </c>
      <c r="B64" s="14" t="s">
        <v>56</v>
      </c>
      <c r="C64" s="14" t="s">
        <v>59</v>
      </c>
      <c r="D64" s="14" t="s">
        <v>58</v>
      </c>
      <c r="E64" s="14">
        <v>2</v>
      </c>
      <c r="F64" s="14">
        <v>1</v>
      </c>
    </row>
    <row r="65" spans="1:6">
      <c r="A65" s="14" t="s">
        <v>8</v>
      </c>
      <c r="B65" s="14" t="s">
        <v>60</v>
      </c>
      <c r="C65" s="14" t="s">
        <v>57</v>
      </c>
      <c r="D65" s="14" t="s">
        <v>58</v>
      </c>
      <c r="E65" s="14">
        <v>1</v>
      </c>
      <c r="F65" s="14">
        <v>0</v>
      </c>
    </row>
    <row r="66" spans="1:6">
      <c r="A66" s="14" t="s">
        <v>8</v>
      </c>
      <c r="B66" s="14" t="s">
        <v>60</v>
      </c>
      <c r="C66" s="14" t="s">
        <v>56</v>
      </c>
      <c r="D66" s="14" t="s">
        <v>58</v>
      </c>
      <c r="E66" s="14">
        <v>0</v>
      </c>
      <c r="F66" s="14">
        <v>1</v>
      </c>
    </row>
    <row r="67" spans="1:6">
      <c r="A67" s="14" t="s">
        <v>8</v>
      </c>
      <c r="B67" s="14" t="s">
        <v>57</v>
      </c>
      <c r="C67" s="14" t="s">
        <v>59</v>
      </c>
      <c r="D67" s="14" t="s">
        <v>58</v>
      </c>
      <c r="E67" s="14">
        <v>0</v>
      </c>
      <c r="F67" s="14">
        <v>1</v>
      </c>
    </row>
    <row r="68" spans="1:6">
      <c r="A68" s="14" t="s">
        <v>8</v>
      </c>
      <c r="B68" s="14" t="s">
        <v>61</v>
      </c>
      <c r="C68" s="14" t="s">
        <v>62</v>
      </c>
      <c r="D68" s="14" t="s">
        <v>63</v>
      </c>
      <c r="E68" s="14">
        <v>3</v>
      </c>
      <c r="F68" s="14">
        <v>0</v>
      </c>
    </row>
    <row r="69" spans="1:6">
      <c r="A69" s="14" t="s">
        <v>8</v>
      </c>
      <c r="B69" s="14" t="s">
        <v>64</v>
      </c>
      <c r="C69" s="14" t="s">
        <v>65</v>
      </c>
      <c r="D69" s="14" t="s">
        <v>63</v>
      </c>
      <c r="E69" s="14">
        <v>1</v>
      </c>
      <c r="F69" s="14">
        <v>0</v>
      </c>
    </row>
    <row r="70" spans="1:6">
      <c r="A70" s="14" t="s">
        <v>8</v>
      </c>
      <c r="B70" s="14" t="s">
        <v>61</v>
      </c>
      <c r="C70" s="14" t="s">
        <v>64</v>
      </c>
      <c r="D70" s="14" t="s">
        <v>63</v>
      </c>
      <c r="E70" s="14">
        <v>1</v>
      </c>
      <c r="F70" s="14">
        <v>0</v>
      </c>
    </row>
    <row r="71" spans="1:6">
      <c r="A71" s="14" t="s">
        <v>8</v>
      </c>
      <c r="B71" s="14" t="s">
        <v>65</v>
      </c>
      <c r="C71" s="14" t="s">
        <v>62</v>
      </c>
      <c r="D71" s="14" t="s">
        <v>63</v>
      </c>
      <c r="E71" s="14">
        <v>1</v>
      </c>
      <c r="F71" s="14">
        <v>0</v>
      </c>
    </row>
    <row r="72" spans="1:6">
      <c r="A72" s="14" t="s">
        <v>8</v>
      </c>
      <c r="B72" s="14" t="s">
        <v>65</v>
      </c>
      <c r="C72" s="14" t="s">
        <v>61</v>
      </c>
      <c r="D72" s="14" t="s">
        <v>63</v>
      </c>
      <c r="E72" s="14">
        <v>0</v>
      </c>
      <c r="F72" s="14">
        <v>2</v>
      </c>
    </row>
    <row r="73" spans="1:6">
      <c r="A73" s="14" t="s">
        <v>8</v>
      </c>
      <c r="B73" s="14" t="s">
        <v>62</v>
      </c>
      <c r="C73" s="14" t="s">
        <v>64</v>
      </c>
      <c r="D73" s="14" t="s">
        <v>63</v>
      </c>
      <c r="E73" s="14">
        <v>0</v>
      </c>
      <c r="F73" s="14">
        <v>1</v>
      </c>
    </row>
    <row r="74" spans="1:6">
      <c r="A74" s="14" t="s">
        <v>8</v>
      </c>
      <c r="B74" s="14" t="s">
        <v>66</v>
      </c>
      <c r="C74" s="14" t="s">
        <v>67</v>
      </c>
      <c r="D74" s="14" t="s">
        <v>68</v>
      </c>
      <c r="E74" s="14">
        <v>3</v>
      </c>
      <c r="F74" s="14">
        <v>0</v>
      </c>
    </row>
    <row r="75" spans="1:6">
      <c r="A75" s="14" t="s">
        <v>8</v>
      </c>
      <c r="B75" s="14" t="s">
        <v>69</v>
      </c>
      <c r="C75" s="14" t="s">
        <v>70</v>
      </c>
      <c r="D75" s="14" t="s">
        <v>68</v>
      </c>
      <c r="E75" s="14">
        <v>2</v>
      </c>
      <c r="F75" s="14">
        <v>1</v>
      </c>
    </row>
    <row r="76" spans="1:6">
      <c r="A76" s="14" t="s">
        <v>8</v>
      </c>
      <c r="B76" s="14" t="s">
        <v>66</v>
      </c>
      <c r="C76" s="14" t="s">
        <v>69</v>
      </c>
      <c r="D76" s="14" t="s">
        <v>68</v>
      </c>
      <c r="E76" s="14">
        <v>2</v>
      </c>
      <c r="F76" s="14">
        <v>1</v>
      </c>
    </row>
    <row r="77" spans="1:6">
      <c r="A77" s="14" t="s">
        <v>8</v>
      </c>
      <c r="B77" s="14" t="s">
        <v>70</v>
      </c>
      <c r="C77" s="14" t="s">
        <v>67</v>
      </c>
      <c r="D77" s="14" t="s">
        <v>68</v>
      </c>
      <c r="E77" s="14">
        <v>1</v>
      </c>
      <c r="F77" s="14">
        <v>0</v>
      </c>
    </row>
    <row r="78" spans="1:6">
      <c r="A78" s="14" t="s">
        <v>8</v>
      </c>
      <c r="B78" s="14" t="s">
        <v>70</v>
      </c>
      <c r="C78" s="14" t="s">
        <v>66</v>
      </c>
      <c r="D78" s="14" t="s">
        <v>68</v>
      </c>
      <c r="E78" s="14">
        <v>0</v>
      </c>
      <c r="F78" s="14">
        <v>1</v>
      </c>
    </row>
    <row r="79" spans="1:6">
      <c r="A79" s="14" t="s">
        <v>8</v>
      </c>
      <c r="B79" s="14" t="s">
        <v>67</v>
      </c>
      <c r="C79" s="14" t="s">
        <v>69</v>
      </c>
      <c r="D79" s="14" t="s">
        <v>68</v>
      </c>
      <c r="E79" s="14">
        <v>0</v>
      </c>
      <c r="F79" s="14">
        <v>2</v>
      </c>
    </row>
    <row r="80" spans="1:6">
      <c r="A80" s="14" t="s">
        <v>8</v>
      </c>
      <c r="B80" s="14" t="s">
        <v>71</v>
      </c>
      <c r="C80" s="14" t="s">
        <v>72</v>
      </c>
      <c r="D80" s="14" t="s">
        <v>73</v>
      </c>
      <c r="E80" s="14">
        <v>2</v>
      </c>
      <c r="F80" s="14">
        <v>0</v>
      </c>
    </row>
    <row r="81" spans="1:6">
      <c r="A81" s="14" t="s">
        <v>8</v>
      </c>
      <c r="B81" s="14" t="s">
        <v>74</v>
      </c>
      <c r="C81" s="14" t="s">
        <v>75</v>
      </c>
      <c r="D81" s="14" t="s">
        <v>73</v>
      </c>
      <c r="E81" s="14">
        <v>0</v>
      </c>
      <c r="F81" s="14">
        <v>1</v>
      </c>
    </row>
    <row r="82" spans="1:6">
      <c r="A82" s="14" t="s">
        <v>8</v>
      </c>
      <c r="B82" s="14" t="s">
        <v>71</v>
      </c>
      <c r="C82" s="14" t="s">
        <v>74</v>
      </c>
      <c r="D82" s="14" t="s">
        <v>73</v>
      </c>
      <c r="E82" s="14">
        <v>2</v>
      </c>
      <c r="F82" s="14">
        <v>0</v>
      </c>
    </row>
    <row r="83" spans="1:6">
      <c r="A83" s="14" t="s">
        <v>8</v>
      </c>
      <c r="B83" s="14" t="s">
        <v>75</v>
      </c>
      <c r="C83" s="14" t="s">
        <v>72</v>
      </c>
      <c r="D83" s="14" t="s">
        <v>73</v>
      </c>
      <c r="E83" s="14">
        <v>1</v>
      </c>
      <c r="F83" s="14">
        <v>0</v>
      </c>
    </row>
    <row r="84" spans="1:6">
      <c r="A84" s="14" t="s">
        <v>8</v>
      </c>
      <c r="B84" s="14" t="s">
        <v>75</v>
      </c>
      <c r="C84" s="14" t="s">
        <v>71</v>
      </c>
      <c r="D84" s="14" t="s">
        <v>73</v>
      </c>
      <c r="E84" s="14">
        <v>0</v>
      </c>
      <c r="F84" s="14">
        <v>1</v>
      </c>
    </row>
    <row r="85" spans="1:6">
      <c r="A85" s="14" t="s">
        <v>8</v>
      </c>
      <c r="B85" s="14" t="s">
        <v>72</v>
      </c>
      <c r="C85" s="14" t="s">
        <v>74</v>
      </c>
      <c r="D85" s="14" t="s">
        <v>73</v>
      </c>
      <c r="E85" s="14">
        <v>0</v>
      </c>
      <c r="F85" s="14">
        <v>1</v>
      </c>
    </row>
    <row r="86" spans="1:6">
      <c r="A86" s="14" t="s">
        <v>8</v>
      </c>
      <c r="B86" s="14" t="s">
        <v>76</v>
      </c>
      <c r="C86" s="14" t="s">
        <v>77</v>
      </c>
      <c r="D86" s="14" t="s">
        <v>78</v>
      </c>
      <c r="E86" s="14">
        <v>3</v>
      </c>
      <c r="F86" s="14">
        <v>0</v>
      </c>
    </row>
    <row r="87" spans="1:6">
      <c r="A87" s="14" t="s">
        <v>8</v>
      </c>
      <c r="B87" s="14" t="s">
        <v>79</v>
      </c>
      <c r="C87" s="14" t="s">
        <v>80</v>
      </c>
      <c r="D87" s="14" t="s">
        <v>78</v>
      </c>
      <c r="E87" s="14">
        <v>1</v>
      </c>
      <c r="F87" s="14">
        <v>0</v>
      </c>
    </row>
    <row r="88" spans="1:6">
      <c r="A88" s="14" t="s">
        <v>8</v>
      </c>
      <c r="B88" s="14" t="s">
        <v>76</v>
      </c>
      <c r="C88" s="14" t="s">
        <v>79</v>
      </c>
      <c r="D88" s="14" t="s">
        <v>78</v>
      </c>
      <c r="E88" s="14">
        <v>1</v>
      </c>
      <c r="F88" s="14">
        <v>0</v>
      </c>
    </row>
    <row r="89" spans="1:6">
      <c r="A89" s="14" t="s">
        <v>8</v>
      </c>
      <c r="B89" s="14" t="s">
        <v>80</v>
      </c>
      <c r="C89" s="14" t="s">
        <v>77</v>
      </c>
      <c r="D89" s="14" t="s">
        <v>78</v>
      </c>
      <c r="E89" s="14">
        <v>0</v>
      </c>
      <c r="F89" s="14">
        <v>1</v>
      </c>
    </row>
    <row r="90" spans="1:6">
      <c r="A90" s="14" t="s">
        <v>8</v>
      </c>
      <c r="B90" s="14" t="s">
        <v>80</v>
      </c>
      <c r="C90" s="14" t="s">
        <v>76</v>
      </c>
      <c r="D90" s="14" t="s">
        <v>78</v>
      </c>
      <c r="E90" s="14">
        <v>0</v>
      </c>
      <c r="F90" s="14">
        <v>3</v>
      </c>
    </row>
    <row r="91" spans="1:6">
      <c r="A91" s="14" t="s">
        <v>8</v>
      </c>
      <c r="B91" s="14" t="s">
        <v>77</v>
      </c>
      <c r="C91" s="14" t="s">
        <v>79</v>
      </c>
      <c r="D91" s="14" t="s">
        <v>78</v>
      </c>
      <c r="E91" s="14">
        <v>0</v>
      </c>
      <c r="F91" s="14">
        <v>1</v>
      </c>
    </row>
    <row r="92" spans="1:6">
      <c r="A92" s="14" t="s">
        <v>8</v>
      </c>
      <c r="B92" s="14" t="s">
        <v>81</v>
      </c>
      <c r="C92" s="14" t="s">
        <v>82</v>
      </c>
      <c r="D92" s="14" t="s">
        <v>83</v>
      </c>
      <c r="E92" s="14">
        <v>2</v>
      </c>
      <c r="F92" s="14">
        <v>0</v>
      </c>
    </row>
    <row r="93" spans="1:6">
      <c r="A93" s="14" t="s">
        <v>8</v>
      </c>
      <c r="B93" s="14" t="s">
        <v>84</v>
      </c>
      <c r="C93" s="14" t="s">
        <v>85</v>
      </c>
      <c r="D93" s="14" t="s">
        <v>83</v>
      </c>
      <c r="E93" s="14">
        <v>1</v>
      </c>
      <c r="F93" s="14">
        <v>0</v>
      </c>
    </row>
    <row r="94" spans="1:6">
      <c r="A94" s="14" t="s">
        <v>8</v>
      </c>
      <c r="B94" s="14" t="s">
        <v>81</v>
      </c>
      <c r="C94" s="14" t="s">
        <v>84</v>
      </c>
      <c r="D94" s="14" t="s">
        <v>83</v>
      </c>
      <c r="E94" s="14">
        <v>1</v>
      </c>
      <c r="F94" s="14">
        <v>0</v>
      </c>
    </row>
    <row r="95" spans="1:6">
      <c r="A95" s="14" t="s">
        <v>8</v>
      </c>
      <c r="B95" s="14" t="s">
        <v>85</v>
      </c>
      <c r="C95" s="14" t="s">
        <v>82</v>
      </c>
      <c r="D95" s="14" t="s">
        <v>83</v>
      </c>
      <c r="E95" s="14">
        <v>0</v>
      </c>
      <c r="F95" s="14">
        <v>1</v>
      </c>
    </row>
    <row r="96" spans="1:6">
      <c r="A96" s="14" t="s">
        <v>8</v>
      </c>
      <c r="B96" s="14" t="s">
        <v>85</v>
      </c>
      <c r="C96" s="14" t="s">
        <v>81</v>
      </c>
      <c r="D96" s="14" t="s">
        <v>83</v>
      </c>
      <c r="E96" s="14">
        <v>0</v>
      </c>
      <c r="F96" s="14">
        <v>2</v>
      </c>
    </row>
    <row r="97" spans="1:6">
      <c r="A97" s="14" t="s">
        <v>8</v>
      </c>
      <c r="B97" s="14" t="s">
        <v>82</v>
      </c>
      <c r="C97" s="14" t="s">
        <v>84</v>
      </c>
      <c r="D97" s="14" t="s">
        <v>83</v>
      </c>
      <c r="E97" s="14">
        <v>0</v>
      </c>
      <c r="F97" s="14">
        <v>1</v>
      </c>
    </row>
    <row r="98" spans="1:6">
      <c r="A98" s="14" t="s">
        <v>9</v>
      </c>
      <c r="B98" s="14" t="s">
        <v>46</v>
      </c>
      <c r="C98" s="14" t="s">
        <v>47</v>
      </c>
      <c r="D98" s="14" t="s">
        <v>48</v>
      </c>
      <c r="E98" s="14">
        <v>1</v>
      </c>
      <c r="F98" s="14">
        <v>1</v>
      </c>
    </row>
    <row r="99" spans="1:6">
      <c r="A99" s="14" t="s">
        <v>9</v>
      </c>
      <c r="B99" s="14" t="s">
        <v>49</v>
      </c>
      <c r="C99" s="14" t="s">
        <v>50</v>
      </c>
      <c r="D99" s="14" t="s">
        <v>48</v>
      </c>
      <c r="E99" s="14">
        <v>2</v>
      </c>
      <c r="F99" s="14">
        <v>1</v>
      </c>
    </row>
    <row r="100" spans="1:6">
      <c r="A100" s="14" t="s">
        <v>9</v>
      </c>
      <c r="B100" s="14" t="s">
        <v>46</v>
      </c>
      <c r="C100" s="14" t="s">
        <v>49</v>
      </c>
      <c r="D100" s="14" t="s">
        <v>48</v>
      </c>
      <c r="E100" s="14">
        <v>0</v>
      </c>
      <c r="F100" s="14">
        <v>2</v>
      </c>
    </row>
    <row r="101" spans="1:6">
      <c r="A101" s="14" t="s">
        <v>9</v>
      </c>
      <c r="B101" s="14" t="s">
        <v>50</v>
      </c>
      <c r="C101" s="14" t="s">
        <v>47</v>
      </c>
      <c r="D101" s="14" t="s">
        <v>48</v>
      </c>
      <c r="E101" s="14">
        <v>3</v>
      </c>
      <c r="F101" s="14">
        <v>0</v>
      </c>
    </row>
    <row r="102" spans="1:6">
      <c r="A102" s="14" t="s">
        <v>9</v>
      </c>
      <c r="B102" s="14" t="s">
        <v>50</v>
      </c>
      <c r="C102" s="14" t="s">
        <v>46</v>
      </c>
      <c r="D102" s="14" t="s">
        <v>48</v>
      </c>
      <c r="E102" s="14">
        <v>1</v>
      </c>
      <c r="F102" s="14">
        <v>0</v>
      </c>
    </row>
    <row r="103" spans="1:6">
      <c r="A103" s="14" t="s">
        <v>9</v>
      </c>
      <c r="B103" s="14" t="s">
        <v>47</v>
      </c>
      <c r="C103" s="14" t="s">
        <v>49</v>
      </c>
      <c r="D103" s="14" t="s">
        <v>48</v>
      </c>
      <c r="E103" s="14">
        <v>0</v>
      </c>
      <c r="F103" s="14">
        <v>0</v>
      </c>
    </row>
    <row r="104" spans="1:6">
      <c r="A104" s="14" t="s">
        <v>9</v>
      </c>
      <c r="B104" s="14" t="s">
        <v>51</v>
      </c>
      <c r="C104" s="14" t="s">
        <v>52</v>
      </c>
      <c r="D104" s="14" t="s">
        <v>53</v>
      </c>
      <c r="E104" s="14">
        <v>2</v>
      </c>
      <c r="F104" s="14">
        <v>1</v>
      </c>
    </row>
    <row r="105" spans="1:6">
      <c r="A105" s="14" t="s">
        <v>9</v>
      </c>
      <c r="B105" s="14" t="s">
        <v>54</v>
      </c>
      <c r="C105" s="14" t="s">
        <v>55</v>
      </c>
      <c r="D105" s="14" t="s">
        <v>53</v>
      </c>
      <c r="E105" s="14">
        <v>1</v>
      </c>
      <c r="F105" s="14">
        <v>4</v>
      </c>
    </row>
    <row r="106" spans="1:6">
      <c r="A106" s="14" t="s">
        <v>9</v>
      </c>
      <c r="B106" s="14" t="s">
        <v>51</v>
      </c>
      <c r="C106" s="14" t="s">
        <v>54</v>
      </c>
      <c r="D106" s="14" t="s">
        <v>53</v>
      </c>
      <c r="E106" s="14">
        <v>1</v>
      </c>
      <c r="F106" s="14">
        <v>1</v>
      </c>
    </row>
    <row r="107" spans="1:6">
      <c r="A107" s="14" t="s">
        <v>9</v>
      </c>
      <c r="B107" s="14" t="s">
        <v>55</v>
      </c>
      <c r="C107" s="14" t="s">
        <v>52</v>
      </c>
      <c r="D107" s="14" t="s">
        <v>53</v>
      </c>
      <c r="E107" s="14">
        <v>0</v>
      </c>
      <c r="F107" s="14">
        <v>1</v>
      </c>
    </row>
    <row r="108" spans="1:6">
      <c r="A108" s="14" t="s">
        <v>9</v>
      </c>
      <c r="B108" s="14" t="s">
        <v>55</v>
      </c>
      <c r="C108" s="14" t="s">
        <v>51</v>
      </c>
      <c r="D108" s="14" t="s">
        <v>53</v>
      </c>
      <c r="E108" s="14">
        <v>2</v>
      </c>
      <c r="F108" s="14">
        <v>3</v>
      </c>
    </row>
    <row r="109" spans="1:6">
      <c r="A109" s="14" t="s">
        <v>9</v>
      </c>
      <c r="B109" s="14" t="s">
        <v>52</v>
      </c>
      <c r="C109" s="14" t="s">
        <v>54</v>
      </c>
      <c r="D109" s="14" t="s">
        <v>53</v>
      </c>
      <c r="E109" s="14">
        <v>0</v>
      </c>
      <c r="F109" s="14">
        <v>0</v>
      </c>
    </row>
    <row r="110" spans="1:6">
      <c r="A110" s="14" t="s">
        <v>9</v>
      </c>
      <c r="B110" s="14" t="s">
        <v>56</v>
      </c>
      <c r="C110" s="14" t="s">
        <v>57</v>
      </c>
      <c r="D110" s="14" t="s">
        <v>58</v>
      </c>
      <c r="E110" s="14">
        <v>4</v>
      </c>
      <c r="F110" s="14">
        <v>0</v>
      </c>
    </row>
    <row r="111" spans="1:6">
      <c r="A111" s="14" t="s">
        <v>9</v>
      </c>
      <c r="B111" s="14" t="s">
        <v>59</v>
      </c>
      <c r="C111" s="14" t="s">
        <v>60</v>
      </c>
      <c r="D111" s="14" t="s">
        <v>58</v>
      </c>
      <c r="E111" s="14">
        <v>0</v>
      </c>
      <c r="F111" s="14">
        <v>2</v>
      </c>
    </row>
    <row r="112" spans="1:6">
      <c r="A112" s="14" t="s">
        <v>9</v>
      </c>
      <c r="B112" s="14" t="s">
        <v>56</v>
      </c>
      <c r="C112" s="14" t="s">
        <v>59</v>
      </c>
      <c r="D112" s="14" t="s">
        <v>58</v>
      </c>
      <c r="E112" s="14">
        <v>3</v>
      </c>
      <c r="F112" s="14">
        <v>1</v>
      </c>
    </row>
    <row r="113" spans="1:6">
      <c r="A113" s="14" t="s">
        <v>9</v>
      </c>
      <c r="B113" s="14" t="s">
        <v>60</v>
      </c>
      <c r="C113" s="14" t="s">
        <v>57</v>
      </c>
      <c r="D113" s="14" t="s">
        <v>58</v>
      </c>
      <c r="E113" s="14">
        <v>1</v>
      </c>
      <c r="F113" s="14">
        <v>0</v>
      </c>
    </row>
    <row r="114" spans="1:6">
      <c r="A114" s="14" t="s">
        <v>9</v>
      </c>
      <c r="B114" s="14" t="s">
        <v>60</v>
      </c>
      <c r="C114" s="14" t="s">
        <v>56</v>
      </c>
      <c r="D114" s="14" t="s">
        <v>58</v>
      </c>
      <c r="E114" s="14">
        <v>1</v>
      </c>
      <c r="F114" s="14">
        <v>2</v>
      </c>
    </row>
    <row r="115" spans="1:6">
      <c r="A115" s="14" t="s">
        <v>9</v>
      </c>
      <c r="B115" s="14" t="s">
        <v>57</v>
      </c>
      <c r="C115" s="14" t="s">
        <v>59</v>
      </c>
      <c r="D115" s="14" t="s">
        <v>58</v>
      </c>
      <c r="E115" s="14">
        <v>1</v>
      </c>
      <c r="F115" s="14">
        <v>1</v>
      </c>
    </row>
    <row r="116" spans="1:6">
      <c r="A116" s="14" t="s">
        <v>9</v>
      </c>
      <c r="B116" s="14" t="s">
        <v>61</v>
      </c>
      <c r="C116" s="14" t="s">
        <v>62</v>
      </c>
      <c r="D116" s="14" t="s">
        <v>63</v>
      </c>
      <c r="E116" s="14">
        <v>0</v>
      </c>
      <c r="F116" s="14">
        <v>1</v>
      </c>
    </row>
    <row r="117" spans="1:6">
      <c r="A117" s="14" t="s">
        <v>9</v>
      </c>
      <c r="B117" s="14" t="s">
        <v>64</v>
      </c>
      <c r="C117" s="14" t="s">
        <v>65</v>
      </c>
      <c r="D117" s="14" t="s">
        <v>63</v>
      </c>
      <c r="E117" s="14">
        <v>0</v>
      </c>
      <c r="F117" s="14">
        <v>2</v>
      </c>
    </row>
    <row r="118" spans="1:6">
      <c r="A118" s="14" t="s">
        <v>9</v>
      </c>
      <c r="B118" s="14" t="s">
        <v>61</v>
      </c>
      <c r="C118" s="14" t="s">
        <v>64</v>
      </c>
      <c r="D118" s="14" t="s">
        <v>63</v>
      </c>
      <c r="E118" s="14">
        <v>2</v>
      </c>
      <c r="F118" s="14">
        <v>1</v>
      </c>
    </row>
    <row r="119" spans="1:6">
      <c r="A119" s="14" t="s">
        <v>9</v>
      </c>
      <c r="B119" s="14" t="s">
        <v>65</v>
      </c>
      <c r="C119" s="14" t="s">
        <v>62</v>
      </c>
      <c r="D119" s="14" t="s">
        <v>63</v>
      </c>
      <c r="E119" s="14">
        <v>0</v>
      </c>
      <c r="F119" s="14">
        <v>1</v>
      </c>
    </row>
    <row r="120" spans="1:6">
      <c r="A120" s="14" t="s">
        <v>9</v>
      </c>
      <c r="B120" s="14" t="s">
        <v>65</v>
      </c>
      <c r="C120" s="14" t="s">
        <v>61</v>
      </c>
      <c r="D120" s="14" t="s">
        <v>63</v>
      </c>
      <c r="E120" s="14">
        <v>0</v>
      </c>
      <c r="F120" s="14">
        <v>4</v>
      </c>
    </row>
    <row r="121" spans="1:6">
      <c r="A121" s="14" t="s">
        <v>9</v>
      </c>
      <c r="B121" s="14" t="s">
        <v>62</v>
      </c>
      <c r="C121" s="14" t="s">
        <v>64</v>
      </c>
      <c r="D121" s="14" t="s">
        <v>63</v>
      </c>
      <c r="E121" s="14">
        <v>2</v>
      </c>
      <c r="F121" s="14">
        <v>2</v>
      </c>
    </row>
    <row r="122" spans="1:6">
      <c r="A122" s="14" t="s">
        <v>9</v>
      </c>
      <c r="B122" s="14" t="s">
        <v>66</v>
      </c>
      <c r="C122" s="14" t="s">
        <v>67</v>
      </c>
      <c r="D122" s="14" t="s">
        <v>68</v>
      </c>
      <c r="E122" s="14">
        <v>2</v>
      </c>
      <c r="F122" s="14">
        <v>0</v>
      </c>
    </row>
    <row r="123" spans="1:6">
      <c r="A123" s="14" t="s">
        <v>9</v>
      </c>
      <c r="B123" s="14" t="s">
        <v>69</v>
      </c>
      <c r="C123" s="14" t="s">
        <v>70</v>
      </c>
      <c r="D123" s="14" t="s">
        <v>68</v>
      </c>
      <c r="E123" s="14">
        <v>1</v>
      </c>
      <c r="F123" s="14">
        <v>2</v>
      </c>
    </row>
    <row r="124" spans="1:6">
      <c r="A124" s="14" t="s">
        <v>9</v>
      </c>
      <c r="B124" s="14" t="s">
        <v>66</v>
      </c>
      <c r="C124" s="14" t="s">
        <v>69</v>
      </c>
      <c r="D124" s="14" t="s">
        <v>68</v>
      </c>
      <c r="E124" s="14">
        <v>1</v>
      </c>
      <c r="F124" s="14">
        <v>1</v>
      </c>
    </row>
    <row r="125" spans="1:6">
      <c r="A125" s="14" t="s">
        <v>9</v>
      </c>
      <c r="B125" s="14" t="s">
        <v>70</v>
      </c>
      <c r="C125" s="14" t="s">
        <v>67</v>
      </c>
      <c r="D125" s="14" t="s">
        <v>68</v>
      </c>
      <c r="E125" s="14">
        <v>0</v>
      </c>
      <c r="F125" s="14">
        <v>0</v>
      </c>
    </row>
    <row r="126" spans="1:6">
      <c r="A126" s="14" t="s">
        <v>9</v>
      </c>
      <c r="B126" s="14" t="s">
        <v>70</v>
      </c>
      <c r="C126" s="14" t="s">
        <v>66</v>
      </c>
      <c r="D126" s="14" t="s">
        <v>68</v>
      </c>
      <c r="E126" s="14">
        <v>1</v>
      </c>
      <c r="F126" s="14">
        <v>3</v>
      </c>
    </row>
    <row r="127" spans="1:6">
      <c r="A127" s="14" t="s">
        <v>9</v>
      </c>
      <c r="B127" s="14" t="s">
        <v>67</v>
      </c>
      <c r="C127" s="14" t="s">
        <v>69</v>
      </c>
      <c r="D127" s="14" t="s">
        <v>68</v>
      </c>
      <c r="E127" s="14">
        <v>0</v>
      </c>
      <c r="F127" s="14">
        <v>3</v>
      </c>
    </row>
    <row r="128" spans="1:6">
      <c r="A128" s="14" t="s">
        <v>9</v>
      </c>
      <c r="B128" s="14" t="s">
        <v>71</v>
      </c>
      <c r="C128" s="14" t="s">
        <v>72</v>
      </c>
      <c r="D128" s="14" t="s">
        <v>73</v>
      </c>
      <c r="E128" s="14">
        <v>1</v>
      </c>
      <c r="F128" s="14">
        <v>0</v>
      </c>
    </row>
    <row r="129" spans="1:6">
      <c r="A129" s="14" t="s">
        <v>9</v>
      </c>
      <c r="B129" s="14" t="s">
        <v>74</v>
      </c>
      <c r="C129" s="14" t="s">
        <v>75</v>
      </c>
      <c r="D129" s="14" t="s">
        <v>73</v>
      </c>
      <c r="E129" s="14">
        <v>2</v>
      </c>
      <c r="F129" s="14">
        <v>2</v>
      </c>
    </row>
    <row r="130" spans="1:6">
      <c r="A130" s="14" t="s">
        <v>9</v>
      </c>
      <c r="B130" s="14" t="s">
        <v>71</v>
      </c>
      <c r="C130" s="14" t="s">
        <v>74</v>
      </c>
      <c r="D130" s="14" t="s">
        <v>73</v>
      </c>
      <c r="E130" s="14">
        <v>1</v>
      </c>
      <c r="F130" s="14">
        <v>2</v>
      </c>
    </row>
    <row r="131" spans="1:6">
      <c r="A131" s="14" t="s">
        <v>9</v>
      </c>
      <c r="B131" s="14" t="s">
        <v>75</v>
      </c>
      <c r="C131" s="14" t="s">
        <v>72</v>
      </c>
      <c r="D131" s="14" t="s">
        <v>73</v>
      </c>
      <c r="E131" s="14">
        <v>1</v>
      </c>
      <c r="F131" s="14">
        <v>0</v>
      </c>
    </row>
    <row r="132" spans="1:6">
      <c r="A132" s="14" t="s">
        <v>9</v>
      </c>
      <c r="B132" s="14" t="s">
        <v>75</v>
      </c>
      <c r="C132" s="14" t="s">
        <v>71</v>
      </c>
      <c r="D132" s="14" t="s">
        <v>73</v>
      </c>
      <c r="E132" s="14">
        <v>0</v>
      </c>
      <c r="F132" s="14">
        <v>0</v>
      </c>
    </row>
    <row r="133" spans="1:6">
      <c r="A133" s="14" t="s">
        <v>9</v>
      </c>
      <c r="B133" s="14" t="s">
        <v>72</v>
      </c>
      <c r="C133" s="14" t="s">
        <v>74</v>
      </c>
      <c r="D133" s="14" t="s">
        <v>73</v>
      </c>
      <c r="E133" s="14">
        <v>1</v>
      </c>
      <c r="F133" s="14">
        <v>2</v>
      </c>
    </row>
    <row r="134" spans="1:6">
      <c r="A134" s="14" t="s">
        <v>9</v>
      </c>
      <c r="B134" s="14" t="s">
        <v>76</v>
      </c>
      <c r="C134" s="14" t="s">
        <v>77</v>
      </c>
      <c r="D134" s="14" t="s">
        <v>78</v>
      </c>
      <c r="E134" s="14">
        <v>0</v>
      </c>
      <c r="F134" s="14">
        <v>2</v>
      </c>
    </row>
    <row r="135" spans="1:6">
      <c r="A135" s="14" t="s">
        <v>9</v>
      </c>
      <c r="B135" s="14" t="s">
        <v>79</v>
      </c>
      <c r="C135" s="14" t="s">
        <v>80</v>
      </c>
      <c r="D135" s="14" t="s">
        <v>78</v>
      </c>
      <c r="E135" s="14">
        <v>1</v>
      </c>
      <c r="F135" s="14">
        <v>1</v>
      </c>
    </row>
    <row r="136" spans="1:6">
      <c r="A136" s="14" t="s">
        <v>9</v>
      </c>
      <c r="B136" s="14" t="s">
        <v>76</v>
      </c>
      <c r="C136" s="14" t="s">
        <v>79</v>
      </c>
      <c r="D136" s="14" t="s">
        <v>78</v>
      </c>
      <c r="E136" s="14">
        <v>1</v>
      </c>
      <c r="F136" s="14">
        <v>1</v>
      </c>
    </row>
    <row r="137" spans="1:6">
      <c r="A137" s="14" t="s">
        <v>9</v>
      </c>
      <c r="B137" s="14" t="s">
        <v>80</v>
      </c>
      <c r="C137" s="14" t="s">
        <v>77</v>
      </c>
      <c r="D137" s="14" t="s">
        <v>78</v>
      </c>
      <c r="E137" s="14">
        <v>3</v>
      </c>
      <c r="F137" s="14">
        <v>0</v>
      </c>
    </row>
    <row r="138" spans="1:6">
      <c r="A138" s="14" t="s">
        <v>9</v>
      </c>
      <c r="B138" s="14" t="s">
        <v>80</v>
      </c>
      <c r="C138" s="14" t="s">
        <v>76</v>
      </c>
      <c r="D138" s="14" t="s">
        <v>78</v>
      </c>
      <c r="E138" s="14">
        <v>2</v>
      </c>
      <c r="F138" s="14">
        <v>0</v>
      </c>
    </row>
    <row r="139" spans="1:6">
      <c r="A139" s="14" t="s">
        <v>9</v>
      </c>
      <c r="B139" s="14" t="s">
        <v>77</v>
      </c>
      <c r="C139" s="14" t="s">
        <v>79</v>
      </c>
      <c r="D139" s="14" t="s">
        <v>78</v>
      </c>
      <c r="E139" s="14">
        <v>2</v>
      </c>
      <c r="F139" s="14">
        <v>1</v>
      </c>
    </row>
    <row r="140" spans="1:6">
      <c r="A140" s="14" t="s">
        <v>9</v>
      </c>
      <c r="B140" s="14" t="s">
        <v>81</v>
      </c>
      <c r="C140" s="14" t="s">
        <v>82</v>
      </c>
      <c r="D140" s="14" t="s">
        <v>83</v>
      </c>
      <c r="E140" s="14">
        <v>2</v>
      </c>
      <c r="F140" s="14">
        <v>0</v>
      </c>
    </row>
    <row r="141" spans="1:6">
      <c r="A141" s="14" t="s">
        <v>9</v>
      </c>
      <c r="B141" s="14" t="s">
        <v>84</v>
      </c>
      <c r="C141" s="14" t="s">
        <v>85</v>
      </c>
      <c r="D141" s="14" t="s">
        <v>83</v>
      </c>
      <c r="E141" s="14">
        <v>2</v>
      </c>
      <c r="F141" s="14">
        <v>2</v>
      </c>
    </row>
    <row r="142" spans="1:6">
      <c r="A142" s="14" t="s">
        <v>9</v>
      </c>
      <c r="B142" s="14" t="s">
        <v>81</v>
      </c>
      <c r="C142" s="14" t="s">
        <v>84</v>
      </c>
      <c r="D142" s="14" t="s">
        <v>83</v>
      </c>
      <c r="E142" s="14">
        <v>0</v>
      </c>
      <c r="F142" s="14">
        <v>1</v>
      </c>
    </row>
    <row r="143" spans="1:6">
      <c r="A143" s="14" t="s">
        <v>9</v>
      </c>
      <c r="B143" s="14" t="s">
        <v>85</v>
      </c>
      <c r="C143" s="14" t="s">
        <v>82</v>
      </c>
      <c r="D143" s="14" t="s">
        <v>83</v>
      </c>
      <c r="E143" s="14">
        <v>1</v>
      </c>
      <c r="F143" s="14">
        <v>0</v>
      </c>
    </row>
    <row r="144" spans="1:6">
      <c r="A144" s="14" t="s">
        <v>9</v>
      </c>
      <c r="B144" s="14" t="s">
        <v>85</v>
      </c>
      <c r="C144" s="14" t="s">
        <v>81</v>
      </c>
      <c r="D144" s="14" t="s">
        <v>83</v>
      </c>
      <c r="E144" s="14">
        <v>1</v>
      </c>
      <c r="F144" s="14">
        <v>4</v>
      </c>
    </row>
    <row r="145" spans="1:6">
      <c r="A145" s="14" t="s">
        <v>9</v>
      </c>
      <c r="B145" s="14" t="s">
        <v>82</v>
      </c>
      <c r="C145" s="14" t="s">
        <v>84</v>
      </c>
      <c r="D145" s="14" t="s">
        <v>83</v>
      </c>
      <c r="E145" s="14">
        <v>0</v>
      </c>
      <c r="F145" s="14">
        <v>0</v>
      </c>
    </row>
    <row r="146" spans="1:6">
      <c r="A146" s="14" t="s">
        <v>182</v>
      </c>
      <c r="B146" s="14" t="s">
        <v>46</v>
      </c>
      <c r="C146" s="14" t="s">
        <v>47</v>
      </c>
      <c r="D146" s="14" t="s">
        <v>48</v>
      </c>
      <c r="E146" s="14">
        <v>0</v>
      </c>
      <c r="F146" s="14">
        <v>2</v>
      </c>
    </row>
    <row r="147" spans="1:6">
      <c r="A147" s="14" t="s">
        <v>182</v>
      </c>
      <c r="B147" s="14" t="s">
        <v>49</v>
      </c>
      <c r="C147" s="14" t="s">
        <v>50</v>
      </c>
      <c r="D147" s="14" t="s">
        <v>48</v>
      </c>
      <c r="E147" s="14">
        <v>2</v>
      </c>
      <c r="F147" s="14">
        <v>2</v>
      </c>
    </row>
    <row r="148" spans="1:6">
      <c r="A148" s="14" t="s">
        <v>182</v>
      </c>
      <c r="B148" s="14" t="s">
        <v>46</v>
      </c>
      <c r="C148" s="14" t="s">
        <v>49</v>
      </c>
      <c r="D148" s="14" t="s">
        <v>48</v>
      </c>
      <c r="E148" s="14">
        <v>0</v>
      </c>
      <c r="F148" s="14">
        <v>3</v>
      </c>
    </row>
    <row r="149" spans="1:6">
      <c r="A149" s="14" t="s">
        <v>182</v>
      </c>
      <c r="B149" s="14" t="s">
        <v>50</v>
      </c>
      <c r="C149" s="14" t="s">
        <v>47</v>
      </c>
      <c r="D149" s="14" t="s">
        <v>48</v>
      </c>
      <c r="E149" s="14">
        <v>2</v>
      </c>
      <c r="F149" s="14">
        <v>0</v>
      </c>
    </row>
    <row r="150" spans="1:6">
      <c r="A150" s="14" t="s">
        <v>182</v>
      </c>
      <c r="B150" s="14" t="s">
        <v>50</v>
      </c>
      <c r="C150" s="14" t="s">
        <v>46</v>
      </c>
      <c r="D150" s="14" t="s">
        <v>48</v>
      </c>
      <c r="E150" s="14">
        <v>4</v>
      </c>
      <c r="F150" s="14">
        <v>0</v>
      </c>
    </row>
    <row r="151" spans="1:6">
      <c r="A151" s="14" t="s">
        <v>182</v>
      </c>
      <c r="B151" s="14" t="s">
        <v>47</v>
      </c>
      <c r="C151" s="14" t="s">
        <v>49</v>
      </c>
      <c r="D151" s="14" t="s">
        <v>48</v>
      </c>
      <c r="E151" s="14">
        <v>0</v>
      </c>
      <c r="F151" s="14">
        <v>1</v>
      </c>
    </row>
    <row r="152" spans="1:6">
      <c r="A152" s="14" t="s">
        <v>182</v>
      </c>
      <c r="B152" s="14" t="s">
        <v>51</v>
      </c>
      <c r="C152" s="14" t="s">
        <v>52</v>
      </c>
      <c r="D152" s="14" t="s">
        <v>53</v>
      </c>
      <c r="E152" s="14">
        <v>5</v>
      </c>
      <c r="F152" s="14">
        <v>0</v>
      </c>
    </row>
    <row r="153" spans="1:6">
      <c r="A153" s="14" t="s">
        <v>182</v>
      </c>
      <c r="B153" s="14" t="s">
        <v>54</v>
      </c>
      <c r="C153" s="14" t="s">
        <v>55</v>
      </c>
      <c r="D153" s="14" t="s">
        <v>53</v>
      </c>
      <c r="E153" s="14">
        <v>1</v>
      </c>
      <c r="F153" s="14">
        <v>1</v>
      </c>
    </row>
    <row r="154" spans="1:6">
      <c r="A154" s="14" t="s">
        <v>182</v>
      </c>
      <c r="B154" s="14" t="s">
        <v>51</v>
      </c>
      <c r="C154" s="14" t="s">
        <v>54</v>
      </c>
      <c r="D154" s="14" t="s">
        <v>53</v>
      </c>
      <c r="E154" s="14">
        <v>3</v>
      </c>
      <c r="F154" s="14">
        <v>1</v>
      </c>
    </row>
    <row r="155" spans="1:6">
      <c r="A155" s="14" t="s">
        <v>182</v>
      </c>
      <c r="B155" s="14" t="s">
        <v>55</v>
      </c>
      <c r="C155" s="14" t="s">
        <v>52</v>
      </c>
      <c r="D155" s="14" t="s">
        <v>53</v>
      </c>
      <c r="E155" s="14">
        <v>1</v>
      </c>
      <c r="F155" s="14">
        <v>0</v>
      </c>
    </row>
    <row r="156" spans="1:6">
      <c r="A156" s="14" t="s">
        <v>182</v>
      </c>
      <c r="B156" s="14" t="s">
        <v>55</v>
      </c>
      <c r="C156" s="14" t="s">
        <v>51</v>
      </c>
      <c r="D156" s="14" t="s">
        <v>53</v>
      </c>
      <c r="E156" s="14">
        <v>1</v>
      </c>
      <c r="F156" s="14">
        <v>2</v>
      </c>
    </row>
    <row r="157" spans="1:6">
      <c r="A157" s="14" t="s">
        <v>182</v>
      </c>
      <c r="B157" s="14" t="s">
        <v>52</v>
      </c>
      <c r="C157" s="14" t="s">
        <v>54</v>
      </c>
      <c r="D157" s="14" t="s">
        <v>53</v>
      </c>
      <c r="E157" s="14">
        <v>1</v>
      </c>
      <c r="F157" s="14">
        <v>2</v>
      </c>
    </row>
    <row r="158" spans="1:6">
      <c r="A158" s="14" t="s">
        <v>182</v>
      </c>
      <c r="B158" s="14" t="s">
        <v>56</v>
      </c>
      <c r="C158" s="14" t="s">
        <v>57</v>
      </c>
      <c r="D158" s="14" t="s">
        <v>58</v>
      </c>
      <c r="E158" s="14">
        <v>3</v>
      </c>
      <c r="F158" s="14">
        <v>0</v>
      </c>
    </row>
    <row r="159" spans="1:6">
      <c r="A159" s="14" t="s">
        <v>182</v>
      </c>
      <c r="B159" s="14" t="s">
        <v>59</v>
      </c>
      <c r="C159" s="14" t="s">
        <v>60</v>
      </c>
      <c r="D159" s="14" t="s">
        <v>58</v>
      </c>
      <c r="E159" s="14">
        <v>1</v>
      </c>
      <c r="F159" s="14">
        <v>2</v>
      </c>
    </row>
    <row r="160" spans="1:6">
      <c r="A160" s="14" t="s">
        <v>182</v>
      </c>
      <c r="B160" s="14" t="s">
        <v>56</v>
      </c>
      <c r="C160" s="14" t="s">
        <v>59</v>
      </c>
      <c r="D160" s="14" t="s">
        <v>58</v>
      </c>
      <c r="E160" s="14">
        <v>2</v>
      </c>
      <c r="F160" s="14">
        <v>1</v>
      </c>
    </row>
    <row r="161" spans="1:6">
      <c r="A161" s="14" t="s">
        <v>182</v>
      </c>
      <c r="B161" s="14" t="s">
        <v>60</v>
      </c>
      <c r="C161" s="14" t="s">
        <v>57</v>
      </c>
      <c r="D161" s="14" t="s">
        <v>58</v>
      </c>
      <c r="E161" s="14">
        <v>2</v>
      </c>
      <c r="F161" s="14">
        <v>0</v>
      </c>
    </row>
    <row r="162" spans="1:6">
      <c r="A162" s="14" t="s">
        <v>182</v>
      </c>
      <c r="B162" s="14" t="s">
        <v>60</v>
      </c>
      <c r="C162" s="14" t="s">
        <v>56</v>
      </c>
      <c r="D162" s="14" t="s">
        <v>58</v>
      </c>
      <c r="E162" s="14">
        <v>1</v>
      </c>
      <c r="F162" s="14">
        <v>3</v>
      </c>
    </row>
    <row r="163" spans="1:6">
      <c r="A163" s="14" t="s">
        <v>182</v>
      </c>
      <c r="B163" s="14" t="s">
        <v>57</v>
      </c>
      <c r="C163" s="14" t="s">
        <v>59</v>
      </c>
      <c r="D163" s="14" t="s">
        <v>58</v>
      </c>
      <c r="E163" s="14">
        <v>0</v>
      </c>
      <c r="F163" s="14">
        <v>0</v>
      </c>
    </row>
    <row r="164" spans="1:6">
      <c r="A164" s="14" t="s">
        <v>182</v>
      </c>
      <c r="B164" s="14" t="s">
        <v>61</v>
      </c>
      <c r="C164" s="14" t="s">
        <v>62</v>
      </c>
      <c r="D164" s="14" t="s">
        <v>63</v>
      </c>
      <c r="E164" s="14">
        <v>3</v>
      </c>
      <c r="F164" s="14">
        <v>0</v>
      </c>
    </row>
    <row r="165" spans="1:6">
      <c r="A165" s="14" t="s">
        <v>182</v>
      </c>
      <c r="B165" s="14" t="s">
        <v>64</v>
      </c>
      <c r="C165" s="14" t="s">
        <v>65</v>
      </c>
      <c r="D165" s="14" t="s">
        <v>63</v>
      </c>
      <c r="E165" s="14">
        <v>1</v>
      </c>
      <c r="F165" s="14">
        <v>0</v>
      </c>
    </row>
    <row r="166" spans="1:6">
      <c r="A166" s="14" t="s">
        <v>182</v>
      </c>
      <c r="B166" s="14" t="s">
        <v>61</v>
      </c>
      <c r="C166" s="14" t="s">
        <v>64</v>
      </c>
      <c r="D166" s="14" t="s">
        <v>63</v>
      </c>
      <c r="E166" s="14">
        <v>2</v>
      </c>
      <c r="F166" s="14">
        <v>1</v>
      </c>
    </row>
    <row r="167" spans="1:6">
      <c r="A167" s="14" t="s">
        <v>182</v>
      </c>
      <c r="B167" s="14" t="s">
        <v>65</v>
      </c>
      <c r="C167" s="14" t="s">
        <v>62</v>
      </c>
      <c r="D167" s="14" t="s">
        <v>63</v>
      </c>
      <c r="E167" s="14">
        <v>1</v>
      </c>
      <c r="F167" s="14">
        <v>0</v>
      </c>
    </row>
    <row r="168" spans="1:6">
      <c r="A168" s="14" t="s">
        <v>182</v>
      </c>
      <c r="B168" s="14" t="s">
        <v>65</v>
      </c>
      <c r="C168" s="14" t="s">
        <v>61</v>
      </c>
      <c r="D168" s="14" t="s">
        <v>63</v>
      </c>
      <c r="E168" s="14">
        <v>1</v>
      </c>
      <c r="F168" s="14">
        <v>2</v>
      </c>
    </row>
    <row r="169" spans="1:6">
      <c r="A169" s="14" t="s">
        <v>182</v>
      </c>
      <c r="B169" s="14" t="s">
        <v>62</v>
      </c>
      <c r="C169" s="14" t="s">
        <v>64</v>
      </c>
      <c r="D169" s="14" t="s">
        <v>63</v>
      </c>
      <c r="E169" s="14">
        <v>0</v>
      </c>
      <c r="F169" s="14">
        <v>2</v>
      </c>
    </row>
    <row r="170" spans="1:6">
      <c r="A170" s="14" t="s">
        <v>182</v>
      </c>
      <c r="B170" s="14" t="s">
        <v>66</v>
      </c>
      <c r="C170" s="14" t="s">
        <v>67</v>
      </c>
      <c r="D170" s="14" t="s">
        <v>68</v>
      </c>
      <c r="E170" s="14">
        <v>1</v>
      </c>
      <c r="F170" s="14">
        <v>0</v>
      </c>
    </row>
    <row r="171" spans="1:6">
      <c r="A171" s="14" t="s">
        <v>182</v>
      </c>
      <c r="B171" s="14" t="s">
        <v>69</v>
      </c>
      <c r="C171" s="14" t="s">
        <v>70</v>
      </c>
      <c r="D171" s="14" t="s">
        <v>68</v>
      </c>
      <c r="E171" s="14">
        <v>2</v>
      </c>
      <c r="F171" s="14">
        <v>1</v>
      </c>
    </row>
    <row r="172" spans="1:6">
      <c r="A172" s="14" t="s">
        <v>182</v>
      </c>
      <c r="B172" s="14" t="s">
        <v>66</v>
      </c>
      <c r="C172" s="14" t="s">
        <v>69</v>
      </c>
      <c r="D172" s="14" t="s">
        <v>68</v>
      </c>
      <c r="E172" s="14">
        <v>1</v>
      </c>
      <c r="F172" s="14">
        <v>2</v>
      </c>
    </row>
    <row r="173" spans="1:6">
      <c r="A173" s="14" t="s">
        <v>182</v>
      </c>
      <c r="B173" s="14" t="s">
        <v>70</v>
      </c>
      <c r="C173" s="14" t="s">
        <v>67</v>
      </c>
      <c r="D173" s="14" t="s">
        <v>68</v>
      </c>
      <c r="E173" s="14">
        <v>3</v>
      </c>
      <c r="F173" s="14">
        <v>1</v>
      </c>
    </row>
    <row r="174" spans="1:6">
      <c r="A174" s="14" t="s">
        <v>182</v>
      </c>
      <c r="B174" s="14" t="s">
        <v>70</v>
      </c>
      <c r="C174" s="14" t="s">
        <v>66</v>
      </c>
      <c r="D174" s="14" t="s">
        <v>68</v>
      </c>
      <c r="E174" s="14">
        <v>0</v>
      </c>
      <c r="F174" s="14">
        <v>2</v>
      </c>
    </row>
    <row r="175" spans="1:6">
      <c r="A175" s="14" t="s">
        <v>182</v>
      </c>
      <c r="B175" s="14" t="s">
        <v>67</v>
      </c>
      <c r="C175" s="14" t="s">
        <v>69</v>
      </c>
      <c r="D175" s="14" t="s">
        <v>68</v>
      </c>
      <c r="E175" s="14">
        <v>0</v>
      </c>
      <c r="F175" s="14">
        <v>3</v>
      </c>
    </row>
    <row r="176" spans="1:6">
      <c r="A176" s="14" t="s">
        <v>182</v>
      </c>
      <c r="B176" s="14" t="s">
        <v>71</v>
      </c>
      <c r="C176" s="14" t="s">
        <v>72</v>
      </c>
      <c r="D176" s="14" t="s">
        <v>73</v>
      </c>
      <c r="E176" s="14">
        <v>2</v>
      </c>
      <c r="F176" s="14">
        <v>0</v>
      </c>
    </row>
    <row r="177" spans="1:6">
      <c r="A177" s="14" t="s">
        <v>182</v>
      </c>
      <c r="B177" s="14" t="s">
        <v>74</v>
      </c>
      <c r="C177" s="14" t="s">
        <v>75</v>
      </c>
      <c r="D177" s="14" t="s">
        <v>73</v>
      </c>
      <c r="E177" s="14">
        <v>2</v>
      </c>
      <c r="F177" s="14">
        <v>2</v>
      </c>
    </row>
    <row r="178" spans="1:6">
      <c r="A178" s="14" t="s">
        <v>182</v>
      </c>
      <c r="B178" s="14" t="s">
        <v>71</v>
      </c>
      <c r="C178" s="14" t="s">
        <v>74</v>
      </c>
      <c r="D178" s="14" t="s">
        <v>73</v>
      </c>
      <c r="E178" s="14">
        <v>1</v>
      </c>
      <c r="F178" s="14">
        <v>0</v>
      </c>
    </row>
    <row r="179" spans="1:6">
      <c r="A179" s="14" t="s">
        <v>182</v>
      </c>
      <c r="B179" s="14" t="s">
        <v>75</v>
      </c>
      <c r="C179" s="14" t="s">
        <v>72</v>
      </c>
      <c r="D179" s="14" t="s">
        <v>73</v>
      </c>
      <c r="E179" s="14">
        <v>2</v>
      </c>
      <c r="F179" s="14">
        <v>0</v>
      </c>
    </row>
    <row r="180" spans="1:6">
      <c r="A180" s="14" t="s">
        <v>182</v>
      </c>
      <c r="B180" s="14" t="s">
        <v>75</v>
      </c>
      <c r="C180" s="14" t="s">
        <v>71</v>
      </c>
      <c r="D180" s="14" t="s">
        <v>73</v>
      </c>
      <c r="E180" s="14">
        <v>1</v>
      </c>
      <c r="F180" s="14">
        <v>1</v>
      </c>
    </row>
    <row r="181" spans="1:6">
      <c r="A181" s="14" t="s">
        <v>182</v>
      </c>
      <c r="B181" s="14" t="s">
        <v>72</v>
      </c>
      <c r="C181" s="14" t="s">
        <v>74</v>
      </c>
      <c r="D181" s="14" t="s">
        <v>73</v>
      </c>
      <c r="E181" s="14">
        <v>0</v>
      </c>
      <c r="F181" s="14">
        <v>1</v>
      </c>
    </row>
    <row r="182" spans="1:6">
      <c r="A182" s="14" t="s">
        <v>182</v>
      </c>
      <c r="B182" s="14" t="s">
        <v>76</v>
      </c>
      <c r="C182" s="14" t="s">
        <v>77</v>
      </c>
      <c r="D182" s="14" t="s">
        <v>78</v>
      </c>
      <c r="E182" s="14">
        <v>3</v>
      </c>
      <c r="F182" s="14">
        <v>0</v>
      </c>
    </row>
    <row r="183" spans="1:6">
      <c r="A183" s="14" t="s">
        <v>182</v>
      </c>
      <c r="B183" s="14" t="s">
        <v>79</v>
      </c>
      <c r="C183" s="14" t="s">
        <v>80</v>
      </c>
      <c r="D183" s="14" t="s">
        <v>78</v>
      </c>
      <c r="E183" s="14">
        <v>2</v>
      </c>
      <c r="F183" s="14">
        <v>1</v>
      </c>
    </row>
    <row r="184" spans="1:6">
      <c r="A184" s="14" t="s">
        <v>182</v>
      </c>
      <c r="B184" s="14" t="s">
        <v>76</v>
      </c>
      <c r="C184" s="14" t="s">
        <v>79</v>
      </c>
      <c r="D184" s="14" t="s">
        <v>78</v>
      </c>
      <c r="E184" s="14">
        <v>3</v>
      </c>
      <c r="F184" s="14">
        <v>1</v>
      </c>
    </row>
    <row r="185" spans="1:6">
      <c r="A185" s="14" t="s">
        <v>182</v>
      </c>
      <c r="B185" s="14" t="s">
        <v>80</v>
      </c>
      <c r="C185" s="14" t="s">
        <v>77</v>
      </c>
      <c r="D185" s="14" t="s">
        <v>78</v>
      </c>
      <c r="E185" s="14">
        <v>2</v>
      </c>
      <c r="F185" s="14">
        <v>1</v>
      </c>
    </row>
    <row r="186" spans="1:6">
      <c r="A186" s="14" t="s">
        <v>182</v>
      </c>
      <c r="B186" s="14" t="s">
        <v>80</v>
      </c>
      <c r="C186" s="14" t="s">
        <v>76</v>
      </c>
      <c r="D186" s="14" t="s">
        <v>78</v>
      </c>
      <c r="E186" s="14">
        <v>0</v>
      </c>
      <c r="F186" s="14">
        <v>2</v>
      </c>
    </row>
    <row r="187" spans="1:6">
      <c r="A187" s="14" t="s">
        <v>182</v>
      </c>
      <c r="B187" s="14" t="s">
        <v>77</v>
      </c>
      <c r="C187" s="14" t="s">
        <v>79</v>
      </c>
      <c r="D187" s="14" t="s">
        <v>78</v>
      </c>
      <c r="E187" s="14">
        <v>1</v>
      </c>
      <c r="F187" s="14">
        <v>1</v>
      </c>
    </row>
    <row r="188" spans="1:6">
      <c r="A188" s="14" t="s">
        <v>182</v>
      </c>
      <c r="B188" s="14" t="s">
        <v>81</v>
      </c>
      <c r="C188" s="14" t="s">
        <v>82</v>
      </c>
      <c r="D188" s="14" t="s">
        <v>83</v>
      </c>
      <c r="E188" s="14">
        <v>3</v>
      </c>
      <c r="F188" s="14">
        <v>2</v>
      </c>
    </row>
    <row r="189" spans="1:6">
      <c r="A189" s="14" t="s">
        <v>182</v>
      </c>
      <c r="B189" s="14" t="s">
        <v>84</v>
      </c>
      <c r="C189" s="14" t="s">
        <v>85</v>
      </c>
      <c r="D189" s="14" t="s">
        <v>83</v>
      </c>
      <c r="E189" s="14">
        <v>1</v>
      </c>
      <c r="F189" s="14">
        <v>0</v>
      </c>
    </row>
    <row r="190" spans="1:6">
      <c r="A190" s="14" t="s">
        <v>182</v>
      </c>
      <c r="B190" s="14" t="s">
        <v>81</v>
      </c>
      <c r="C190" s="14" t="s">
        <v>84</v>
      </c>
      <c r="D190" s="14" t="s">
        <v>83</v>
      </c>
      <c r="E190" s="14">
        <v>1</v>
      </c>
      <c r="F190" s="14">
        <v>1</v>
      </c>
    </row>
    <row r="191" spans="1:6">
      <c r="A191" s="14" t="s">
        <v>182</v>
      </c>
      <c r="B191" s="14" t="s">
        <v>85</v>
      </c>
      <c r="C191" s="14" t="s">
        <v>82</v>
      </c>
      <c r="D191" s="14" t="s">
        <v>83</v>
      </c>
      <c r="E191" s="14">
        <v>2</v>
      </c>
      <c r="F191" s="14">
        <v>2</v>
      </c>
    </row>
    <row r="192" spans="1:6">
      <c r="A192" s="14" t="s">
        <v>182</v>
      </c>
      <c r="B192" s="14" t="s">
        <v>85</v>
      </c>
      <c r="C192" s="14" t="s">
        <v>81</v>
      </c>
      <c r="D192" s="14" t="s">
        <v>83</v>
      </c>
      <c r="E192" s="14">
        <v>0</v>
      </c>
      <c r="F192" s="14">
        <v>2</v>
      </c>
    </row>
    <row r="193" spans="1:6">
      <c r="A193" s="14" t="s">
        <v>182</v>
      </c>
      <c r="B193" s="14" t="s">
        <v>82</v>
      </c>
      <c r="C193" s="14" t="s">
        <v>84</v>
      </c>
      <c r="D193" s="14" t="s">
        <v>83</v>
      </c>
      <c r="E193" s="14">
        <v>1</v>
      </c>
      <c r="F193" s="14">
        <v>3</v>
      </c>
    </row>
    <row r="194" spans="1:6">
      <c r="A194" s="14" t="s">
        <v>11</v>
      </c>
      <c r="B194" s="14" t="s">
        <v>46</v>
      </c>
      <c r="C194" s="14" t="s">
        <v>47</v>
      </c>
      <c r="D194" s="14" t="s">
        <v>48</v>
      </c>
      <c r="E194" s="14">
        <v>1</v>
      </c>
      <c r="F194" s="14">
        <v>2</v>
      </c>
    </row>
    <row r="195" spans="1:6">
      <c r="A195" s="14" t="s">
        <v>11</v>
      </c>
      <c r="B195" s="14" t="s">
        <v>49</v>
      </c>
      <c r="C195" s="14" t="s">
        <v>50</v>
      </c>
      <c r="D195" s="14" t="s">
        <v>48</v>
      </c>
      <c r="E195" s="14">
        <v>0</v>
      </c>
      <c r="F195" s="14">
        <v>1</v>
      </c>
    </row>
    <row r="196" spans="1:6">
      <c r="A196" s="14" t="s">
        <v>11</v>
      </c>
      <c r="B196" s="14" t="s">
        <v>46</v>
      </c>
      <c r="C196" s="14" t="s">
        <v>49</v>
      </c>
      <c r="D196" s="14" t="s">
        <v>48</v>
      </c>
      <c r="E196" s="14">
        <v>0</v>
      </c>
      <c r="F196" s="14">
        <v>1</v>
      </c>
    </row>
    <row r="197" spans="1:6">
      <c r="A197" s="14" t="s">
        <v>11</v>
      </c>
      <c r="B197" s="14" t="s">
        <v>50</v>
      </c>
      <c r="C197" s="14" t="s">
        <v>47</v>
      </c>
      <c r="D197" s="14" t="s">
        <v>48</v>
      </c>
      <c r="E197" s="14">
        <v>2</v>
      </c>
      <c r="F197" s="14">
        <v>1</v>
      </c>
    </row>
    <row r="198" spans="1:6">
      <c r="A198" s="14" t="s">
        <v>11</v>
      </c>
      <c r="B198" s="14" t="s">
        <v>50</v>
      </c>
      <c r="C198" s="14" t="s">
        <v>46</v>
      </c>
      <c r="D198" s="14" t="s">
        <v>48</v>
      </c>
      <c r="E198" s="14">
        <v>3</v>
      </c>
      <c r="F198" s="14">
        <v>1</v>
      </c>
    </row>
    <row r="199" spans="1:6">
      <c r="A199" s="14" t="s">
        <v>11</v>
      </c>
      <c r="B199" s="14" t="s">
        <v>47</v>
      </c>
      <c r="C199" s="14" t="s">
        <v>49</v>
      </c>
      <c r="D199" s="14" t="s">
        <v>48</v>
      </c>
      <c r="E199" s="14">
        <v>1</v>
      </c>
      <c r="F199" s="14">
        <v>1</v>
      </c>
    </row>
    <row r="200" spans="1:6">
      <c r="A200" s="14" t="s">
        <v>11</v>
      </c>
      <c r="B200" s="14" t="s">
        <v>51</v>
      </c>
      <c r="C200" s="14" t="s">
        <v>52</v>
      </c>
      <c r="D200" s="14" t="s">
        <v>53</v>
      </c>
      <c r="E200" s="14">
        <v>1</v>
      </c>
      <c r="F200" s="14">
        <v>0</v>
      </c>
    </row>
    <row r="201" spans="1:6">
      <c r="A201" s="14" t="s">
        <v>11</v>
      </c>
      <c r="B201" s="14" t="s">
        <v>54</v>
      </c>
      <c r="C201" s="14" t="s">
        <v>55</v>
      </c>
      <c r="D201" s="14" t="s">
        <v>53</v>
      </c>
      <c r="E201" s="14">
        <v>2</v>
      </c>
      <c r="F201" s="14">
        <v>2</v>
      </c>
    </row>
    <row r="202" spans="1:6">
      <c r="A202" s="14" t="s">
        <v>11</v>
      </c>
      <c r="B202" s="14" t="s">
        <v>51</v>
      </c>
      <c r="C202" s="14" t="s">
        <v>54</v>
      </c>
      <c r="D202" s="14" t="s">
        <v>53</v>
      </c>
      <c r="E202" s="14">
        <v>2</v>
      </c>
      <c r="F202" s="14">
        <v>1</v>
      </c>
    </row>
    <row r="203" spans="1:6">
      <c r="A203" s="14" t="s">
        <v>11</v>
      </c>
      <c r="B203" s="14" t="s">
        <v>55</v>
      </c>
      <c r="C203" s="14" t="s">
        <v>52</v>
      </c>
      <c r="D203" s="14" t="s">
        <v>53</v>
      </c>
      <c r="E203" s="14">
        <v>1</v>
      </c>
      <c r="F203" s="14">
        <v>1</v>
      </c>
    </row>
    <row r="204" spans="1:6">
      <c r="A204" s="14" t="s">
        <v>11</v>
      </c>
      <c r="B204" s="14" t="s">
        <v>55</v>
      </c>
      <c r="C204" s="14" t="s">
        <v>51</v>
      </c>
      <c r="D204" s="14" t="s">
        <v>53</v>
      </c>
      <c r="E204" s="14">
        <v>0</v>
      </c>
      <c r="F204" s="14">
        <v>1</v>
      </c>
    </row>
    <row r="205" spans="1:6">
      <c r="A205" s="14" t="s">
        <v>11</v>
      </c>
      <c r="B205" s="14" t="s">
        <v>52</v>
      </c>
      <c r="C205" s="14" t="s">
        <v>54</v>
      </c>
      <c r="D205" s="14" t="s">
        <v>53</v>
      </c>
      <c r="E205" s="14">
        <v>0</v>
      </c>
      <c r="F205" s="14">
        <v>0</v>
      </c>
    </row>
    <row r="206" spans="1:6">
      <c r="A206" s="14" t="s">
        <v>11</v>
      </c>
      <c r="B206" s="14" t="s">
        <v>56</v>
      </c>
      <c r="C206" s="14" t="s">
        <v>57</v>
      </c>
      <c r="D206" s="14" t="s">
        <v>58</v>
      </c>
      <c r="E206" s="14">
        <v>3</v>
      </c>
      <c r="F206" s="14">
        <v>0</v>
      </c>
    </row>
    <row r="207" spans="1:6">
      <c r="A207" s="14" t="s">
        <v>11</v>
      </c>
      <c r="B207" s="14" t="s">
        <v>59</v>
      </c>
      <c r="C207" s="14" t="s">
        <v>60</v>
      </c>
      <c r="D207" s="14" t="s">
        <v>58</v>
      </c>
      <c r="E207" s="14">
        <v>1</v>
      </c>
      <c r="F207" s="14">
        <v>1</v>
      </c>
    </row>
    <row r="208" spans="1:6">
      <c r="A208" s="14" t="s">
        <v>11</v>
      </c>
      <c r="B208" s="14" t="s">
        <v>56</v>
      </c>
      <c r="C208" s="14" t="s">
        <v>59</v>
      </c>
      <c r="D208" s="14" t="s">
        <v>58</v>
      </c>
      <c r="E208" s="14">
        <v>2</v>
      </c>
      <c r="F208" s="14">
        <v>1</v>
      </c>
    </row>
    <row r="209" spans="1:6">
      <c r="A209" s="14" t="s">
        <v>11</v>
      </c>
      <c r="B209" s="14" t="s">
        <v>60</v>
      </c>
      <c r="C209" s="14" t="s">
        <v>57</v>
      </c>
      <c r="D209" s="14" t="s">
        <v>58</v>
      </c>
      <c r="E209" s="14">
        <v>2</v>
      </c>
      <c r="F209" s="14">
        <v>0</v>
      </c>
    </row>
    <row r="210" spans="1:6">
      <c r="A210" s="14" t="s">
        <v>11</v>
      </c>
      <c r="B210" s="14" t="s">
        <v>60</v>
      </c>
      <c r="C210" s="14" t="s">
        <v>56</v>
      </c>
      <c r="D210" s="14" t="s">
        <v>58</v>
      </c>
      <c r="E210" s="14">
        <v>0</v>
      </c>
      <c r="F210" s="14">
        <v>1</v>
      </c>
    </row>
    <row r="211" spans="1:6">
      <c r="A211" s="14" t="s">
        <v>11</v>
      </c>
      <c r="B211" s="14" t="s">
        <v>57</v>
      </c>
      <c r="C211" s="14" t="s">
        <v>59</v>
      </c>
      <c r="D211" s="14" t="s">
        <v>58</v>
      </c>
      <c r="E211" s="14">
        <v>1</v>
      </c>
      <c r="F211" s="14">
        <v>2</v>
      </c>
    </row>
    <row r="212" spans="1:6">
      <c r="A212" s="14" t="s">
        <v>11</v>
      </c>
      <c r="B212" s="14" t="s">
        <v>61</v>
      </c>
      <c r="C212" s="14" t="s">
        <v>62</v>
      </c>
      <c r="D212" s="14" t="s">
        <v>63</v>
      </c>
      <c r="E212" s="14">
        <v>3</v>
      </c>
      <c r="F212" s="14">
        <v>0</v>
      </c>
    </row>
    <row r="213" spans="1:6">
      <c r="A213" s="14" t="s">
        <v>11</v>
      </c>
      <c r="B213" s="14" t="s">
        <v>64</v>
      </c>
      <c r="C213" s="14" t="s">
        <v>65</v>
      </c>
      <c r="D213" s="14" t="s">
        <v>63</v>
      </c>
      <c r="E213" s="14">
        <v>2</v>
      </c>
      <c r="F213" s="14">
        <v>0</v>
      </c>
    </row>
    <row r="214" spans="1:6">
      <c r="A214" s="14" t="s">
        <v>11</v>
      </c>
      <c r="B214" s="14" t="s">
        <v>61</v>
      </c>
      <c r="C214" s="14" t="s">
        <v>64</v>
      </c>
      <c r="D214" s="14" t="s">
        <v>63</v>
      </c>
      <c r="E214" s="14">
        <v>2</v>
      </c>
      <c r="F214" s="14">
        <v>2</v>
      </c>
    </row>
    <row r="215" spans="1:6">
      <c r="A215" s="14" t="s">
        <v>11</v>
      </c>
      <c r="B215" s="14" t="s">
        <v>65</v>
      </c>
      <c r="C215" s="14" t="s">
        <v>62</v>
      </c>
      <c r="D215" s="14" t="s">
        <v>63</v>
      </c>
      <c r="E215" s="14">
        <v>1</v>
      </c>
      <c r="F215" s="14">
        <v>0</v>
      </c>
    </row>
    <row r="216" spans="1:6">
      <c r="A216" s="14" t="s">
        <v>11</v>
      </c>
      <c r="B216" s="14" t="s">
        <v>65</v>
      </c>
      <c r="C216" s="14" t="s">
        <v>61</v>
      </c>
      <c r="D216" s="14" t="s">
        <v>63</v>
      </c>
      <c r="E216" s="14">
        <v>0</v>
      </c>
      <c r="F216" s="14">
        <v>2</v>
      </c>
    </row>
    <row r="217" spans="1:6">
      <c r="A217" s="14" t="s">
        <v>11</v>
      </c>
      <c r="B217" s="14" t="s">
        <v>62</v>
      </c>
      <c r="C217" s="14" t="s">
        <v>64</v>
      </c>
      <c r="D217" s="14" t="s">
        <v>63</v>
      </c>
      <c r="E217" s="14">
        <v>0</v>
      </c>
      <c r="F217" s="14">
        <v>3</v>
      </c>
    </row>
    <row r="218" spans="1:6">
      <c r="A218" s="14" t="s">
        <v>11</v>
      </c>
      <c r="B218" s="14" t="s">
        <v>66</v>
      </c>
      <c r="C218" s="14" t="s">
        <v>67</v>
      </c>
      <c r="D218" s="14" t="s">
        <v>68</v>
      </c>
      <c r="E218" s="14">
        <v>1</v>
      </c>
      <c r="F218" s="14">
        <v>0</v>
      </c>
    </row>
    <row r="219" spans="1:6">
      <c r="A219" s="14" t="s">
        <v>11</v>
      </c>
      <c r="B219" s="14" t="s">
        <v>69</v>
      </c>
      <c r="C219" s="14" t="s">
        <v>70</v>
      </c>
      <c r="D219" s="14" t="s">
        <v>68</v>
      </c>
      <c r="E219" s="14">
        <v>2</v>
      </c>
      <c r="F219" s="14">
        <v>1</v>
      </c>
    </row>
    <row r="220" spans="1:6">
      <c r="A220" s="14" t="s">
        <v>11</v>
      </c>
      <c r="B220" s="14" t="s">
        <v>66</v>
      </c>
      <c r="C220" s="14" t="s">
        <v>69</v>
      </c>
      <c r="D220" s="14" t="s">
        <v>68</v>
      </c>
      <c r="E220" s="14">
        <v>1</v>
      </c>
      <c r="F220" s="14">
        <v>1</v>
      </c>
    </row>
    <row r="221" spans="1:6">
      <c r="A221" s="14" t="s">
        <v>11</v>
      </c>
      <c r="B221" s="14" t="s">
        <v>70</v>
      </c>
      <c r="C221" s="14" t="s">
        <v>67</v>
      </c>
      <c r="D221" s="14" t="s">
        <v>68</v>
      </c>
      <c r="E221" s="14">
        <v>1</v>
      </c>
      <c r="F221" s="14">
        <v>0</v>
      </c>
    </row>
    <row r="222" spans="1:6">
      <c r="A222" s="14" t="s">
        <v>11</v>
      </c>
      <c r="B222" s="14" t="s">
        <v>70</v>
      </c>
      <c r="C222" s="14" t="s">
        <v>66</v>
      </c>
      <c r="D222" s="14" t="s">
        <v>68</v>
      </c>
      <c r="E222" s="14">
        <v>0</v>
      </c>
      <c r="F222" s="14">
        <v>2</v>
      </c>
    </row>
    <row r="223" spans="1:6">
      <c r="A223" s="14" t="s">
        <v>11</v>
      </c>
      <c r="B223" s="14" t="s">
        <v>67</v>
      </c>
      <c r="C223" s="14" t="s">
        <v>69</v>
      </c>
      <c r="D223" s="14" t="s">
        <v>68</v>
      </c>
      <c r="E223" s="14">
        <v>0</v>
      </c>
      <c r="F223" s="14">
        <v>2</v>
      </c>
    </row>
    <row r="224" spans="1:6">
      <c r="A224" s="14" t="s">
        <v>11</v>
      </c>
      <c r="B224" s="14" t="s">
        <v>71</v>
      </c>
      <c r="C224" s="14" t="s">
        <v>72</v>
      </c>
      <c r="D224" s="14" t="s">
        <v>73</v>
      </c>
      <c r="E224" s="14">
        <v>2</v>
      </c>
      <c r="F224" s="14">
        <v>0</v>
      </c>
    </row>
    <row r="225" spans="1:6">
      <c r="A225" s="14" t="s">
        <v>11</v>
      </c>
      <c r="B225" s="14" t="s">
        <v>74</v>
      </c>
      <c r="C225" s="14" t="s">
        <v>75</v>
      </c>
      <c r="D225" s="14" t="s">
        <v>73</v>
      </c>
      <c r="E225" s="14">
        <v>1</v>
      </c>
      <c r="F225" s="14">
        <v>2</v>
      </c>
    </row>
    <row r="226" spans="1:6">
      <c r="A226" s="14" t="s">
        <v>11</v>
      </c>
      <c r="B226" s="14" t="s">
        <v>71</v>
      </c>
      <c r="C226" s="14" t="s">
        <v>74</v>
      </c>
      <c r="D226" s="14" t="s">
        <v>73</v>
      </c>
      <c r="E226" s="14">
        <v>1</v>
      </c>
      <c r="F226" s="14">
        <v>0</v>
      </c>
    </row>
    <row r="227" spans="1:6">
      <c r="A227" s="14" t="s">
        <v>11</v>
      </c>
      <c r="B227" s="14" t="s">
        <v>75</v>
      </c>
      <c r="C227" s="14" t="s">
        <v>72</v>
      </c>
      <c r="D227" s="14" t="s">
        <v>73</v>
      </c>
      <c r="E227" s="14">
        <v>1</v>
      </c>
      <c r="F227" s="14">
        <v>0</v>
      </c>
    </row>
    <row r="228" spans="1:6">
      <c r="A228" s="14" t="s">
        <v>11</v>
      </c>
      <c r="B228" s="14" t="s">
        <v>75</v>
      </c>
      <c r="C228" s="14" t="s">
        <v>71</v>
      </c>
      <c r="D228" s="14" t="s">
        <v>73</v>
      </c>
      <c r="E228" s="14">
        <v>1</v>
      </c>
      <c r="F228" s="14">
        <v>1</v>
      </c>
    </row>
    <row r="229" spans="1:6">
      <c r="A229" s="14" t="s">
        <v>11</v>
      </c>
      <c r="B229" s="14" t="s">
        <v>72</v>
      </c>
      <c r="C229" s="14" t="s">
        <v>74</v>
      </c>
      <c r="D229" s="14" t="s">
        <v>73</v>
      </c>
      <c r="E229" s="14">
        <v>1</v>
      </c>
      <c r="F229" s="14">
        <v>2</v>
      </c>
    </row>
    <row r="230" spans="1:6">
      <c r="A230" s="14" t="s">
        <v>11</v>
      </c>
      <c r="B230" s="14" t="s">
        <v>76</v>
      </c>
      <c r="C230" s="14" t="s">
        <v>77</v>
      </c>
      <c r="D230" s="14" t="s">
        <v>78</v>
      </c>
      <c r="E230" s="14">
        <v>2</v>
      </c>
      <c r="F230" s="14">
        <v>0</v>
      </c>
    </row>
    <row r="231" spans="1:6">
      <c r="A231" s="14" t="s">
        <v>11</v>
      </c>
      <c r="B231" s="14" t="s">
        <v>79</v>
      </c>
      <c r="C231" s="14" t="s">
        <v>80</v>
      </c>
      <c r="D231" s="14" t="s">
        <v>78</v>
      </c>
      <c r="E231" s="14">
        <v>1</v>
      </c>
      <c r="F231" s="14">
        <v>1</v>
      </c>
    </row>
    <row r="232" spans="1:6">
      <c r="A232" s="14" t="s">
        <v>11</v>
      </c>
      <c r="B232" s="14" t="s">
        <v>76</v>
      </c>
      <c r="C232" s="14" t="s">
        <v>79</v>
      </c>
      <c r="D232" s="14" t="s">
        <v>78</v>
      </c>
      <c r="E232" s="14">
        <v>2</v>
      </c>
      <c r="F232" s="14">
        <v>1</v>
      </c>
    </row>
    <row r="233" spans="1:6">
      <c r="A233" s="14" t="s">
        <v>11</v>
      </c>
      <c r="B233" s="14" t="s">
        <v>80</v>
      </c>
      <c r="C233" s="14" t="s">
        <v>77</v>
      </c>
      <c r="D233" s="14" t="s">
        <v>78</v>
      </c>
      <c r="E233" s="14">
        <v>0</v>
      </c>
      <c r="F233" s="14">
        <v>0</v>
      </c>
    </row>
    <row r="234" spans="1:6">
      <c r="A234" s="14" t="s">
        <v>11</v>
      </c>
      <c r="B234" s="14" t="s">
        <v>80</v>
      </c>
      <c r="C234" s="14" t="s">
        <v>76</v>
      </c>
      <c r="D234" s="14" t="s">
        <v>78</v>
      </c>
      <c r="E234" s="14">
        <v>0</v>
      </c>
      <c r="F234" s="14">
        <v>3</v>
      </c>
    </row>
    <row r="235" spans="1:6">
      <c r="A235" s="14" t="s">
        <v>11</v>
      </c>
      <c r="B235" s="14" t="s">
        <v>77</v>
      </c>
      <c r="C235" s="14" t="s">
        <v>79</v>
      </c>
      <c r="D235" s="14" t="s">
        <v>78</v>
      </c>
      <c r="E235" s="14">
        <v>1</v>
      </c>
      <c r="F235" s="14">
        <v>1</v>
      </c>
    </row>
    <row r="236" spans="1:6">
      <c r="A236" s="14" t="s">
        <v>11</v>
      </c>
      <c r="B236" s="14" t="s">
        <v>81</v>
      </c>
      <c r="C236" s="14" t="s">
        <v>82</v>
      </c>
      <c r="D236" s="14" t="s">
        <v>83</v>
      </c>
      <c r="E236" s="14">
        <v>2</v>
      </c>
      <c r="F236" s="14">
        <v>1</v>
      </c>
    </row>
    <row r="237" spans="1:6">
      <c r="A237" s="14" t="s">
        <v>11</v>
      </c>
      <c r="B237" s="14" t="s">
        <v>84</v>
      </c>
      <c r="C237" s="14" t="s">
        <v>85</v>
      </c>
      <c r="D237" s="14" t="s">
        <v>83</v>
      </c>
      <c r="E237" s="14">
        <v>1</v>
      </c>
      <c r="F237" s="14">
        <v>0</v>
      </c>
    </row>
    <row r="238" spans="1:6">
      <c r="A238" s="14" t="s">
        <v>11</v>
      </c>
      <c r="B238" s="14" t="s">
        <v>81</v>
      </c>
      <c r="C238" s="14" t="s">
        <v>84</v>
      </c>
      <c r="D238" s="14" t="s">
        <v>83</v>
      </c>
      <c r="E238" s="14">
        <v>1</v>
      </c>
      <c r="F238" s="14">
        <v>1</v>
      </c>
    </row>
    <row r="239" spans="1:6">
      <c r="A239" s="14" t="s">
        <v>11</v>
      </c>
      <c r="B239" s="14" t="s">
        <v>85</v>
      </c>
      <c r="C239" s="14" t="s">
        <v>82</v>
      </c>
      <c r="D239" s="14" t="s">
        <v>83</v>
      </c>
      <c r="E239" s="14">
        <v>2</v>
      </c>
      <c r="F239" s="14">
        <v>1</v>
      </c>
    </row>
    <row r="240" spans="1:6">
      <c r="A240" s="14" t="s">
        <v>11</v>
      </c>
      <c r="B240" s="14" t="s">
        <v>85</v>
      </c>
      <c r="C240" s="14" t="s">
        <v>81</v>
      </c>
      <c r="D240" s="14" t="s">
        <v>83</v>
      </c>
      <c r="E240" s="14">
        <v>0</v>
      </c>
      <c r="F240" s="14">
        <v>1</v>
      </c>
    </row>
    <row r="241" spans="1:6">
      <c r="A241" s="14" t="s">
        <v>11</v>
      </c>
      <c r="B241" s="14" t="s">
        <v>82</v>
      </c>
      <c r="C241" s="14" t="s">
        <v>84</v>
      </c>
      <c r="D241" s="14" t="s">
        <v>83</v>
      </c>
      <c r="E241" s="14">
        <v>0</v>
      </c>
      <c r="F241" s="14">
        <v>1</v>
      </c>
    </row>
    <row r="242" spans="1:6">
      <c r="A242" s="14" t="s">
        <v>12</v>
      </c>
      <c r="B242" s="14" t="s">
        <v>46</v>
      </c>
      <c r="C242" s="14" t="s">
        <v>47</v>
      </c>
      <c r="D242" s="14" t="s">
        <v>48</v>
      </c>
      <c r="E242" s="14">
        <v>2</v>
      </c>
      <c r="F242" s="14">
        <v>1</v>
      </c>
    </row>
    <row r="243" spans="1:6">
      <c r="A243" s="14" t="s">
        <v>12</v>
      </c>
      <c r="B243" s="14" t="s">
        <v>49</v>
      </c>
      <c r="C243" s="14" t="s">
        <v>50</v>
      </c>
      <c r="D243" s="14" t="s">
        <v>48</v>
      </c>
      <c r="E243" s="14">
        <v>1</v>
      </c>
      <c r="F243" s="14">
        <v>3</v>
      </c>
    </row>
    <row r="244" spans="1:6">
      <c r="A244" s="14" t="s">
        <v>12</v>
      </c>
      <c r="B244" s="14" t="s">
        <v>46</v>
      </c>
      <c r="C244" s="14" t="s">
        <v>49</v>
      </c>
      <c r="D244" s="14" t="s">
        <v>48</v>
      </c>
      <c r="E244" s="14">
        <v>1</v>
      </c>
      <c r="F244" s="14">
        <v>2</v>
      </c>
    </row>
    <row r="245" spans="1:6">
      <c r="A245" s="14" t="s">
        <v>12</v>
      </c>
      <c r="B245" s="14" t="s">
        <v>50</v>
      </c>
      <c r="C245" s="14" t="s">
        <v>47</v>
      </c>
      <c r="D245" s="14" t="s">
        <v>48</v>
      </c>
      <c r="E245" s="14">
        <v>4</v>
      </c>
      <c r="F245" s="14">
        <v>1</v>
      </c>
    </row>
    <row r="246" spans="1:6">
      <c r="A246" s="14" t="s">
        <v>12</v>
      </c>
      <c r="B246" s="14" t="s">
        <v>50</v>
      </c>
      <c r="C246" s="14" t="s">
        <v>46</v>
      </c>
      <c r="D246" s="14" t="s">
        <v>48</v>
      </c>
      <c r="E246" s="14">
        <v>3</v>
      </c>
      <c r="F246" s="14">
        <v>0</v>
      </c>
    </row>
    <row r="247" spans="1:6">
      <c r="A247" s="14" t="s">
        <v>12</v>
      </c>
      <c r="B247" s="14" t="s">
        <v>47</v>
      </c>
      <c r="C247" s="14" t="s">
        <v>49</v>
      </c>
      <c r="D247" s="14" t="s">
        <v>48</v>
      </c>
      <c r="E247" s="14">
        <v>2</v>
      </c>
      <c r="F247" s="14">
        <v>1</v>
      </c>
    </row>
    <row r="248" spans="1:6">
      <c r="A248" s="14" t="s">
        <v>12</v>
      </c>
      <c r="B248" s="14" t="s">
        <v>51</v>
      </c>
      <c r="C248" s="14" t="s">
        <v>52</v>
      </c>
      <c r="D248" s="14" t="s">
        <v>53</v>
      </c>
      <c r="E248" s="14">
        <v>3</v>
      </c>
      <c r="F248" s="14">
        <v>1</v>
      </c>
    </row>
    <row r="249" spans="1:6">
      <c r="A249" s="14" t="s">
        <v>12</v>
      </c>
      <c r="B249" s="14" t="s">
        <v>54</v>
      </c>
      <c r="C249" s="14" t="s">
        <v>55</v>
      </c>
      <c r="D249" s="14" t="s">
        <v>53</v>
      </c>
      <c r="E249" s="14">
        <v>2</v>
      </c>
      <c r="F249" s="14">
        <v>1</v>
      </c>
    </row>
    <row r="250" spans="1:6">
      <c r="A250" s="14" t="s">
        <v>12</v>
      </c>
      <c r="B250" s="14" t="s">
        <v>51</v>
      </c>
      <c r="C250" s="14" t="s">
        <v>54</v>
      </c>
      <c r="D250" s="14" t="s">
        <v>53</v>
      </c>
      <c r="E250" s="14">
        <v>2</v>
      </c>
      <c r="F250" s="14">
        <v>0</v>
      </c>
    </row>
    <row r="251" spans="1:6">
      <c r="A251" s="14" t="s">
        <v>12</v>
      </c>
      <c r="B251" s="14" t="s">
        <v>55</v>
      </c>
      <c r="C251" s="14" t="s">
        <v>52</v>
      </c>
      <c r="D251" s="14" t="s">
        <v>53</v>
      </c>
      <c r="E251" s="14">
        <v>1</v>
      </c>
      <c r="F251" s="14">
        <v>1</v>
      </c>
    </row>
    <row r="252" spans="1:6">
      <c r="A252" s="14" t="s">
        <v>12</v>
      </c>
      <c r="B252" s="14" t="s">
        <v>55</v>
      </c>
      <c r="C252" s="14" t="s">
        <v>51</v>
      </c>
      <c r="D252" s="14" t="s">
        <v>53</v>
      </c>
      <c r="E252" s="14">
        <v>2</v>
      </c>
      <c r="F252" s="14">
        <v>2</v>
      </c>
    </row>
    <row r="253" spans="1:6">
      <c r="A253" s="14" t="s">
        <v>12</v>
      </c>
      <c r="B253" s="14" t="s">
        <v>52</v>
      </c>
      <c r="C253" s="14" t="s">
        <v>54</v>
      </c>
      <c r="D253" s="14" t="s">
        <v>53</v>
      </c>
      <c r="E253" s="14">
        <v>1</v>
      </c>
      <c r="F253" s="14">
        <v>3</v>
      </c>
    </row>
    <row r="254" spans="1:6">
      <c r="A254" s="14" t="s">
        <v>12</v>
      </c>
      <c r="B254" s="14" t="s">
        <v>56</v>
      </c>
      <c r="C254" s="14" t="s">
        <v>57</v>
      </c>
      <c r="D254" s="14" t="s">
        <v>58</v>
      </c>
      <c r="E254" s="14">
        <v>4</v>
      </c>
      <c r="F254" s="14">
        <v>0</v>
      </c>
    </row>
    <row r="255" spans="1:6">
      <c r="A255" s="14" t="s">
        <v>12</v>
      </c>
      <c r="B255" s="14" t="s">
        <v>59</v>
      </c>
      <c r="C255" s="14" t="s">
        <v>60</v>
      </c>
      <c r="D255" s="14" t="s">
        <v>58</v>
      </c>
      <c r="E255" s="14">
        <v>1</v>
      </c>
      <c r="F255" s="14">
        <v>1</v>
      </c>
    </row>
    <row r="256" spans="1:6">
      <c r="A256" s="14" t="s">
        <v>12</v>
      </c>
      <c r="B256" s="14" t="s">
        <v>56</v>
      </c>
      <c r="C256" s="14" t="s">
        <v>59</v>
      </c>
      <c r="D256" s="14" t="s">
        <v>58</v>
      </c>
      <c r="E256" s="14">
        <v>3</v>
      </c>
      <c r="F256" s="14">
        <v>1</v>
      </c>
    </row>
    <row r="257" spans="1:6">
      <c r="A257" s="14" t="s">
        <v>12</v>
      </c>
      <c r="B257" s="14" t="s">
        <v>60</v>
      </c>
      <c r="C257" s="14" t="s">
        <v>57</v>
      </c>
      <c r="D257" s="14" t="s">
        <v>58</v>
      </c>
      <c r="E257" s="14">
        <v>2</v>
      </c>
      <c r="F257" s="14">
        <v>0</v>
      </c>
    </row>
    <row r="258" spans="1:6">
      <c r="A258" s="14" t="s">
        <v>12</v>
      </c>
      <c r="B258" s="14" t="s">
        <v>60</v>
      </c>
      <c r="C258" s="14" t="s">
        <v>56</v>
      </c>
      <c r="D258" s="14" t="s">
        <v>58</v>
      </c>
      <c r="E258" s="14">
        <v>2</v>
      </c>
      <c r="F258" s="14">
        <v>4</v>
      </c>
    </row>
    <row r="259" spans="1:6">
      <c r="A259" s="14" t="s">
        <v>12</v>
      </c>
      <c r="B259" s="14" t="s">
        <v>57</v>
      </c>
      <c r="C259" s="14" t="s">
        <v>59</v>
      </c>
      <c r="D259" s="14" t="s">
        <v>58</v>
      </c>
      <c r="E259" s="14">
        <v>1</v>
      </c>
      <c r="F259" s="14">
        <v>3</v>
      </c>
    </row>
    <row r="260" spans="1:6">
      <c r="A260" s="14" t="s">
        <v>12</v>
      </c>
      <c r="B260" s="14" t="s">
        <v>61</v>
      </c>
      <c r="C260" s="14" t="s">
        <v>62</v>
      </c>
      <c r="D260" s="14" t="s">
        <v>63</v>
      </c>
      <c r="E260" s="14">
        <v>5</v>
      </c>
      <c r="F260" s="14">
        <v>1</v>
      </c>
    </row>
    <row r="261" spans="1:6">
      <c r="A261" s="14" t="s">
        <v>12</v>
      </c>
      <c r="B261" s="14" t="s">
        <v>64</v>
      </c>
      <c r="C261" s="14" t="s">
        <v>65</v>
      </c>
      <c r="D261" s="14" t="s">
        <v>63</v>
      </c>
      <c r="E261" s="14">
        <v>2</v>
      </c>
      <c r="F261" s="14">
        <v>0</v>
      </c>
    </row>
    <row r="262" spans="1:6">
      <c r="A262" s="14" t="s">
        <v>12</v>
      </c>
      <c r="B262" s="14" t="s">
        <v>61</v>
      </c>
      <c r="C262" s="14" t="s">
        <v>64</v>
      </c>
      <c r="D262" s="14" t="s">
        <v>63</v>
      </c>
      <c r="E262" s="14">
        <v>4</v>
      </c>
      <c r="F262" s="14">
        <v>2</v>
      </c>
    </row>
    <row r="263" spans="1:6">
      <c r="A263" s="14" t="s">
        <v>12</v>
      </c>
      <c r="B263" s="14" t="s">
        <v>65</v>
      </c>
      <c r="C263" s="14" t="s">
        <v>62</v>
      </c>
      <c r="D263" s="14" t="s">
        <v>63</v>
      </c>
      <c r="E263" s="14">
        <v>1</v>
      </c>
      <c r="F263" s="14">
        <v>1</v>
      </c>
    </row>
    <row r="264" spans="1:6">
      <c r="A264" s="14" t="s">
        <v>12</v>
      </c>
      <c r="B264" s="14" t="s">
        <v>65</v>
      </c>
      <c r="C264" s="14" t="s">
        <v>61</v>
      </c>
      <c r="D264" s="14" t="s">
        <v>63</v>
      </c>
      <c r="E264" s="14">
        <v>0</v>
      </c>
      <c r="F264" s="14">
        <v>4</v>
      </c>
    </row>
    <row r="265" spans="1:6">
      <c r="A265" s="14" t="s">
        <v>12</v>
      </c>
      <c r="B265" s="14" t="s">
        <v>62</v>
      </c>
      <c r="C265" s="14" t="s">
        <v>64</v>
      </c>
      <c r="D265" s="14" t="s">
        <v>63</v>
      </c>
      <c r="E265" s="14">
        <v>3</v>
      </c>
      <c r="F265" s="14">
        <v>3</v>
      </c>
    </row>
    <row r="266" spans="1:6">
      <c r="A266" s="14" t="s">
        <v>12</v>
      </c>
      <c r="B266" s="14" t="s">
        <v>66</v>
      </c>
      <c r="C266" s="14" t="s">
        <v>67</v>
      </c>
      <c r="D266" s="14" t="s">
        <v>68</v>
      </c>
      <c r="E266" s="14">
        <v>2</v>
      </c>
      <c r="F266" s="14">
        <v>1</v>
      </c>
    </row>
    <row r="267" spans="1:6">
      <c r="A267" s="14" t="s">
        <v>12</v>
      </c>
      <c r="B267" s="14" t="s">
        <v>69</v>
      </c>
      <c r="C267" s="14" t="s">
        <v>70</v>
      </c>
      <c r="D267" s="14" t="s">
        <v>68</v>
      </c>
      <c r="E267" s="14">
        <v>3</v>
      </c>
      <c r="F267" s="14">
        <v>1</v>
      </c>
    </row>
    <row r="268" spans="1:6">
      <c r="A268" s="14" t="s">
        <v>12</v>
      </c>
      <c r="B268" s="14" t="s">
        <v>66</v>
      </c>
      <c r="C268" s="14" t="s">
        <v>69</v>
      </c>
      <c r="D268" s="14" t="s">
        <v>68</v>
      </c>
      <c r="E268" s="14">
        <v>1</v>
      </c>
      <c r="F268" s="14">
        <v>2</v>
      </c>
    </row>
    <row r="269" spans="1:6">
      <c r="A269" s="14" t="s">
        <v>12</v>
      </c>
      <c r="B269" s="14" t="s">
        <v>70</v>
      </c>
      <c r="C269" s="14" t="s">
        <v>67</v>
      </c>
      <c r="D269" s="14" t="s">
        <v>68</v>
      </c>
      <c r="E269" s="14">
        <v>1</v>
      </c>
      <c r="F269" s="14">
        <v>1</v>
      </c>
    </row>
    <row r="270" spans="1:6">
      <c r="A270" s="14" t="s">
        <v>12</v>
      </c>
      <c r="B270" s="14" t="s">
        <v>70</v>
      </c>
      <c r="C270" s="14" t="s">
        <v>66</v>
      </c>
      <c r="D270" s="14" t="s">
        <v>68</v>
      </c>
      <c r="E270" s="14">
        <v>0</v>
      </c>
      <c r="F270" s="14">
        <v>2</v>
      </c>
    </row>
    <row r="271" spans="1:6">
      <c r="A271" s="14" t="s">
        <v>12</v>
      </c>
      <c r="B271" s="14" t="s">
        <v>67</v>
      </c>
      <c r="C271" s="14" t="s">
        <v>69</v>
      </c>
      <c r="D271" s="14" t="s">
        <v>68</v>
      </c>
      <c r="E271" s="14">
        <v>0</v>
      </c>
      <c r="F271" s="14">
        <v>3</v>
      </c>
    </row>
    <row r="272" spans="1:6">
      <c r="A272" s="14" t="s">
        <v>12</v>
      </c>
      <c r="B272" s="14" t="s">
        <v>71</v>
      </c>
      <c r="C272" s="14" t="s">
        <v>72</v>
      </c>
      <c r="D272" s="14" t="s">
        <v>73</v>
      </c>
      <c r="E272" s="14">
        <v>2</v>
      </c>
      <c r="F272" s="14">
        <v>0</v>
      </c>
    </row>
    <row r="273" spans="1:6">
      <c r="A273" s="14" t="s">
        <v>12</v>
      </c>
      <c r="B273" s="14" t="s">
        <v>74</v>
      </c>
      <c r="C273" s="14" t="s">
        <v>75</v>
      </c>
      <c r="D273" s="14" t="s">
        <v>73</v>
      </c>
      <c r="E273" s="14">
        <v>1</v>
      </c>
      <c r="F273" s="14">
        <v>1</v>
      </c>
    </row>
    <row r="274" spans="1:6">
      <c r="A274" s="14" t="s">
        <v>12</v>
      </c>
      <c r="B274" s="14" t="s">
        <v>71</v>
      </c>
      <c r="C274" s="14" t="s">
        <v>74</v>
      </c>
      <c r="D274" s="14" t="s">
        <v>73</v>
      </c>
      <c r="E274" s="14">
        <v>2</v>
      </c>
      <c r="F274" s="14">
        <v>0</v>
      </c>
    </row>
    <row r="275" spans="1:6">
      <c r="A275" s="14" t="s">
        <v>12</v>
      </c>
      <c r="B275" s="14" t="s">
        <v>75</v>
      </c>
      <c r="C275" s="14" t="s">
        <v>72</v>
      </c>
      <c r="D275" s="14" t="s">
        <v>73</v>
      </c>
      <c r="E275" s="14">
        <v>0</v>
      </c>
      <c r="F275" s="14">
        <v>0</v>
      </c>
    </row>
    <row r="276" spans="1:6">
      <c r="A276" s="14" t="s">
        <v>12</v>
      </c>
      <c r="B276" s="14" t="s">
        <v>75</v>
      </c>
      <c r="C276" s="14" t="s">
        <v>71</v>
      </c>
      <c r="D276" s="14" t="s">
        <v>73</v>
      </c>
      <c r="E276" s="14">
        <v>1</v>
      </c>
      <c r="F276" s="14">
        <v>3</v>
      </c>
    </row>
    <row r="277" spans="1:6">
      <c r="A277" s="14" t="s">
        <v>12</v>
      </c>
      <c r="B277" s="14" t="s">
        <v>72</v>
      </c>
      <c r="C277" s="14" t="s">
        <v>74</v>
      </c>
      <c r="D277" s="14" t="s">
        <v>73</v>
      </c>
      <c r="E277" s="14">
        <v>0</v>
      </c>
      <c r="F277" s="14">
        <v>0</v>
      </c>
    </row>
    <row r="278" spans="1:6">
      <c r="A278" s="14" t="s">
        <v>12</v>
      </c>
      <c r="B278" s="14" t="s">
        <v>76</v>
      </c>
      <c r="C278" s="14" t="s">
        <v>77</v>
      </c>
      <c r="D278" s="14" t="s">
        <v>78</v>
      </c>
      <c r="E278" s="14">
        <v>3</v>
      </c>
      <c r="F278" s="14">
        <v>1</v>
      </c>
    </row>
    <row r="279" spans="1:6">
      <c r="A279" s="14" t="s">
        <v>12</v>
      </c>
      <c r="B279" s="14" t="s">
        <v>79</v>
      </c>
      <c r="C279" s="14" t="s">
        <v>80</v>
      </c>
      <c r="D279" s="14" t="s">
        <v>78</v>
      </c>
      <c r="E279" s="14">
        <v>1</v>
      </c>
      <c r="F279" s="14">
        <v>1</v>
      </c>
    </row>
    <row r="280" spans="1:6">
      <c r="A280" s="14" t="s">
        <v>12</v>
      </c>
      <c r="B280" s="14" t="s">
        <v>76</v>
      </c>
      <c r="C280" s="14" t="s">
        <v>79</v>
      </c>
      <c r="D280" s="14" t="s">
        <v>78</v>
      </c>
      <c r="E280" s="14">
        <v>3</v>
      </c>
      <c r="F280" s="14">
        <v>2</v>
      </c>
    </row>
    <row r="281" spans="1:6">
      <c r="A281" s="14" t="s">
        <v>12</v>
      </c>
      <c r="B281" s="14" t="s">
        <v>80</v>
      </c>
      <c r="C281" s="14" t="s">
        <v>77</v>
      </c>
      <c r="D281" s="14" t="s">
        <v>78</v>
      </c>
      <c r="E281" s="14">
        <v>1</v>
      </c>
      <c r="F281" s="14">
        <v>3</v>
      </c>
    </row>
    <row r="282" spans="1:6">
      <c r="A282" s="14" t="s">
        <v>12</v>
      </c>
      <c r="B282" s="14" t="s">
        <v>80</v>
      </c>
      <c r="C282" s="14" t="s">
        <v>76</v>
      </c>
      <c r="D282" s="14" t="s">
        <v>78</v>
      </c>
      <c r="E282" s="14">
        <v>2</v>
      </c>
      <c r="F282" s="14">
        <v>3</v>
      </c>
    </row>
    <row r="283" spans="1:6">
      <c r="A283" s="14" t="s">
        <v>12</v>
      </c>
      <c r="B283" s="14" t="s">
        <v>77</v>
      </c>
      <c r="C283" s="14" t="s">
        <v>79</v>
      </c>
      <c r="D283" s="14" t="s">
        <v>78</v>
      </c>
      <c r="E283" s="14">
        <v>2</v>
      </c>
      <c r="F283" s="14">
        <v>2</v>
      </c>
    </row>
    <row r="284" spans="1:6">
      <c r="A284" s="14" t="s">
        <v>12</v>
      </c>
      <c r="B284" s="14" t="s">
        <v>81</v>
      </c>
      <c r="C284" s="14" t="s">
        <v>82</v>
      </c>
      <c r="D284" s="14" t="s">
        <v>83</v>
      </c>
      <c r="E284" s="14">
        <v>2</v>
      </c>
      <c r="F284" s="14">
        <v>1</v>
      </c>
    </row>
    <row r="285" spans="1:6">
      <c r="A285" s="14" t="s">
        <v>12</v>
      </c>
      <c r="B285" s="14" t="s">
        <v>84</v>
      </c>
      <c r="C285" s="14" t="s">
        <v>85</v>
      </c>
      <c r="D285" s="14" t="s">
        <v>83</v>
      </c>
      <c r="E285" s="14">
        <v>3</v>
      </c>
      <c r="F285" s="14">
        <v>1</v>
      </c>
    </row>
    <row r="286" spans="1:6">
      <c r="A286" s="14" t="s">
        <v>12</v>
      </c>
      <c r="B286" s="14" t="s">
        <v>81</v>
      </c>
      <c r="C286" s="14" t="s">
        <v>84</v>
      </c>
      <c r="D286" s="14" t="s">
        <v>83</v>
      </c>
      <c r="E286" s="14">
        <v>3</v>
      </c>
      <c r="F286" s="14">
        <v>3</v>
      </c>
    </row>
    <row r="287" spans="1:6">
      <c r="A287" s="14" t="s">
        <v>12</v>
      </c>
      <c r="B287" s="14" t="s">
        <v>85</v>
      </c>
      <c r="C287" s="14" t="s">
        <v>82</v>
      </c>
      <c r="D287" s="14" t="s">
        <v>83</v>
      </c>
      <c r="E287" s="14">
        <v>1</v>
      </c>
      <c r="F287" s="14">
        <v>2</v>
      </c>
    </row>
    <row r="288" spans="1:6">
      <c r="A288" s="14" t="s">
        <v>12</v>
      </c>
      <c r="B288" s="14" t="s">
        <v>85</v>
      </c>
      <c r="C288" s="14" t="s">
        <v>81</v>
      </c>
      <c r="D288" s="14" t="s">
        <v>83</v>
      </c>
      <c r="E288" s="14">
        <v>2</v>
      </c>
      <c r="F288" s="14">
        <v>3</v>
      </c>
    </row>
    <row r="289" spans="1:6">
      <c r="A289" s="14" t="s">
        <v>12</v>
      </c>
      <c r="B289" s="14" t="s">
        <v>82</v>
      </c>
      <c r="C289" s="14" t="s">
        <v>84</v>
      </c>
      <c r="D289" s="14" t="s">
        <v>83</v>
      </c>
      <c r="E289" s="14">
        <v>2</v>
      </c>
      <c r="F289" s="14">
        <v>3</v>
      </c>
    </row>
    <row r="290" spans="1:6">
      <c r="A290" s="14" t="s">
        <v>13</v>
      </c>
      <c r="B290" s="14" t="s">
        <v>46</v>
      </c>
      <c r="C290" s="14" t="s">
        <v>47</v>
      </c>
      <c r="D290" s="14" t="s">
        <v>48</v>
      </c>
      <c r="E290" s="14">
        <v>1</v>
      </c>
      <c r="F290" s="14">
        <v>0</v>
      </c>
    </row>
    <row r="291" spans="1:6">
      <c r="A291" s="14" t="s">
        <v>13</v>
      </c>
      <c r="B291" s="14" t="s">
        <v>49</v>
      </c>
      <c r="C291" s="14" t="s">
        <v>50</v>
      </c>
      <c r="D291" s="14" t="s">
        <v>48</v>
      </c>
      <c r="E291" s="14">
        <v>1</v>
      </c>
      <c r="F291" s="14">
        <v>2</v>
      </c>
    </row>
    <row r="292" spans="1:6">
      <c r="A292" s="14" t="s">
        <v>13</v>
      </c>
      <c r="B292" s="14" t="s">
        <v>46</v>
      </c>
      <c r="C292" s="14" t="s">
        <v>49</v>
      </c>
      <c r="D292" s="14" t="s">
        <v>48</v>
      </c>
      <c r="E292" s="14">
        <v>1</v>
      </c>
      <c r="F292" s="14">
        <v>1</v>
      </c>
    </row>
    <row r="293" spans="1:6">
      <c r="A293" s="14" t="s">
        <v>13</v>
      </c>
      <c r="B293" s="14" t="s">
        <v>50</v>
      </c>
      <c r="C293" s="14" t="s">
        <v>47</v>
      </c>
      <c r="D293" s="14" t="s">
        <v>48</v>
      </c>
      <c r="E293" s="14">
        <v>1</v>
      </c>
      <c r="F293" s="14">
        <v>0</v>
      </c>
    </row>
    <row r="294" spans="1:6">
      <c r="A294" s="14" t="s">
        <v>13</v>
      </c>
      <c r="B294" s="14" t="s">
        <v>50</v>
      </c>
      <c r="C294" s="14" t="s">
        <v>46</v>
      </c>
      <c r="D294" s="14" t="s">
        <v>48</v>
      </c>
      <c r="E294" s="14">
        <v>2</v>
      </c>
      <c r="F294" s="14">
        <v>0</v>
      </c>
    </row>
    <row r="295" spans="1:6">
      <c r="A295" s="14" t="s">
        <v>13</v>
      </c>
      <c r="B295" s="14" t="s">
        <v>47</v>
      </c>
      <c r="C295" s="14" t="s">
        <v>49</v>
      </c>
      <c r="D295" s="14" t="s">
        <v>48</v>
      </c>
      <c r="E295" s="14">
        <v>1</v>
      </c>
      <c r="F295" s="14">
        <v>1</v>
      </c>
    </row>
    <row r="296" spans="1:6">
      <c r="A296" s="14" t="s">
        <v>13</v>
      </c>
      <c r="B296" s="14" t="s">
        <v>51</v>
      </c>
      <c r="C296" s="14" t="s">
        <v>52</v>
      </c>
      <c r="D296" s="14" t="s">
        <v>53</v>
      </c>
      <c r="E296" s="14">
        <v>3</v>
      </c>
      <c r="F296" s="14">
        <v>0</v>
      </c>
    </row>
    <row r="297" spans="1:6">
      <c r="A297" s="14" t="s">
        <v>13</v>
      </c>
      <c r="B297" s="14" t="s">
        <v>54</v>
      </c>
      <c r="C297" s="14" t="s">
        <v>55</v>
      </c>
      <c r="D297" s="14" t="s">
        <v>53</v>
      </c>
      <c r="E297" s="14">
        <v>1</v>
      </c>
      <c r="F297" s="14">
        <v>1</v>
      </c>
    </row>
    <row r="298" spans="1:6">
      <c r="A298" s="14" t="s">
        <v>13</v>
      </c>
      <c r="B298" s="14" t="s">
        <v>51</v>
      </c>
      <c r="C298" s="14" t="s">
        <v>54</v>
      </c>
      <c r="D298" s="14" t="s">
        <v>53</v>
      </c>
      <c r="E298" s="14">
        <v>3</v>
      </c>
      <c r="F298" s="14">
        <v>0</v>
      </c>
    </row>
    <row r="299" spans="1:6">
      <c r="A299" s="14" t="s">
        <v>13</v>
      </c>
      <c r="B299" s="14" t="s">
        <v>55</v>
      </c>
      <c r="C299" s="14" t="s">
        <v>52</v>
      </c>
      <c r="D299" s="14" t="s">
        <v>53</v>
      </c>
      <c r="E299" s="14">
        <v>2</v>
      </c>
      <c r="F299" s="14">
        <v>1</v>
      </c>
    </row>
    <row r="300" spans="1:6">
      <c r="A300" s="14" t="s">
        <v>13</v>
      </c>
      <c r="B300" s="14" t="s">
        <v>55</v>
      </c>
      <c r="C300" s="14" t="s">
        <v>51</v>
      </c>
      <c r="D300" s="14" t="s">
        <v>53</v>
      </c>
      <c r="E300" s="14">
        <v>1</v>
      </c>
      <c r="F300" s="14">
        <v>2</v>
      </c>
    </row>
    <row r="301" spans="1:6">
      <c r="A301" s="14" t="s">
        <v>13</v>
      </c>
      <c r="B301" s="14" t="s">
        <v>52</v>
      </c>
      <c r="C301" s="14" t="s">
        <v>54</v>
      </c>
      <c r="D301" s="14" t="s">
        <v>53</v>
      </c>
      <c r="E301" s="14">
        <v>1</v>
      </c>
      <c r="F301" s="14">
        <v>2</v>
      </c>
    </row>
    <row r="302" spans="1:6">
      <c r="A302" s="14" t="s">
        <v>13</v>
      </c>
      <c r="B302" s="14" t="s">
        <v>56</v>
      </c>
      <c r="C302" s="14" t="s">
        <v>57</v>
      </c>
      <c r="D302" s="14" t="s">
        <v>58</v>
      </c>
      <c r="E302" s="14">
        <v>5</v>
      </c>
      <c r="F302" s="14">
        <v>0</v>
      </c>
    </row>
    <row r="303" spans="1:6">
      <c r="A303" s="14" t="s">
        <v>13</v>
      </c>
      <c r="B303" s="14" t="s">
        <v>59</v>
      </c>
      <c r="C303" s="14" t="s">
        <v>60</v>
      </c>
      <c r="D303" s="14" t="s">
        <v>58</v>
      </c>
      <c r="E303" s="14">
        <v>2</v>
      </c>
      <c r="F303" s="14">
        <v>3</v>
      </c>
    </row>
    <row r="304" spans="1:6">
      <c r="A304" s="14" t="s">
        <v>13</v>
      </c>
      <c r="B304" s="14" t="s">
        <v>56</v>
      </c>
      <c r="C304" s="14" t="s">
        <v>59</v>
      </c>
      <c r="D304" s="14" t="s">
        <v>58</v>
      </c>
      <c r="E304" s="14">
        <v>3</v>
      </c>
      <c r="F304" s="14">
        <v>1</v>
      </c>
    </row>
    <row r="305" spans="1:6">
      <c r="A305" s="14" t="s">
        <v>13</v>
      </c>
      <c r="B305" s="14" t="s">
        <v>60</v>
      </c>
      <c r="C305" s="14" t="s">
        <v>57</v>
      </c>
      <c r="D305" s="14" t="s">
        <v>58</v>
      </c>
      <c r="E305" s="14">
        <v>2</v>
      </c>
      <c r="F305" s="14">
        <v>0</v>
      </c>
    </row>
    <row r="306" spans="1:6">
      <c r="A306" s="14" t="s">
        <v>13</v>
      </c>
      <c r="B306" s="14" t="s">
        <v>60</v>
      </c>
      <c r="C306" s="14" t="s">
        <v>56</v>
      </c>
      <c r="D306" s="14" t="s">
        <v>58</v>
      </c>
      <c r="E306" s="14">
        <v>0</v>
      </c>
      <c r="F306" s="14">
        <v>3</v>
      </c>
    </row>
    <row r="307" spans="1:6">
      <c r="A307" s="14" t="s">
        <v>13</v>
      </c>
      <c r="B307" s="14" t="s">
        <v>57</v>
      </c>
      <c r="C307" s="14" t="s">
        <v>59</v>
      </c>
      <c r="D307" s="14" t="s">
        <v>58</v>
      </c>
      <c r="E307" s="14">
        <v>1</v>
      </c>
      <c r="F307" s="14">
        <v>2</v>
      </c>
    </row>
    <row r="308" spans="1:6">
      <c r="A308" s="14" t="s">
        <v>13</v>
      </c>
      <c r="B308" s="14" t="s">
        <v>61</v>
      </c>
      <c r="C308" s="14" t="s">
        <v>62</v>
      </c>
      <c r="D308" s="14" t="s">
        <v>63</v>
      </c>
      <c r="E308" s="14">
        <v>3</v>
      </c>
      <c r="F308" s="14">
        <v>0</v>
      </c>
    </row>
    <row r="309" spans="1:6">
      <c r="A309" s="14" t="s">
        <v>13</v>
      </c>
      <c r="B309" s="14" t="s">
        <v>64</v>
      </c>
      <c r="C309" s="14" t="s">
        <v>65</v>
      </c>
      <c r="D309" s="14" t="s">
        <v>63</v>
      </c>
      <c r="E309" s="14">
        <v>2</v>
      </c>
      <c r="F309" s="14">
        <v>1</v>
      </c>
    </row>
    <row r="310" spans="1:6">
      <c r="A310" s="14" t="s">
        <v>13</v>
      </c>
      <c r="B310" s="14" t="s">
        <v>61</v>
      </c>
      <c r="C310" s="14" t="s">
        <v>64</v>
      </c>
      <c r="D310" s="14" t="s">
        <v>63</v>
      </c>
      <c r="E310" s="14">
        <v>3</v>
      </c>
      <c r="F310" s="14">
        <v>2</v>
      </c>
    </row>
    <row r="311" spans="1:6">
      <c r="A311" s="14" t="s">
        <v>13</v>
      </c>
      <c r="B311" s="14" t="s">
        <v>65</v>
      </c>
      <c r="C311" s="14" t="s">
        <v>62</v>
      </c>
      <c r="D311" s="14" t="s">
        <v>63</v>
      </c>
      <c r="E311" s="14">
        <v>1</v>
      </c>
      <c r="F311" s="14">
        <v>0</v>
      </c>
    </row>
    <row r="312" spans="1:6">
      <c r="A312" s="14" t="s">
        <v>13</v>
      </c>
      <c r="B312" s="14" t="s">
        <v>65</v>
      </c>
      <c r="C312" s="14" t="s">
        <v>61</v>
      </c>
      <c r="D312" s="14" t="s">
        <v>63</v>
      </c>
      <c r="E312" s="14">
        <v>0</v>
      </c>
      <c r="F312" s="14">
        <v>3</v>
      </c>
    </row>
    <row r="313" spans="1:6">
      <c r="A313" s="14" t="s">
        <v>13</v>
      </c>
      <c r="B313" s="14" t="s">
        <v>62</v>
      </c>
      <c r="C313" s="14" t="s">
        <v>64</v>
      </c>
      <c r="D313" s="14" t="s">
        <v>63</v>
      </c>
      <c r="E313" s="14">
        <v>0</v>
      </c>
      <c r="F313" s="14">
        <v>2</v>
      </c>
    </row>
    <row r="314" spans="1:6">
      <c r="A314" s="14" t="s">
        <v>13</v>
      </c>
      <c r="B314" s="14" t="s">
        <v>66</v>
      </c>
      <c r="C314" s="14" t="s">
        <v>67</v>
      </c>
      <c r="D314" s="14" t="s">
        <v>68</v>
      </c>
      <c r="E314" s="14">
        <v>2</v>
      </c>
      <c r="F314" s="14">
        <v>0</v>
      </c>
    </row>
    <row r="315" spans="1:6">
      <c r="A315" s="14" t="s">
        <v>13</v>
      </c>
      <c r="B315" s="14" t="s">
        <v>69</v>
      </c>
      <c r="C315" s="14" t="s">
        <v>70</v>
      </c>
      <c r="D315" s="14" t="s">
        <v>68</v>
      </c>
      <c r="E315" s="14">
        <v>3</v>
      </c>
      <c r="F315" s="14">
        <v>0</v>
      </c>
    </row>
    <row r="316" spans="1:6">
      <c r="A316" s="14" t="s">
        <v>13</v>
      </c>
      <c r="B316" s="14" t="s">
        <v>66</v>
      </c>
      <c r="C316" s="14" t="s">
        <v>69</v>
      </c>
      <c r="D316" s="14" t="s">
        <v>68</v>
      </c>
      <c r="E316" s="14">
        <v>1</v>
      </c>
      <c r="F316" s="14">
        <v>1</v>
      </c>
    </row>
    <row r="317" spans="1:6">
      <c r="A317" s="14" t="s">
        <v>13</v>
      </c>
      <c r="B317" s="14" t="s">
        <v>70</v>
      </c>
      <c r="C317" s="14" t="s">
        <v>67</v>
      </c>
      <c r="D317" s="14" t="s">
        <v>68</v>
      </c>
      <c r="E317" s="14">
        <v>2</v>
      </c>
      <c r="F317" s="14">
        <v>2</v>
      </c>
    </row>
    <row r="318" spans="1:6">
      <c r="A318" s="14" t="s">
        <v>13</v>
      </c>
      <c r="B318" s="14" t="s">
        <v>70</v>
      </c>
      <c r="C318" s="14" t="s">
        <v>66</v>
      </c>
      <c r="D318" s="14" t="s">
        <v>68</v>
      </c>
      <c r="E318" s="14">
        <v>2</v>
      </c>
      <c r="F318" s="14">
        <v>3</v>
      </c>
    </row>
    <row r="319" spans="1:6">
      <c r="A319" s="14" t="s">
        <v>13</v>
      </c>
      <c r="B319" s="14" t="s">
        <v>67</v>
      </c>
      <c r="C319" s="14" t="s">
        <v>69</v>
      </c>
      <c r="D319" s="14" t="s">
        <v>68</v>
      </c>
      <c r="E319" s="14">
        <v>1</v>
      </c>
      <c r="F319" s="14">
        <v>3</v>
      </c>
    </row>
    <row r="320" spans="1:6">
      <c r="A320" s="14" t="s">
        <v>13</v>
      </c>
      <c r="B320" s="14" t="s">
        <v>71</v>
      </c>
      <c r="C320" s="14" t="s">
        <v>72</v>
      </c>
      <c r="D320" s="14" t="s">
        <v>73</v>
      </c>
      <c r="E320" s="14">
        <v>3</v>
      </c>
      <c r="F320" s="14">
        <v>0</v>
      </c>
    </row>
    <row r="321" spans="1:6">
      <c r="A321" s="14" t="s">
        <v>13</v>
      </c>
      <c r="B321" s="14" t="s">
        <v>74</v>
      </c>
      <c r="C321" s="14" t="s">
        <v>75</v>
      </c>
      <c r="D321" s="14" t="s">
        <v>73</v>
      </c>
      <c r="E321" s="14">
        <v>2</v>
      </c>
      <c r="F321" s="14">
        <v>1</v>
      </c>
    </row>
    <row r="322" spans="1:6">
      <c r="A322" s="14" t="s">
        <v>13</v>
      </c>
      <c r="B322" s="14" t="s">
        <v>71</v>
      </c>
      <c r="C322" s="14" t="s">
        <v>74</v>
      </c>
      <c r="D322" s="14" t="s">
        <v>73</v>
      </c>
      <c r="E322" s="14">
        <v>2</v>
      </c>
      <c r="F322" s="14">
        <v>2</v>
      </c>
    </row>
    <row r="323" spans="1:6">
      <c r="A323" s="14" t="s">
        <v>13</v>
      </c>
      <c r="B323" s="14" t="s">
        <v>75</v>
      </c>
      <c r="C323" s="14" t="s">
        <v>72</v>
      </c>
      <c r="D323" s="14" t="s">
        <v>73</v>
      </c>
      <c r="E323" s="14">
        <v>2</v>
      </c>
      <c r="F323" s="14">
        <v>1</v>
      </c>
    </row>
    <row r="324" spans="1:6">
      <c r="A324" s="14" t="s">
        <v>13</v>
      </c>
      <c r="B324" s="14" t="s">
        <v>75</v>
      </c>
      <c r="C324" s="14" t="s">
        <v>71</v>
      </c>
      <c r="D324" s="14" t="s">
        <v>73</v>
      </c>
      <c r="E324" s="14">
        <v>1</v>
      </c>
      <c r="F324" s="14">
        <v>4</v>
      </c>
    </row>
    <row r="325" spans="1:6">
      <c r="A325" s="14" t="s">
        <v>13</v>
      </c>
      <c r="B325" s="14" t="s">
        <v>72</v>
      </c>
      <c r="C325" s="14" t="s">
        <v>74</v>
      </c>
      <c r="D325" s="14" t="s">
        <v>73</v>
      </c>
      <c r="E325" s="14">
        <v>0</v>
      </c>
      <c r="F325" s="14">
        <v>2</v>
      </c>
    </row>
    <row r="326" spans="1:6">
      <c r="A326" s="14" t="s">
        <v>13</v>
      </c>
      <c r="B326" s="14" t="s">
        <v>76</v>
      </c>
      <c r="C326" s="14" t="s">
        <v>77</v>
      </c>
      <c r="D326" s="14" t="s">
        <v>78</v>
      </c>
      <c r="E326" s="14">
        <v>3</v>
      </c>
      <c r="F326" s="14">
        <v>1</v>
      </c>
    </row>
    <row r="327" spans="1:6">
      <c r="A327" s="14" t="s">
        <v>13</v>
      </c>
      <c r="B327" s="14" t="s">
        <v>79</v>
      </c>
      <c r="C327" s="14" t="s">
        <v>80</v>
      </c>
      <c r="D327" s="14" t="s">
        <v>78</v>
      </c>
      <c r="E327" s="14">
        <v>1</v>
      </c>
      <c r="F327" s="14">
        <v>2</v>
      </c>
    </row>
    <row r="328" spans="1:6">
      <c r="A328" s="14" t="s">
        <v>13</v>
      </c>
      <c r="B328" s="14" t="s">
        <v>76</v>
      </c>
      <c r="C328" s="14" t="s">
        <v>79</v>
      </c>
      <c r="D328" s="14" t="s">
        <v>78</v>
      </c>
      <c r="E328" s="14">
        <v>5</v>
      </c>
      <c r="F328" s="14">
        <v>0</v>
      </c>
    </row>
    <row r="329" spans="1:6">
      <c r="A329" s="14" t="s">
        <v>13</v>
      </c>
      <c r="B329" s="14" t="s">
        <v>80</v>
      </c>
      <c r="C329" s="14" t="s">
        <v>77</v>
      </c>
      <c r="D329" s="14" t="s">
        <v>78</v>
      </c>
      <c r="E329" s="14">
        <v>1</v>
      </c>
      <c r="F329" s="14">
        <v>2</v>
      </c>
    </row>
    <row r="330" spans="1:6">
      <c r="A330" s="14" t="s">
        <v>13</v>
      </c>
      <c r="B330" s="14" t="s">
        <v>80</v>
      </c>
      <c r="C330" s="14" t="s">
        <v>76</v>
      </c>
      <c r="D330" s="14" t="s">
        <v>78</v>
      </c>
      <c r="E330" s="14">
        <v>0</v>
      </c>
      <c r="F330" s="14">
        <v>3</v>
      </c>
    </row>
    <row r="331" spans="1:6">
      <c r="A331" s="14" t="s">
        <v>13</v>
      </c>
      <c r="B331" s="14" t="s">
        <v>77</v>
      </c>
      <c r="C331" s="14" t="s">
        <v>79</v>
      </c>
      <c r="D331" s="14" t="s">
        <v>78</v>
      </c>
      <c r="E331" s="14">
        <v>2</v>
      </c>
      <c r="F331" s="14">
        <v>0</v>
      </c>
    </row>
    <row r="332" spans="1:6">
      <c r="A332" s="14" t="s">
        <v>13</v>
      </c>
      <c r="B332" s="14" t="s">
        <v>81</v>
      </c>
      <c r="C332" s="14" t="s">
        <v>82</v>
      </c>
      <c r="D332" s="14" t="s">
        <v>83</v>
      </c>
      <c r="E332" s="14">
        <v>2</v>
      </c>
      <c r="F332" s="14">
        <v>0</v>
      </c>
    </row>
    <row r="333" spans="1:6">
      <c r="A333" s="14" t="s">
        <v>13</v>
      </c>
      <c r="B333" s="14" t="s">
        <v>84</v>
      </c>
      <c r="C333" s="14" t="s">
        <v>85</v>
      </c>
      <c r="D333" s="14" t="s">
        <v>83</v>
      </c>
      <c r="E333" s="14">
        <v>2</v>
      </c>
      <c r="F333" s="14">
        <v>0</v>
      </c>
    </row>
    <row r="334" spans="1:6">
      <c r="A334" s="14" t="s">
        <v>13</v>
      </c>
      <c r="B334" s="14" t="s">
        <v>81</v>
      </c>
      <c r="C334" s="14" t="s">
        <v>84</v>
      </c>
      <c r="D334" s="14" t="s">
        <v>83</v>
      </c>
      <c r="E334" s="14">
        <v>4</v>
      </c>
      <c r="F334" s="14">
        <v>2</v>
      </c>
    </row>
    <row r="335" spans="1:6">
      <c r="A335" s="14" t="s">
        <v>13</v>
      </c>
      <c r="B335" s="14" t="s">
        <v>85</v>
      </c>
      <c r="C335" s="14" t="s">
        <v>82</v>
      </c>
      <c r="D335" s="14" t="s">
        <v>83</v>
      </c>
      <c r="E335" s="14">
        <v>1</v>
      </c>
      <c r="F335" s="14">
        <v>2</v>
      </c>
    </row>
    <row r="336" spans="1:6">
      <c r="A336" s="14" t="s">
        <v>13</v>
      </c>
      <c r="B336" s="14" t="s">
        <v>85</v>
      </c>
      <c r="C336" s="14" t="s">
        <v>81</v>
      </c>
      <c r="D336" s="14" t="s">
        <v>83</v>
      </c>
      <c r="E336" s="14">
        <v>0</v>
      </c>
      <c r="F336" s="14">
        <v>2</v>
      </c>
    </row>
    <row r="337" spans="1:6">
      <c r="A337" s="14" t="s">
        <v>13</v>
      </c>
      <c r="B337" s="14" t="s">
        <v>82</v>
      </c>
      <c r="C337" s="14" t="s">
        <v>84</v>
      </c>
      <c r="D337" s="14" t="s">
        <v>83</v>
      </c>
      <c r="E337" s="14">
        <v>1</v>
      </c>
      <c r="F337" s="14">
        <v>3</v>
      </c>
    </row>
    <row r="338" spans="1:6">
      <c r="A338" s="14" t="s">
        <v>14</v>
      </c>
      <c r="B338" s="14" t="s">
        <v>46</v>
      </c>
      <c r="C338" s="14" t="s">
        <v>47</v>
      </c>
      <c r="D338" s="14" t="s">
        <v>48</v>
      </c>
      <c r="E338" s="14">
        <v>2</v>
      </c>
      <c r="F338" s="14">
        <v>1</v>
      </c>
    </row>
    <row r="339" spans="1:6">
      <c r="A339" s="14" t="s">
        <v>14</v>
      </c>
      <c r="B339" s="14" t="s">
        <v>49</v>
      </c>
      <c r="C339" s="14" t="s">
        <v>50</v>
      </c>
      <c r="D339" s="14" t="s">
        <v>48</v>
      </c>
      <c r="E339" s="14">
        <v>0</v>
      </c>
      <c r="F339" s="14">
        <v>2</v>
      </c>
    </row>
    <row r="340" spans="1:6">
      <c r="A340" s="14" t="s">
        <v>14</v>
      </c>
      <c r="B340" s="14" t="s">
        <v>46</v>
      </c>
      <c r="C340" s="14" t="s">
        <v>49</v>
      </c>
      <c r="D340" s="14" t="s">
        <v>48</v>
      </c>
      <c r="E340" s="14">
        <v>2</v>
      </c>
      <c r="F340" s="14">
        <v>0</v>
      </c>
    </row>
    <row r="341" spans="1:6">
      <c r="A341" s="14" t="s">
        <v>14</v>
      </c>
      <c r="B341" s="14" t="s">
        <v>50</v>
      </c>
      <c r="C341" s="14" t="s">
        <v>47</v>
      </c>
      <c r="D341" s="14" t="s">
        <v>48</v>
      </c>
      <c r="E341" s="14">
        <v>2</v>
      </c>
      <c r="F341" s="14">
        <v>1</v>
      </c>
    </row>
    <row r="342" spans="1:6">
      <c r="A342" s="14" t="s">
        <v>14</v>
      </c>
      <c r="B342" s="14" t="s">
        <v>50</v>
      </c>
      <c r="C342" s="14" t="s">
        <v>46</v>
      </c>
      <c r="D342" s="14" t="s">
        <v>48</v>
      </c>
      <c r="E342" s="14">
        <v>2</v>
      </c>
      <c r="F342" s="14">
        <v>1</v>
      </c>
    </row>
    <row r="343" spans="1:6">
      <c r="A343" s="14" t="s">
        <v>14</v>
      </c>
      <c r="B343" s="14" t="s">
        <v>47</v>
      </c>
      <c r="C343" s="14" t="s">
        <v>49</v>
      </c>
      <c r="D343" s="14" t="s">
        <v>48</v>
      </c>
      <c r="E343" s="14">
        <v>1</v>
      </c>
      <c r="F343" s="14">
        <v>0</v>
      </c>
    </row>
    <row r="344" spans="1:6">
      <c r="A344" s="14" t="s">
        <v>14</v>
      </c>
      <c r="B344" s="14" t="s">
        <v>51</v>
      </c>
      <c r="C344" s="14" t="s">
        <v>52</v>
      </c>
      <c r="D344" s="14" t="s">
        <v>53</v>
      </c>
      <c r="E344" s="14">
        <v>2</v>
      </c>
      <c r="F344" s="14">
        <v>1</v>
      </c>
    </row>
    <row r="345" spans="1:6">
      <c r="A345" s="14" t="s">
        <v>14</v>
      </c>
      <c r="B345" s="14" t="s">
        <v>54</v>
      </c>
      <c r="C345" s="14" t="s">
        <v>55</v>
      </c>
      <c r="D345" s="14" t="s">
        <v>53</v>
      </c>
      <c r="E345" s="14">
        <v>2</v>
      </c>
      <c r="F345" s="14">
        <v>1</v>
      </c>
    </row>
    <row r="346" spans="1:6">
      <c r="A346" s="14" t="s">
        <v>14</v>
      </c>
      <c r="B346" s="14" t="s">
        <v>51</v>
      </c>
      <c r="C346" s="14" t="s">
        <v>54</v>
      </c>
      <c r="D346" s="14" t="s">
        <v>53</v>
      </c>
      <c r="E346" s="14">
        <v>2</v>
      </c>
      <c r="F346" s="14">
        <v>0</v>
      </c>
    </row>
    <row r="347" spans="1:6">
      <c r="A347" s="14" t="s">
        <v>14</v>
      </c>
      <c r="B347" s="14" t="s">
        <v>55</v>
      </c>
      <c r="C347" s="14" t="s">
        <v>52</v>
      </c>
      <c r="D347" s="14" t="s">
        <v>53</v>
      </c>
      <c r="E347" s="14">
        <v>0</v>
      </c>
      <c r="F347" s="14">
        <v>1</v>
      </c>
    </row>
    <row r="348" spans="1:6">
      <c r="A348" s="14" t="s">
        <v>14</v>
      </c>
      <c r="B348" s="14" t="s">
        <v>55</v>
      </c>
      <c r="C348" s="14" t="s">
        <v>51</v>
      </c>
      <c r="D348" s="14" t="s">
        <v>53</v>
      </c>
      <c r="E348" s="14">
        <v>0</v>
      </c>
      <c r="F348" s="14">
        <v>2</v>
      </c>
    </row>
    <row r="349" spans="1:6">
      <c r="A349" s="14" t="s">
        <v>14</v>
      </c>
      <c r="B349" s="14" t="s">
        <v>52</v>
      </c>
      <c r="C349" s="14" t="s">
        <v>54</v>
      </c>
      <c r="D349" s="14" t="s">
        <v>53</v>
      </c>
      <c r="E349" s="14">
        <v>1</v>
      </c>
      <c r="F349" s="14">
        <v>0</v>
      </c>
    </row>
    <row r="350" spans="1:6">
      <c r="A350" s="14" t="s">
        <v>14</v>
      </c>
      <c r="B350" s="14" t="s">
        <v>56</v>
      </c>
      <c r="C350" s="14" t="s">
        <v>57</v>
      </c>
      <c r="D350" s="14" t="s">
        <v>58</v>
      </c>
      <c r="E350" s="14">
        <v>2</v>
      </c>
      <c r="F350" s="14">
        <v>0</v>
      </c>
    </row>
    <row r="351" spans="1:6">
      <c r="A351" s="14" t="s">
        <v>14</v>
      </c>
      <c r="B351" s="14" t="s">
        <v>59</v>
      </c>
      <c r="C351" s="14" t="s">
        <v>60</v>
      </c>
      <c r="D351" s="14" t="s">
        <v>58</v>
      </c>
      <c r="E351" s="14">
        <v>1</v>
      </c>
      <c r="F351" s="14">
        <v>1</v>
      </c>
    </row>
    <row r="352" spans="1:6">
      <c r="A352" s="14" t="s">
        <v>14</v>
      </c>
      <c r="B352" s="14" t="s">
        <v>56</v>
      </c>
      <c r="C352" s="14" t="s">
        <v>59</v>
      </c>
      <c r="D352" s="14" t="s">
        <v>58</v>
      </c>
      <c r="E352" s="14">
        <v>1</v>
      </c>
      <c r="F352" s="14">
        <v>0</v>
      </c>
    </row>
    <row r="353" spans="1:6">
      <c r="A353" s="14" t="s">
        <v>14</v>
      </c>
      <c r="B353" s="14" t="s">
        <v>60</v>
      </c>
      <c r="C353" s="14" t="s">
        <v>57</v>
      </c>
      <c r="D353" s="14" t="s">
        <v>58</v>
      </c>
      <c r="E353" s="14">
        <v>1</v>
      </c>
      <c r="F353" s="14">
        <v>2</v>
      </c>
    </row>
    <row r="354" spans="1:6">
      <c r="A354" s="14" t="s">
        <v>14</v>
      </c>
      <c r="B354" s="14" t="s">
        <v>60</v>
      </c>
      <c r="C354" s="14" t="s">
        <v>56</v>
      </c>
      <c r="D354" s="14" t="s">
        <v>58</v>
      </c>
      <c r="E354" s="14">
        <v>1</v>
      </c>
      <c r="F354" s="14">
        <v>2</v>
      </c>
    </row>
    <row r="355" spans="1:6">
      <c r="A355" s="14" t="s">
        <v>14</v>
      </c>
      <c r="B355" s="14" t="s">
        <v>57</v>
      </c>
      <c r="C355" s="14" t="s">
        <v>59</v>
      </c>
      <c r="D355" s="14" t="s">
        <v>58</v>
      </c>
      <c r="E355" s="14">
        <v>1</v>
      </c>
      <c r="F355" s="14">
        <v>0</v>
      </c>
    </row>
    <row r="356" spans="1:6">
      <c r="A356" s="14" t="s">
        <v>14</v>
      </c>
      <c r="B356" s="14" t="s">
        <v>61</v>
      </c>
      <c r="C356" s="14" t="s">
        <v>62</v>
      </c>
      <c r="D356" s="14" t="s">
        <v>63</v>
      </c>
      <c r="E356" s="14">
        <v>2</v>
      </c>
      <c r="F356" s="14">
        <v>0</v>
      </c>
    </row>
    <row r="357" spans="1:6">
      <c r="A357" s="14" t="s">
        <v>14</v>
      </c>
      <c r="B357" s="14" t="s">
        <v>64</v>
      </c>
      <c r="C357" s="14" t="s">
        <v>65</v>
      </c>
      <c r="D357" s="14" t="s">
        <v>63</v>
      </c>
      <c r="E357" s="14">
        <v>2</v>
      </c>
      <c r="F357" s="14">
        <v>0</v>
      </c>
    </row>
    <row r="358" spans="1:6">
      <c r="A358" s="14" t="s">
        <v>14</v>
      </c>
      <c r="B358" s="14" t="s">
        <v>61</v>
      </c>
      <c r="C358" s="14" t="s">
        <v>64</v>
      </c>
      <c r="D358" s="14" t="s">
        <v>63</v>
      </c>
      <c r="E358" s="14">
        <v>2</v>
      </c>
      <c r="F358" s="14">
        <v>1</v>
      </c>
    </row>
    <row r="359" spans="1:6">
      <c r="A359" s="14" t="s">
        <v>14</v>
      </c>
      <c r="B359" s="14" t="s">
        <v>65</v>
      </c>
      <c r="C359" s="14" t="s">
        <v>62</v>
      </c>
      <c r="D359" s="14" t="s">
        <v>63</v>
      </c>
      <c r="E359" s="14">
        <v>1</v>
      </c>
      <c r="F359" s="14">
        <v>0</v>
      </c>
    </row>
    <row r="360" spans="1:6">
      <c r="A360" s="14" t="s">
        <v>14</v>
      </c>
      <c r="B360" s="14" t="s">
        <v>65</v>
      </c>
      <c r="C360" s="14" t="s">
        <v>61</v>
      </c>
      <c r="D360" s="14" t="s">
        <v>63</v>
      </c>
      <c r="E360" s="14">
        <v>0</v>
      </c>
      <c r="F360" s="14">
        <v>1</v>
      </c>
    </row>
    <row r="361" spans="1:6">
      <c r="A361" s="14" t="s">
        <v>14</v>
      </c>
      <c r="B361" s="14" t="s">
        <v>62</v>
      </c>
      <c r="C361" s="14" t="s">
        <v>64</v>
      </c>
      <c r="D361" s="14" t="s">
        <v>63</v>
      </c>
      <c r="E361" s="14">
        <v>1</v>
      </c>
      <c r="F361" s="14">
        <v>2</v>
      </c>
    </row>
    <row r="362" spans="1:6">
      <c r="A362" s="14" t="s">
        <v>14</v>
      </c>
      <c r="B362" s="14" t="s">
        <v>66</v>
      </c>
      <c r="C362" s="14" t="s">
        <v>67</v>
      </c>
      <c r="D362" s="14" t="s">
        <v>68</v>
      </c>
      <c r="E362" s="14">
        <v>2</v>
      </c>
      <c r="F362" s="14">
        <v>0</v>
      </c>
    </row>
    <row r="363" spans="1:6">
      <c r="A363" s="14" t="s">
        <v>14</v>
      </c>
      <c r="B363" s="14" t="s">
        <v>69</v>
      </c>
      <c r="C363" s="14" t="s">
        <v>70</v>
      </c>
      <c r="D363" s="14" t="s">
        <v>68</v>
      </c>
      <c r="E363" s="14">
        <v>2</v>
      </c>
      <c r="F363" s="14">
        <v>1</v>
      </c>
    </row>
    <row r="364" spans="1:6">
      <c r="A364" s="14" t="s">
        <v>14</v>
      </c>
      <c r="B364" s="14" t="s">
        <v>66</v>
      </c>
      <c r="C364" s="14" t="s">
        <v>69</v>
      </c>
      <c r="D364" s="14" t="s">
        <v>68</v>
      </c>
      <c r="E364" s="14">
        <v>2</v>
      </c>
      <c r="F364" s="14">
        <v>1</v>
      </c>
    </row>
    <row r="365" spans="1:6">
      <c r="A365" s="14" t="s">
        <v>14</v>
      </c>
      <c r="B365" s="14" t="s">
        <v>70</v>
      </c>
      <c r="C365" s="14" t="s">
        <v>67</v>
      </c>
      <c r="D365" s="14" t="s">
        <v>68</v>
      </c>
      <c r="E365" s="14">
        <v>1</v>
      </c>
      <c r="F365" s="14">
        <v>0</v>
      </c>
    </row>
    <row r="366" spans="1:6">
      <c r="A366" s="14" t="s">
        <v>14</v>
      </c>
      <c r="B366" s="14" t="s">
        <v>70</v>
      </c>
      <c r="C366" s="14" t="s">
        <v>66</v>
      </c>
      <c r="D366" s="14" t="s">
        <v>68</v>
      </c>
      <c r="E366" s="14">
        <v>1</v>
      </c>
      <c r="F366" s="14">
        <v>3</v>
      </c>
    </row>
    <row r="367" spans="1:6">
      <c r="A367" s="14" t="s">
        <v>14</v>
      </c>
      <c r="B367" s="14" t="s">
        <v>67</v>
      </c>
      <c r="C367" s="14" t="s">
        <v>69</v>
      </c>
      <c r="D367" s="14" t="s">
        <v>68</v>
      </c>
      <c r="E367" s="14">
        <v>0</v>
      </c>
      <c r="F367" s="14">
        <v>2</v>
      </c>
    </row>
    <row r="368" spans="1:6">
      <c r="A368" s="14" t="s">
        <v>14</v>
      </c>
      <c r="B368" s="14" t="s">
        <v>71</v>
      </c>
      <c r="C368" s="14" t="s">
        <v>72</v>
      </c>
      <c r="D368" s="14" t="s">
        <v>73</v>
      </c>
      <c r="E368" s="14">
        <v>1</v>
      </c>
      <c r="F368" s="14">
        <v>0</v>
      </c>
    </row>
    <row r="369" spans="1:6">
      <c r="A369" s="14" t="s">
        <v>14</v>
      </c>
      <c r="B369" s="14" t="s">
        <v>74</v>
      </c>
      <c r="C369" s="14" t="s">
        <v>75</v>
      </c>
      <c r="D369" s="14" t="s">
        <v>73</v>
      </c>
      <c r="E369" s="14">
        <v>1</v>
      </c>
      <c r="F369" s="14">
        <v>2</v>
      </c>
    </row>
    <row r="370" spans="1:6">
      <c r="A370" s="14" t="s">
        <v>14</v>
      </c>
      <c r="B370" s="14" t="s">
        <v>71</v>
      </c>
      <c r="C370" s="14" t="s">
        <v>74</v>
      </c>
      <c r="D370" s="14" t="s">
        <v>73</v>
      </c>
      <c r="E370" s="14">
        <v>2</v>
      </c>
      <c r="F370" s="14">
        <v>0</v>
      </c>
    </row>
    <row r="371" spans="1:6">
      <c r="A371" s="14" t="s">
        <v>14</v>
      </c>
      <c r="B371" s="14" t="s">
        <v>75</v>
      </c>
      <c r="C371" s="14" t="s">
        <v>72</v>
      </c>
      <c r="D371" s="14" t="s">
        <v>73</v>
      </c>
      <c r="E371" s="14">
        <v>1</v>
      </c>
      <c r="F371" s="14">
        <v>0</v>
      </c>
    </row>
    <row r="372" spans="1:6">
      <c r="A372" s="14" t="s">
        <v>14</v>
      </c>
      <c r="B372" s="14" t="s">
        <v>75</v>
      </c>
      <c r="C372" s="14" t="s">
        <v>71</v>
      </c>
      <c r="D372" s="14" t="s">
        <v>73</v>
      </c>
      <c r="E372" s="14">
        <v>0</v>
      </c>
      <c r="F372" s="14">
        <v>1</v>
      </c>
    </row>
    <row r="373" spans="1:6">
      <c r="A373" s="14" t="s">
        <v>14</v>
      </c>
      <c r="B373" s="14" t="s">
        <v>72</v>
      </c>
      <c r="C373" s="14" t="s">
        <v>74</v>
      </c>
      <c r="D373" s="14" t="s">
        <v>73</v>
      </c>
      <c r="E373" s="14">
        <v>2</v>
      </c>
      <c r="F373" s="14">
        <v>1</v>
      </c>
    </row>
    <row r="374" spans="1:6">
      <c r="A374" s="14" t="s">
        <v>14</v>
      </c>
      <c r="B374" s="14" t="s">
        <v>76</v>
      </c>
      <c r="C374" s="14" t="s">
        <v>77</v>
      </c>
      <c r="D374" s="14" t="s">
        <v>78</v>
      </c>
      <c r="E374" s="14">
        <v>2</v>
      </c>
      <c r="F374" s="14">
        <v>0</v>
      </c>
    </row>
    <row r="375" spans="1:6">
      <c r="A375" s="14" t="s">
        <v>14</v>
      </c>
      <c r="B375" s="14" t="s">
        <v>79</v>
      </c>
      <c r="C375" s="14" t="s">
        <v>80</v>
      </c>
      <c r="D375" s="14" t="s">
        <v>78</v>
      </c>
      <c r="E375" s="14">
        <v>1</v>
      </c>
      <c r="F375" s="14">
        <v>0</v>
      </c>
    </row>
    <row r="376" spans="1:6">
      <c r="A376" s="14" t="s">
        <v>14</v>
      </c>
      <c r="B376" s="14" t="s">
        <v>76</v>
      </c>
      <c r="C376" s="14" t="s">
        <v>79</v>
      </c>
      <c r="D376" s="14" t="s">
        <v>78</v>
      </c>
      <c r="E376" s="14">
        <v>2</v>
      </c>
      <c r="F376" s="14">
        <v>1</v>
      </c>
    </row>
    <row r="377" spans="1:6">
      <c r="A377" s="14" t="s">
        <v>14</v>
      </c>
      <c r="B377" s="14" t="s">
        <v>80</v>
      </c>
      <c r="C377" s="14" t="s">
        <v>77</v>
      </c>
      <c r="D377" s="14" t="s">
        <v>78</v>
      </c>
      <c r="E377" s="14">
        <v>1</v>
      </c>
      <c r="F377" s="14">
        <v>2</v>
      </c>
    </row>
    <row r="378" spans="1:6">
      <c r="A378" s="14" t="s">
        <v>14</v>
      </c>
      <c r="B378" s="14" t="s">
        <v>80</v>
      </c>
      <c r="C378" s="14" t="s">
        <v>76</v>
      </c>
      <c r="D378" s="14" t="s">
        <v>78</v>
      </c>
      <c r="E378" s="14">
        <v>0</v>
      </c>
      <c r="F378" s="14">
        <v>1</v>
      </c>
    </row>
    <row r="379" spans="1:6">
      <c r="A379" s="14" t="s">
        <v>14</v>
      </c>
      <c r="B379" s="14" t="s">
        <v>77</v>
      </c>
      <c r="C379" s="14" t="s">
        <v>79</v>
      </c>
      <c r="D379" s="14" t="s">
        <v>78</v>
      </c>
      <c r="E379" s="14">
        <v>0</v>
      </c>
      <c r="F379" s="14">
        <v>1</v>
      </c>
    </row>
    <row r="380" spans="1:6">
      <c r="A380" s="14" t="s">
        <v>14</v>
      </c>
      <c r="B380" s="14" t="s">
        <v>81</v>
      </c>
      <c r="C380" s="14" t="s">
        <v>82</v>
      </c>
      <c r="D380" s="14" t="s">
        <v>83</v>
      </c>
      <c r="E380" s="14">
        <v>2</v>
      </c>
      <c r="F380" s="14">
        <v>0</v>
      </c>
    </row>
    <row r="381" spans="1:6">
      <c r="A381" s="14" t="s">
        <v>14</v>
      </c>
      <c r="B381" s="14" t="s">
        <v>84</v>
      </c>
      <c r="C381" s="14" t="s">
        <v>85</v>
      </c>
      <c r="D381" s="14" t="s">
        <v>83</v>
      </c>
      <c r="E381" s="14">
        <v>2</v>
      </c>
      <c r="F381" s="14">
        <v>1</v>
      </c>
    </row>
    <row r="382" spans="1:6">
      <c r="A382" s="14" t="s">
        <v>14</v>
      </c>
      <c r="B382" s="14" t="s">
        <v>81</v>
      </c>
      <c r="C382" s="14" t="s">
        <v>84</v>
      </c>
      <c r="D382" s="14" t="s">
        <v>83</v>
      </c>
      <c r="E382" s="14">
        <v>2</v>
      </c>
      <c r="F382" s="14">
        <v>1</v>
      </c>
    </row>
    <row r="383" spans="1:6">
      <c r="A383" s="14" t="s">
        <v>14</v>
      </c>
      <c r="B383" s="14" t="s">
        <v>85</v>
      </c>
      <c r="C383" s="14" t="s">
        <v>82</v>
      </c>
      <c r="D383" s="14" t="s">
        <v>83</v>
      </c>
      <c r="E383" s="14">
        <v>2</v>
      </c>
      <c r="F383" s="14">
        <v>1</v>
      </c>
    </row>
    <row r="384" spans="1:6">
      <c r="A384" s="14" t="s">
        <v>14</v>
      </c>
      <c r="B384" s="14" t="s">
        <v>85</v>
      </c>
      <c r="C384" s="14" t="s">
        <v>81</v>
      </c>
      <c r="D384" s="14" t="s">
        <v>83</v>
      </c>
      <c r="E384" s="14">
        <v>1</v>
      </c>
      <c r="F384" s="14">
        <v>2</v>
      </c>
    </row>
    <row r="385" spans="1:6">
      <c r="A385" s="14" t="s">
        <v>14</v>
      </c>
      <c r="B385" s="14" t="s">
        <v>82</v>
      </c>
      <c r="C385" s="14" t="s">
        <v>84</v>
      </c>
      <c r="D385" s="14" t="s">
        <v>83</v>
      </c>
      <c r="E385" s="14">
        <v>0</v>
      </c>
      <c r="F385" s="14">
        <v>1</v>
      </c>
    </row>
    <row r="386" spans="1:6">
      <c r="A386" s="14" t="s">
        <v>15</v>
      </c>
      <c r="B386" s="14" t="s">
        <v>46</v>
      </c>
      <c r="C386" s="14" t="s">
        <v>47</v>
      </c>
      <c r="D386" s="14" t="s">
        <v>48</v>
      </c>
      <c r="E386" s="14">
        <v>2</v>
      </c>
      <c r="F386" s="14">
        <v>1</v>
      </c>
    </row>
    <row r="387" spans="1:6">
      <c r="A387" s="14" t="s">
        <v>15</v>
      </c>
      <c r="B387" s="14" t="s">
        <v>49</v>
      </c>
      <c r="C387" s="14" t="s">
        <v>50</v>
      </c>
      <c r="D387" s="14" t="s">
        <v>48</v>
      </c>
      <c r="E387" s="14">
        <v>1</v>
      </c>
      <c r="F387" s="14">
        <v>2</v>
      </c>
    </row>
    <row r="388" spans="1:6">
      <c r="A388" s="14" t="s">
        <v>15</v>
      </c>
      <c r="B388" s="14" t="s">
        <v>46</v>
      </c>
      <c r="C388" s="14" t="s">
        <v>49</v>
      </c>
      <c r="D388" s="14" t="s">
        <v>48</v>
      </c>
      <c r="E388" s="14">
        <v>0</v>
      </c>
      <c r="F388" s="14">
        <v>1</v>
      </c>
    </row>
    <row r="389" spans="1:6">
      <c r="A389" s="14" t="s">
        <v>15</v>
      </c>
      <c r="B389" s="14" t="s">
        <v>50</v>
      </c>
      <c r="C389" s="14" t="s">
        <v>47</v>
      </c>
      <c r="D389" s="14" t="s">
        <v>48</v>
      </c>
      <c r="E389" s="14">
        <v>2</v>
      </c>
      <c r="F389" s="14">
        <v>0</v>
      </c>
    </row>
    <row r="390" spans="1:6">
      <c r="A390" s="14" t="s">
        <v>15</v>
      </c>
      <c r="B390" s="14" t="s">
        <v>50</v>
      </c>
      <c r="C390" s="14" t="s">
        <v>46</v>
      </c>
      <c r="D390" s="14" t="s">
        <v>48</v>
      </c>
      <c r="E390" s="14">
        <v>3</v>
      </c>
      <c r="F390" s="14">
        <v>0</v>
      </c>
    </row>
    <row r="391" spans="1:6">
      <c r="A391" s="14" t="s">
        <v>15</v>
      </c>
      <c r="B391" s="14" t="s">
        <v>47</v>
      </c>
      <c r="C391" s="14" t="s">
        <v>49</v>
      </c>
      <c r="D391" s="14" t="s">
        <v>48</v>
      </c>
      <c r="E391" s="14">
        <v>2</v>
      </c>
      <c r="F391" s="14">
        <v>0</v>
      </c>
    </row>
    <row r="392" spans="1:6">
      <c r="A392" s="14" t="s">
        <v>15</v>
      </c>
      <c r="B392" s="14" t="s">
        <v>51</v>
      </c>
      <c r="C392" s="14" t="s">
        <v>52</v>
      </c>
      <c r="D392" s="14" t="s">
        <v>53</v>
      </c>
      <c r="E392" s="14">
        <v>3</v>
      </c>
      <c r="F392" s="14">
        <v>0</v>
      </c>
    </row>
    <row r="393" spans="1:6">
      <c r="A393" s="14" t="s">
        <v>15</v>
      </c>
      <c r="B393" s="14" t="s">
        <v>54</v>
      </c>
      <c r="C393" s="14" t="s">
        <v>55</v>
      </c>
      <c r="D393" s="14" t="s">
        <v>53</v>
      </c>
      <c r="E393" s="14">
        <v>1</v>
      </c>
      <c r="F393" s="14">
        <v>2</v>
      </c>
    </row>
    <row r="394" spans="1:6">
      <c r="A394" s="14" t="s">
        <v>15</v>
      </c>
      <c r="B394" s="14" t="s">
        <v>51</v>
      </c>
      <c r="C394" s="14" t="s">
        <v>54</v>
      </c>
      <c r="D394" s="14" t="s">
        <v>53</v>
      </c>
      <c r="E394" s="14">
        <v>2</v>
      </c>
      <c r="F394" s="14">
        <v>0</v>
      </c>
    </row>
    <row r="395" spans="1:6">
      <c r="A395" s="14" t="s">
        <v>15</v>
      </c>
      <c r="B395" s="14" t="s">
        <v>55</v>
      </c>
      <c r="C395" s="14" t="s">
        <v>52</v>
      </c>
      <c r="D395" s="14" t="s">
        <v>53</v>
      </c>
      <c r="E395" s="14">
        <v>1</v>
      </c>
      <c r="F395" s="14">
        <v>0</v>
      </c>
    </row>
    <row r="396" spans="1:6">
      <c r="A396" s="14" t="s">
        <v>15</v>
      </c>
      <c r="B396" s="14" t="s">
        <v>55</v>
      </c>
      <c r="C396" s="14" t="s">
        <v>51</v>
      </c>
      <c r="D396" s="14" t="s">
        <v>53</v>
      </c>
      <c r="E396" s="14">
        <v>1</v>
      </c>
      <c r="F396" s="14">
        <v>3</v>
      </c>
    </row>
    <row r="397" spans="1:6">
      <c r="A397" s="14" t="s">
        <v>15</v>
      </c>
      <c r="B397" s="14" t="s">
        <v>52</v>
      </c>
      <c r="C397" s="14" t="s">
        <v>54</v>
      </c>
      <c r="D397" s="14" t="s">
        <v>53</v>
      </c>
      <c r="E397" s="14">
        <v>0</v>
      </c>
      <c r="F397" s="14">
        <v>1</v>
      </c>
    </row>
    <row r="398" spans="1:6">
      <c r="A398" s="14" t="s">
        <v>15</v>
      </c>
      <c r="B398" s="14" t="s">
        <v>56</v>
      </c>
      <c r="C398" s="14" t="s">
        <v>57</v>
      </c>
      <c r="D398" s="14" t="s">
        <v>58</v>
      </c>
      <c r="E398" s="14">
        <v>5</v>
      </c>
      <c r="F398" s="14">
        <v>0</v>
      </c>
    </row>
    <row r="399" spans="1:6">
      <c r="A399" s="14" t="s">
        <v>15</v>
      </c>
      <c r="B399" s="14" t="s">
        <v>59</v>
      </c>
      <c r="C399" s="14" t="s">
        <v>60</v>
      </c>
      <c r="D399" s="14" t="s">
        <v>58</v>
      </c>
      <c r="E399" s="14">
        <v>1</v>
      </c>
      <c r="F399" s="14">
        <v>0</v>
      </c>
    </row>
    <row r="400" spans="1:6">
      <c r="A400" s="14" t="s">
        <v>15</v>
      </c>
      <c r="B400" s="14" t="s">
        <v>56</v>
      </c>
      <c r="C400" s="14" t="s">
        <v>59</v>
      </c>
      <c r="D400" s="14" t="s">
        <v>58</v>
      </c>
      <c r="E400" s="14">
        <v>3</v>
      </c>
      <c r="F400" s="14">
        <v>1</v>
      </c>
    </row>
    <row r="401" spans="1:6">
      <c r="A401" s="14" t="s">
        <v>15</v>
      </c>
      <c r="B401" s="14" t="s">
        <v>60</v>
      </c>
      <c r="C401" s="14" t="s">
        <v>57</v>
      </c>
      <c r="D401" s="14" t="s">
        <v>58</v>
      </c>
      <c r="E401" s="14">
        <v>3</v>
      </c>
      <c r="F401" s="14">
        <v>0</v>
      </c>
    </row>
    <row r="402" spans="1:6">
      <c r="A402" s="14" t="s">
        <v>15</v>
      </c>
      <c r="B402" s="14" t="s">
        <v>60</v>
      </c>
      <c r="C402" s="14" t="s">
        <v>56</v>
      </c>
      <c r="D402" s="14" t="s">
        <v>58</v>
      </c>
      <c r="E402" s="14">
        <v>2</v>
      </c>
      <c r="F402" s="14">
        <v>2</v>
      </c>
    </row>
    <row r="403" spans="1:6">
      <c r="A403" s="14" t="s">
        <v>15</v>
      </c>
      <c r="B403" s="14" t="s">
        <v>57</v>
      </c>
      <c r="C403" s="14" t="s">
        <v>59</v>
      </c>
      <c r="D403" s="14" t="s">
        <v>58</v>
      </c>
      <c r="E403" s="14">
        <v>0</v>
      </c>
      <c r="F403" s="14">
        <v>2</v>
      </c>
    </row>
    <row r="404" spans="1:6">
      <c r="A404" s="14" t="s">
        <v>15</v>
      </c>
      <c r="B404" s="14" t="s">
        <v>61</v>
      </c>
      <c r="C404" s="14" t="s">
        <v>62</v>
      </c>
      <c r="D404" s="14" t="s">
        <v>63</v>
      </c>
      <c r="E404" s="14">
        <v>3</v>
      </c>
      <c r="F404" s="14">
        <v>0</v>
      </c>
    </row>
    <row r="405" spans="1:6">
      <c r="A405" s="14" t="s">
        <v>15</v>
      </c>
      <c r="B405" s="14" t="s">
        <v>64</v>
      </c>
      <c r="C405" s="14" t="s">
        <v>65</v>
      </c>
      <c r="D405" s="14" t="s">
        <v>63</v>
      </c>
      <c r="E405" s="14">
        <v>2</v>
      </c>
      <c r="F405" s="14">
        <v>0</v>
      </c>
    </row>
    <row r="406" spans="1:6">
      <c r="A406" s="14" t="s">
        <v>15</v>
      </c>
      <c r="B406" s="14" t="s">
        <v>61</v>
      </c>
      <c r="C406" s="14" t="s">
        <v>64</v>
      </c>
      <c r="D406" s="14" t="s">
        <v>63</v>
      </c>
      <c r="E406" s="14">
        <v>2</v>
      </c>
      <c r="F406" s="14">
        <v>2</v>
      </c>
    </row>
    <row r="407" spans="1:6">
      <c r="A407" s="14" t="s">
        <v>15</v>
      </c>
      <c r="B407" s="14" t="s">
        <v>65</v>
      </c>
      <c r="C407" s="14" t="s">
        <v>62</v>
      </c>
      <c r="D407" s="14" t="s">
        <v>63</v>
      </c>
      <c r="E407" s="14">
        <v>2</v>
      </c>
      <c r="F407" s="14">
        <v>1</v>
      </c>
    </row>
    <row r="408" spans="1:6">
      <c r="A408" s="14" t="s">
        <v>15</v>
      </c>
      <c r="B408" s="14" t="s">
        <v>65</v>
      </c>
      <c r="C408" s="14" t="s">
        <v>61</v>
      </c>
      <c r="D408" s="14" t="s">
        <v>63</v>
      </c>
      <c r="E408" s="14">
        <v>0</v>
      </c>
      <c r="F408" s="14">
        <v>2</v>
      </c>
    </row>
    <row r="409" spans="1:6">
      <c r="A409" s="14" t="s">
        <v>15</v>
      </c>
      <c r="B409" s="14" t="s">
        <v>62</v>
      </c>
      <c r="C409" s="14" t="s">
        <v>64</v>
      </c>
      <c r="D409" s="14" t="s">
        <v>63</v>
      </c>
      <c r="E409" s="14">
        <v>0</v>
      </c>
      <c r="F409" s="14">
        <v>1</v>
      </c>
    </row>
    <row r="410" spans="1:6">
      <c r="A410" s="14" t="s">
        <v>15</v>
      </c>
      <c r="B410" s="14" t="s">
        <v>66</v>
      </c>
      <c r="C410" s="14" t="s">
        <v>67</v>
      </c>
      <c r="D410" s="14" t="s">
        <v>68</v>
      </c>
      <c r="E410" s="14">
        <v>2</v>
      </c>
      <c r="F410" s="14">
        <v>1</v>
      </c>
    </row>
    <row r="411" spans="1:6">
      <c r="A411" s="14" t="s">
        <v>15</v>
      </c>
      <c r="B411" s="14" t="s">
        <v>69</v>
      </c>
      <c r="C411" s="14" t="s">
        <v>70</v>
      </c>
      <c r="D411" s="14" t="s">
        <v>68</v>
      </c>
      <c r="E411" s="14">
        <v>3</v>
      </c>
      <c r="F411" s="14">
        <v>0</v>
      </c>
    </row>
    <row r="412" spans="1:6">
      <c r="A412" s="14" t="s">
        <v>15</v>
      </c>
      <c r="B412" s="14" t="s">
        <v>66</v>
      </c>
      <c r="C412" s="14" t="s">
        <v>69</v>
      </c>
      <c r="D412" s="14" t="s">
        <v>68</v>
      </c>
      <c r="E412" s="14">
        <v>0</v>
      </c>
      <c r="F412" s="14">
        <v>2</v>
      </c>
    </row>
    <row r="413" spans="1:6">
      <c r="A413" s="14" t="s">
        <v>15</v>
      </c>
      <c r="B413" s="14" t="s">
        <v>70</v>
      </c>
      <c r="C413" s="14" t="s">
        <v>67</v>
      </c>
      <c r="D413" s="14" t="s">
        <v>68</v>
      </c>
      <c r="E413" s="14">
        <v>2</v>
      </c>
      <c r="F413" s="14">
        <v>1</v>
      </c>
    </row>
    <row r="414" spans="1:6">
      <c r="A414" s="14" t="s">
        <v>15</v>
      </c>
      <c r="B414" s="14" t="s">
        <v>70</v>
      </c>
      <c r="C414" s="14" t="s">
        <v>66</v>
      </c>
      <c r="D414" s="14" t="s">
        <v>68</v>
      </c>
      <c r="E414" s="14">
        <v>1</v>
      </c>
      <c r="F414" s="14">
        <v>2</v>
      </c>
    </row>
    <row r="415" spans="1:6">
      <c r="A415" s="14" t="s">
        <v>15</v>
      </c>
      <c r="B415" s="14" t="s">
        <v>67</v>
      </c>
      <c r="C415" s="14" t="s">
        <v>69</v>
      </c>
      <c r="D415" s="14" t="s">
        <v>68</v>
      </c>
      <c r="E415" s="14">
        <v>0</v>
      </c>
      <c r="F415" s="14">
        <v>4</v>
      </c>
    </row>
    <row r="416" spans="1:6">
      <c r="A416" s="14" t="s">
        <v>15</v>
      </c>
      <c r="B416" s="14" t="s">
        <v>71</v>
      </c>
      <c r="C416" s="14" t="s">
        <v>72</v>
      </c>
      <c r="D416" s="14" t="s">
        <v>73</v>
      </c>
      <c r="E416" s="14">
        <v>2</v>
      </c>
      <c r="F416" s="14">
        <v>0</v>
      </c>
    </row>
    <row r="417" spans="1:6">
      <c r="A417" s="14" t="s">
        <v>15</v>
      </c>
      <c r="B417" s="14" t="s">
        <v>74</v>
      </c>
      <c r="C417" s="14" t="s">
        <v>75</v>
      </c>
      <c r="D417" s="14" t="s">
        <v>73</v>
      </c>
      <c r="E417" s="14">
        <v>1</v>
      </c>
      <c r="F417" s="14">
        <v>1</v>
      </c>
    </row>
    <row r="418" spans="1:6">
      <c r="A418" s="14" t="s">
        <v>15</v>
      </c>
      <c r="B418" s="14" t="s">
        <v>71</v>
      </c>
      <c r="C418" s="14" t="s">
        <v>74</v>
      </c>
      <c r="D418" s="14" t="s">
        <v>73</v>
      </c>
      <c r="E418" s="14">
        <v>1</v>
      </c>
      <c r="F418" s="14">
        <v>2</v>
      </c>
    </row>
    <row r="419" spans="1:6">
      <c r="A419" s="14" t="s">
        <v>15</v>
      </c>
      <c r="B419" s="14" t="s">
        <v>75</v>
      </c>
      <c r="C419" s="14" t="s">
        <v>72</v>
      </c>
      <c r="D419" s="14" t="s">
        <v>73</v>
      </c>
      <c r="E419" s="14">
        <v>2</v>
      </c>
      <c r="F419" s="14">
        <v>0</v>
      </c>
    </row>
    <row r="420" spans="1:6">
      <c r="A420" s="14" t="s">
        <v>15</v>
      </c>
      <c r="B420" s="14" t="s">
        <v>75</v>
      </c>
      <c r="C420" s="14" t="s">
        <v>71</v>
      </c>
      <c r="D420" s="14" t="s">
        <v>73</v>
      </c>
      <c r="E420" s="14">
        <v>1</v>
      </c>
      <c r="F420" s="14">
        <v>0</v>
      </c>
    </row>
    <row r="421" spans="1:6">
      <c r="A421" s="14" t="s">
        <v>15</v>
      </c>
      <c r="B421" s="14" t="s">
        <v>72</v>
      </c>
      <c r="C421" s="14" t="s">
        <v>74</v>
      </c>
      <c r="D421" s="14" t="s">
        <v>73</v>
      </c>
      <c r="E421" s="14">
        <v>0</v>
      </c>
      <c r="F421" s="14">
        <v>1</v>
      </c>
    </row>
    <row r="422" spans="1:6">
      <c r="A422" s="14" t="s">
        <v>15</v>
      </c>
      <c r="B422" s="14" t="s">
        <v>76</v>
      </c>
      <c r="C422" s="14" t="s">
        <v>77</v>
      </c>
      <c r="D422" s="14" t="s">
        <v>78</v>
      </c>
      <c r="E422" s="14">
        <v>3</v>
      </c>
      <c r="F422" s="14">
        <v>0</v>
      </c>
    </row>
    <row r="423" spans="1:6">
      <c r="A423" s="14" t="s">
        <v>15</v>
      </c>
      <c r="B423" s="14" t="s">
        <v>79</v>
      </c>
      <c r="C423" s="14" t="s">
        <v>80</v>
      </c>
      <c r="D423" s="14" t="s">
        <v>78</v>
      </c>
      <c r="E423" s="14">
        <v>2</v>
      </c>
      <c r="F423" s="14">
        <v>1</v>
      </c>
    </row>
    <row r="424" spans="1:6">
      <c r="A424" s="14" t="s">
        <v>15</v>
      </c>
      <c r="B424" s="14" t="s">
        <v>76</v>
      </c>
      <c r="C424" s="14" t="s">
        <v>79</v>
      </c>
      <c r="D424" s="14" t="s">
        <v>78</v>
      </c>
      <c r="E424" s="14">
        <v>2</v>
      </c>
      <c r="F424" s="14">
        <v>1</v>
      </c>
    </row>
    <row r="425" spans="1:6">
      <c r="A425" s="14" t="s">
        <v>15</v>
      </c>
      <c r="B425" s="14" t="s">
        <v>80</v>
      </c>
      <c r="C425" s="14" t="s">
        <v>77</v>
      </c>
      <c r="D425" s="14" t="s">
        <v>78</v>
      </c>
      <c r="E425" s="14">
        <v>1</v>
      </c>
      <c r="F425" s="14">
        <v>0</v>
      </c>
    </row>
    <row r="426" spans="1:6">
      <c r="A426" s="14" t="s">
        <v>15</v>
      </c>
      <c r="B426" s="14" t="s">
        <v>80</v>
      </c>
      <c r="C426" s="14" t="s">
        <v>76</v>
      </c>
      <c r="D426" s="14" t="s">
        <v>78</v>
      </c>
      <c r="E426" s="14">
        <v>0</v>
      </c>
      <c r="F426" s="14">
        <v>2</v>
      </c>
    </row>
    <row r="427" spans="1:6">
      <c r="A427" s="14" t="s">
        <v>15</v>
      </c>
      <c r="B427" s="14" t="s">
        <v>77</v>
      </c>
      <c r="C427" s="14" t="s">
        <v>79</v>
      </c>
      <c r="D427" s="14" t="s">
        <v>78</v>
      </c>
      <c r="E427" s="14">
        <v>0</v>
      </c>
      <c r="F427" s="14">
        <v>1</v>
      </c>
    </row>
    <row r="428" spans="1:6">
      <c r="A428" s="14" t="s">
        <v>15</v>
      </c>
      <c r="B428" s="14" t="s">
        <v>81</v>
      </c>
      <c r="C428" s="14" t="s">
        <v>82</v>
      </c>
      <c r="D428" s="14" t="s">
        <v>83</v>
      </c>
      <c r="E428" s="14">
        <v>1</v>
      </c>
      <c r="F428" s="14">
        <v>1</v>
      </c>
    </row>
    <row r="429" spans="1:6">
      <c r="A429" s="14" t="s">
        <v>15</v>
      </c>
      <c r="B429" s="14" t="s">
        <v>84</v>
      </c>
      <c r="C429" s="14" t="s">
        <v>85</v>
      </c>
      <c r="D429" s="14" t="s">
        <v>83</v>
      </c>
      <c r="E429" s="14">
        <v>2</v>
      </c>
      <c r="F429" s="14">
        <v>0</v>
      </c>
    </row>
    <row r="430" spans="1:6">
      <c r="A430" s="14" t="s">
        <v>15</v>
      </c>
      <c r="B430" s="14" t="s">
        <v>81</v>
      </c>
      <c r="C430" s="14" t="s">
        <v>84</v>
      </c>
      <c r="D430" s="14" t="s">
        <v>83</v>
      </c>
      <c r="E430" s="14">
        <v>1</v>
      </c>
      <c r="F430" s="14">
        <v>1</v>
      </c>
    </row>
    <row r="431" spans="1:6">
      <c r="A431" s="14" t="s">
        <v>15</v>
      </c>
      <c r="B431" s="14" t="s">
        <v>85</v>
      </c>
      <c r="C431" s="14" t="s">
        <v>82</v>
      </c>
      <c r="D431" s="14" t="s">
        <v>83</v>
      </c>
      <c r="E431" s="14">
        <v>0</v>
      </c>
      <c r="F431" s="14">
        <v>1</v>
      </c>
    </row>
    <row r="432" spans="1:6">
      <c r="A432" s="14" t="s">
        <v>15</v>
      </c>
      <c r="B432" s="14" t="s">
        <v>85</v>
      </c>
      <c r="C432" s="14" t="s">
        <v>81</v>
      </c>
      <c r="D432" s="14" t="s">
        <v>83</v>
      </c>
      <c r="E432" s="14">
        <v>0</v>
      </c>
      <c r="F432" s="14">
        <v>3</v>
      </c>
    </row>
    <row r="433" spans="1:6">
      <c r="A433" s="14" t="s">
        <v>15</v>
      </c>
      <c r="B433" s="14" t="s">
        <v>82</v>
      </c>
      <c r="C433" s="14" t="s">
        <v>84</v>
      </c>
      <c r="D433" s="14" t="s">
        <v>83</v>
      </c>
      <c r="E433" s="14">
        <v>1</v>
      </c>
      <c r="F433" s="14">
        <v>2</v>
      </c>
    </row>
    <row r="434" spans="1:6">
      <c r="A434" s="14" t="s">
        <v>16</v>
      </c>
      <c r="B434" s="14" t="s">
        <v>46</v>
      </c>
      <c r="C434" s="14" t="s">
        <v>47</v>
      </c>
      <c r="D434" s="14" t="s">
        <v>48</v>
      </c>
      <c r="E434" s="14">
        <v>0</v>
      </c>
      <c r="F434" s="14">
        <v>2</v>
      </c>
    </row>
    <row r="435" spans="1:6">
      <c r="A435" s="14" t="s">
        <v>16</v>
      </c>
      <c r="B435" s="14" t="s">
        <v>49</v>
      </c>
      <c r="C435" s="14" t="s">
        <v>50</v>
      </c>
      <c r="D435" s="14" t="s">
        <v>48</v>
      </c>
      <c r="E435" s="14">
        <v>0</v>
      </c>
      <c r="F435" s="14">
        <v>1</v>
      </c>
    </row>
    <row r="436" spans="1:6">
      <c r="A436" s="14" t="s">
        <v>16</v>
      </c>
      <c r="B436" s="14" t="s">
        <v>46</v>
      </c>
      <c r="C436" s="14" t="s">
        <v>49</v>
      </c>
      <c r="D436" s="14" t="s">
        <v>48</v>
      </c>
      <c r="E436" s="14">
        <v>1</v>
      </c>
      <c r="F436" s="14">
        <v>1</v>
      </c>
    </row>
    <row r="437" spans="1:6">
      <c r="A437" s="14" t="s">
        <v>16</v>
      </c>
      <c r="B437" s="14" t="s">
        <v>50</v>
      </c>
      <c r="C437" s="14" t="s">
        <v>47</v>
      </c>
      <c r="D437" s="14" t="s">
        <v>48</v>
      </c>
      <c r="E437" s="14">
        <v>2</v>
      </c>
      <c r="F437" s="14">
        <v>0</v>
      </c>
    </row>
    <row r="438" spans="1:6">
      <c r="A438" s="14" t="s">
        <v>16</v>
      </c>
      <c r="B438" s="14" t="s">
        <v>50</v>
      </c>
      <c r="C438" s="14" t="s">
        <v>46</v>
      </c>
      <c r="D438" s="14" t="s">
        <v>48</v>
      </c>
      <c r="E438" s="14">
        <v>1</v>
      </c>
      <c r="F438" s="14">
        <v>0</v>
      </c>
    </row>
    <row r="439" spans="1:6">
      <c r="A439" s="14" t="s">
        <v>16</v>
      </c>
      <c r="B439" s="14" t="s">
        <v>47</v>
      </c>
      <c r="C439" s="14" t="s">
        <v>49</v>
      </c>
      <c r="D439" s="14" t="s">
        <v>48</v>
      </c>
      <c r="E439" s="14">
        <v>1</v>
      </c>
      <c r="F439" s="14">
        <v>1</v>
      </c>
    </row>
    <row r="440" spans="1:6">
      <c r="A440" s="14" t="s">
        <v>16</v>
      </c>
      <c r="B440" s="14" t="s">
        <v>51</v>
      </c>
      <c r="C440" s="14" t="s">
        <v>52</v>
      </c>
      <c r="D440" s="14" t="s">
        <v>53</v>
      </c>
      <c r="E440" s="14">
        <v>2</v>
      </c>
      <c r="F440" s="14">
        <v>1</v>
      </c>
    </row>
    <row r="441" spans="1:6">
      <c r="A441" s="14" t="s">
        <v>16</v>
      </c>
      <c r="B441" s="14" t="s">
        <v>54</v>
      </c>
      <c r="C441" s="14" t="s">
        <v>55</v>
      </c>
      <c r="D441" s="14" t="s">
        <v>53</v>
      </c>
      <c r="E441" s="14">
        <v>1</v>
      </c>
      <c r="F441" s="14">
        <v>1</v>
      </c>
    </row>
    <row r="442" spans="1:6">
      <c r="A442" s="14" t="s">
        <v>16</v>
      </c>
      <c r="B442" s="14" t="s">
        <v>51</v>
      </c>
      <c r="C442" s="14" t="s">
        <v>54</v>
      </c>
      <c r="D442" s="14" t="s">
        <v>53</v>
      </c>
      <c r="E442" s="14">
        <v>2</v>
      </c>
      <c r="F442" s="14">
        <v>0</v>
      </c>
    </row>
    <row r="443" spans="1:6">
      <c r="A443" s="14" t="s">
        <v>16</v>
      </c>
      <c r="B443" s="14" t="s">
        <v>55</v>
      </c>
      <c r="C443" s="14" t="s">
        <v>52</v>
      </c>
      <c r="D443" s="14" t="s">
        <v>53</v>
      </c>
      <c r="E443" s="14">
        <v>0</v>
      </c>
      <c r="F443" s="14">
        <v>0</v>
      </c>
    </row>
    <row r="444" spans="1:6">
      <c r="A444" s="14" t="s">
        <v>16</v>
      </c>
      <c r="B444" s="14" t="s">
        <v>55</v>
      </c>
      <c r="C444" s="14" t="s">
        <v>51</v>
      </c>
      <c r="D444" s="14" t="s">
        <v>53</v>
      </c>
      <c r="E444" s="14">
        <v>1</v>
      </c>
      <c r="F444" s="14">
        <v>1</v>
      </c>
    </row>
    <row r="445" spans="1:6">
      <c r="A445" s="14" t="s">
        <v>16</v>
      </c>
      <c r="B445" s="14" t="s">
        <v>52</v>
      </c>
      <c r="C445" s="14" t="s">
        <v>54</v>
      </c>
      <c r="D445" s="14" t="s">
        <v>53</v>
      </c>
      <c r="E445" s="14">
        <v>0</v>
      </c>
      <c r="F445" s="14">
        <v>1</v>
      </c>
    </row>
    <row r="446" spans="1:6">
      <c r="A446" s="14" t="s">
        <v>16</v>
      </c>
      <c r="B446" s="14" t="s">
        <v>56</v>
      </c>
      <c r="C446" s="14" t="s">
        <v>57</v>
      </c>
      <c r="D446" s="14" t="s">
        <v>58</v>
      </c>
      <c r="E446" s="14">
        <v>2</v>
      </c>
      <c r="F446" s="14">
        <v>0</v>
      </c>
    </row>
    <row r="447" spans="1:6">
      <c r="A447" s="14" t="s">
        <v>16</v>
      </c>
      <c r="B447" s="14" t="s">
        <v>59</v>
      </c>
      <c r="C447" s="14" t="s">
        <v>60</v>
      </c>
      <c r="D447" s="14" t="s">
        <v>58</v>
      </c>
      <c r="E447" s="14">
        <v>3</v>
      </c>
      <c r="F447" s="14">
        <v>1</v>
      </c>
    </row>
    <row r="448" spans="1:6">
      <c r="A448" s="14" t="s">
        <v>16</v>
      </c>
      <c r="B448" s="14" t="s">
        <v>56</v>
      </c>
      <c r="C448" s="14" t="s">
        <v>59</v>
      </c>
      <c r="D448" s="14" t="s">
        <v>58</v>
      </c>
      <c r="E448" s="14">
        <v>1</v>
      </c>
      <c r="F448" s="14">
        <v>1</v>
      </c>
    </row>
    <row r="449" spans="1:6">
      <c r="A449" s="14" t="s">
        <v>16</v>
      </c>
      <c r="B449" s="14" t="s">
        <v>60</v>
      </c>
      <c r="C449" s="14" t="s">
        <v>57</v>
      </c>
      <c r="D449" s="14" t="s">
        <v>58</v>
      </c>
      <c r="E449" s="14">
        <v>1</v>
      </c>
      <c r="F449" s="14">
        <v>0</v>
      </c>
    </row>
    <row r="450" spans="1:6">
      <c r="A450" s="14" t="s">
        <v>16</v>
      </c>
      <c r="B450" s="14" t="s">
        <v>60</v>
      </c>
      <c r="C450" s="14" t="s">
        <v>56</v>
      </c>
      <c r="D450" s="14" t="s">
        <v>58</v>
      </c>
      <c r="E450" s="14">
        <v>0</v>
      </c>
      <c r="F450" s="14">
        <v>2</v>
      </c>
    </row>
    <row r="451" spans="1:6">
      <c r="A451" s="14" t="s">
        <v>16</v>
      </c>
      <c r="B451" s="14" t="s">
        <v>57</v>
      </c>
      <c r="C451" s="14" t="s">
        <v>59</v>
      </c>
      <c r="D451" s="14" t="s">
        <v>58</v>
      </c>
      <c r="E451" s="14">
        <v>0</v>
      </c>
      <c r="F451" s="14">
        <v>1</v>
      </c>
    </row>
    <row r="452" spans="1:6">
      <c r="A452" s="14" t="s">
        <v>16</v>
      </c>
      <c r="B452" s="14" t="s">
        <v>61</v>
      </c>
      <c r="C452" s="14" t="s">
        <v>62</v>
      </c>
      <c r="D452" s="14" t="s">
        <v>63</v>
      </c>
      <c r="E452" s="14">
        <v>2</v>
      </c>
      <c r="F452" s="14">
        <v>1</v>
      </c>
    </row>
    <row r="453" spans="1:6">
      <c r="A453" s="14" t="s">
        <v>16</v>
      </c>
      <c r="B453" s="14" t="s">
        <v>64</v>
      </c>
      <c r="C453" s="14" t="s">
        <v>65</v>
      </c>
      <c r="D453" s="14" t="s">
        <v>63</v>
      </c>
      <c r="E453" s="14">
        <v>1</v>
      </c>
      <c r="F453" s="14">
        <v>0</v>
      </c>
    </row>
    <row r="454" spans="1:6">
      <c r="A454" s="14" t="s">
        <v>16</v>
      </c>
      <c r="B454" s="14" t="s">
        <v>61</v>
      </c>
      <c r="C454" s="14" t="s">
        <v>64</v>
      </c>
      <c r="D454" s="14" t="s">
        <v>63</v>
      </c>
      <c r="E454" s="14">
        <v>1</v>
      </c>
      <c r="F454" s="14">
        <v>1</v>
      </c>
    </row>
    <row r="455" spans="1:6">
      <c r="A455" s="14" t="s">
        <v>16</v>
      </c>
      <c r="B455" s="14" t="s">
        <v>65</v>
      </c>
      <c r="C455" s="14" t="s">
        <v>62</v>
      </c>
      <c r="D455" s="14" t="s">
        <v>63</v>
      </c>
      <c r="E455" s="14">
        <v>0</v>
      </c>
      <c r="F455" s="14">
        <v>0</v>
      </c>
    </row>
    <row r="456" spans="1:6">
      <c r="A456" s="14" t="s">
        <v>16</v>
      </c>
      <c r="B456" s="14" t="s">
        <v>65</v>
      </c>
      <c r="C456" s="14" t="s">
        <v>61</v>
      </c>
      <c r="D456" s="14" t="s">
        <v>63</v>
      </c>
      <c r="E456" s="14">
        <v>0</v>
      </c>
      <c r="F456" s="14">
        <v>1</v>
      </c>
    </row>
    <row r="457" spans="1:6">
      <c r="A457" s="14" t="s">
        <v>16</v>
      </c>
      <c r="B457" s="14" t="s">
        <v>62</v>
      </c>
      <c r="C457" s="14" t="s">
        <v>64</v>
      </c>
      <c r="D457" s="14" t="s">
        <v>63</v>
      </c>
      <c r="E457" s="14">
        <v>1</v>
      </c>
      <c r="F457" s="14">
        <v>1</v>
      </c>
    </row>
    <row r="458" spans="1:6">
      <c r="A458" s="14" t="s">
        <v>16</v>
      </c>
      <c r="B458" s="14" t="s">
        <v>66</v>
      </c>
      <c r="C458" s="14" t="s">
        <v>67</v>
      </c>
      <c r="D458" s="14" t="s">
        <v>68</v>
      </c>
      <c r="E458" s="14">
        <v>1</v>
      </c>
      <c r="F458" s="14">
        <v>0</v>
      </c>
    </row>
    <row r="459" spans="1:6">
      <c r="A459" s="14" t="s">
        <v>16</v>
      </c>
      <c r="B459" s="14" t="s">
        <v>69</v>
      </c>
      <c r="C459" s="14" t="s">
        <v>70</v>
      </c>
      <c r="D459" s="14" t="s">
        <v>68</v>
      </c>
      <c r="E459" s="14">
        <v>2</v>
      </c>
      <c r="F459" s="14">
        <v>0</v>
      </c>
    </row>
    <row r="460" spans="1:6">
      <c r="A460" s="14" t="s">
        <v>16</v>
      </c>
      <c r="B460" s="14" t="s">
        <v>66</v>
      </c>
      <c r="C460" s="14" t="s">
        <v>69</v>
      </c>
      <c r="D460" s="14" t="s">
        <v>68</v>
      </c>
      <c r="E460" s="14">
        <v>1</v>
      </c>
      <c r="F460" s="14">
        <v>1</v>
      </c>
    </row>
    <row r="461" spans="1:6">
      <c r="A461" s="14" t="s">
        <v>16</v>
      </c>
      <c r="B461" s="14" t="s">
        <v>70</v>
      </c>
      <c r="C461" s="14" t="s">
        <v>67</v>
      </c>
      <c r="D461" s="14" t="s">
        <v>68</v>
      </c>
      <c r="E461" s="14">
        <v>0</v>
      </c>
      <c r="F461" s="14">
        <v>2</v>
      </c>
    </row>
    <row r="462" spans="1:6">
      <c r="A462" s="14" t="s">
        <v>16</v>
      </c>
      <c r="B462" s="14" t="s">
        <v>70</v>
      </c>
      <c r="C462" s="14" t="s">
        <v>66</v>
      </c>
      <c r="D462" s="14" t="s">
        <v>68</v>
      </c>
      <c r="E462" s="14">
        <v>0</v>
      </c>
      <c r="F462" s="14">
        <v>1</v>
      </c>
    </row>
    <row r="463" spans="1:6">
      <c r="A463" s="14" t="s">
        <v>16</v>
      </c>
      <c r="B463" s="14" t="s">
        <v>67</v>
      </c>
      <c r="C463" s="14" t="s">
        <v>69</v>
      </c>
      <c r="D463" s="14" t="s">
        <v>68</v>
      </c>
      <c r="E463" s="14">
        <v>1</v>
      </c>
      <c r="F463" s="14">
        <v>2</v>
      </c>
    </row>
    <row r="464" spans="1:6">
      <c r="A464" s="14" t="s">
        <v>16</v>
      </c>
      <c r="B464" s="14" t="s">
        <v>71</v>
      </c>
      <c r="C464" s="14" t="s">
        <v>72</v>
      </c>
      <c r="D464" s="14" t="s">
        <v>73</v>
      </c>
      <c r="E464" s="14">
        <v>2</v>
      </c>
      <c r="F464" s="14">
        <v>1</v>
      </c>
    </row>
    <row r="465" spans="1:6">
      <c r="A465" s="14" t="s">
        <v>16</v>
      </c>
      <c r="B465" s="14" t="s">
        <v>74</v>
      </c>
      <c r="C465" s="14" t="s">
        <v>75</v>
      </c>
      <c r="D465" s="14" t="s">
        <v>73</v>
      </c>
      <c r="E465" s="14">
        <v>0</v>
      </c>
      <c r="F465" s="14">
        <v>1</v>
      </c>
    </row>
    <row r="466" spans="1:6">
      <c r="A466" s="14" t="s">
        <v>16</v>
      </c>
      <c r="B466" s="14" t="s">
        <v>71</v>
      </c>
      <c r="C466" s="14" t="s">
        <v>74</v>
      </c>
      <c r="D466" s="14" t="s">
        <v>73</v>
      </c>
      <c r="E466" s="14">
        <v>0</v>
      </c>
      <c r="F466" s="14">
        <v>0</v>
      </c>
    </row>
    <row r="467" spans="1:6">
      <c r="A467" s="14" t="s">
        <v>16</v>
      </c>
      <c r="B467" s="14" t="s">
        <v>75</v>
      </c>
      <c r="C467" s="14" t="s">
        <v>72</v>
      </c>
      <c r="D467" s="14" t="s">
        <v>73</v>
      </c>
      <c r="E467" s="14">
        <v>1</v>
      </c>
      <c r="F467" s="14">
        <v>0</v>
      </c>
    </row>
    <row r="468" spans="1:6">
      <c r="A468" s="14" t="s">
        <v>16</v>
      </c>
      <c r="B468" s="14" t="s">
        <v>75</v>
      </c>
      <c r="C468" s="14" t="s">
        <v>71</v>
      </c>
      <c r="D468" s="14" t="s">
        <v>73</v>
      </c>
      <c r="E468" s="14">
        <v>1</v>
      </c>
      <c r="F468" s="14">
        <v>1</v>
      </c>
    </row>
    <row r="469" spans="1:6">
      <c r="A469" s="14" t="s">
        <v>16</v>
      </c>
      <c r="B469" s="14" t="s">
        <v>72</v>
      </c>
      <c r="C469" s="14" t="s">
        <v>74</v>
      </c>
      <c r="D469" s="14" t="s">
        <v>73</v>
      </c>
      <c r="E469" s="14">
        <v>0</v>
      </c>
      <c r="F469" s="14">
        <v>1</v>
      </c>
    </row>
    <row r="470" spans="1:6">
      <c r="A470" s="14" t="s">
        <v>16</v>
      </c>
      <c r="B470" s="14" t="s">
        <v>76</v>
      </c>
      <c r="C470" s="14" t="s">
        <v>77</v>
      </c>
      <c r="D470" s="14" t="s">
        <v>78</v>
      </c>
      <c r="E470" s="14">
        <v>2</v>
      </c>
      <c r="F470" s="14">
        <v>1</v>
      </c>
    </row>
    <row r="471" spans="1:6">
      <c r="A471" s="14" t="s">
        <v>16</v>
      </c>
      <c r="B471" s="14" t="s">
        <v>79</v>
      </c>
      <c r="C471" s="14" t="s">
        <v>80</v>
      </c>
      <c r="D471" s="14" t="s">
        <v>78</v>
      </c>
      <c r="E471" s="14">
        <v>1</v>
      </c>
      <c r="F471" s="14">
        <v>1</v>
      </c>
    </row>
    <row r="472" spans="1:6">
      <c r="A472" s="14" t="s">
        <v>16</v>
      </c>
      <c r="B472" s="14" t="s">
        <v>76</v>
      </c>
      <c r="C472" s="14" t="s">
        <v>79</v>
      </c>
      <c r="D472" s="14" t="s">
        <v>78</v>
      </c>
      <c r="E472" s="14">
        <v>2</v>
      </c>
      <c r="F472" s="14">
        <v>0</v>
      </c>
    </row>
    <row r="473" spans="1:6">
      <c r="A473" s="14" t="s">
        <v>16</v>
      </c>
      <c r="B473" s="14" t="s">
        <v>80</v>
      </c>
      <c r="C473" s="14" t="s">
        <v>77</v>
      </c>
      <c r="D473" s="14" t="s">
        <v>78</v>
      </c>
      <c r="E473" s="14">
        <v>1</v>
      </c>
      <c r="F473" s="14">
        <v>1</v>
      </c>
    </row>
    <row r="474" spans="1:6">
      <c r="A474" s="14" t="s">
        <v>16</v>
      </c>
      <c r="B474" s="14" t="s">
        <v>80</v>
      </c>
      <c r="C474" s="14" t="s">
        <v>76</v>
      </c>
      <c r="D474" s="14" t="s">
        <v>78</v>
      </c>
      <c r="E474" s="14">
        <v>0</v>
      </c>
      <c r="F474" s="14">
        <v>1</v>
      </c>
    </row>
    <row r="475" spans="1:6">
      <c r="A475" s="14" t="s">
        <v>16</v>
      </c>
      <c r="B475" s="14" t="s">
        <v>77</v>
      </c>
      <c r="C475" s="14" t="s">
        <v>79</v>
      </c>
      <c r="D475" s="14" t="s">
        <v>78</v>
      </c>
      <c r="E475" s="14">
        <v>0</v>
      </c>
      <c r="F475" s="14">
        <v>0</v>
      </c>
    </row>
    <row r="476" spans="1:6">
      <c r="A476" s="14" t="s">
        <v>16</v>
      </c>
      <c r="B476" s="14" t="s">
        <v>81</v>
      </c>
      <c r="C476" s="14" t="s">
        <v>82</v>
      </c>
      <c r="D476" s="14" t="s">
        <v>83</v>
      </c>
      <c r="E476" s="14">
        <v>2</v>
      </c>
      <c r="F476" s="14">
        <v>0</v>
      </c>
    </row>
    <row r="477" spans="1:6">
      <c r="A477" s="14" t="s">
        <v>16</v>
      </c>
      <c r="B477" s="14" t="s">
        <v>84</v>
      </c>
      <c r="C477" s="14" t="s">
        <v>85</v>
      </c>
      <c r="D477" s="14" t="s">
        <v>83</v>
      </c>
      <c r="E477" s="14">
        <v>1</v>
      </c>
      <c r="F477" s="14">
        <v>0</v>
      </c>
    </row>
    <row r="478" spans="1:6">
      <c r="A478" s="14" t="s">
        <v>16</v>
      </c>
      <c r="B478" s="14" t="s">
        <v>81</v>
      </c>
      <c r="C478" s="14" t="s">
        <v>84</v>
      </c>
      <c r="D478" s="14" t="s">
        <v>83</v>
      </c>
      <c r="E478" s="14">
        <v>0</v>
      </c>
      <c r="F478" s="14">
        <v>1</v>
      </c>
    </row>
    <row r="479" spans="1:6">
      <c r="A479" s="14" t="s">
        <v>16</v>
      </c>
      <c r="B479" s="14" t="s">
        <v>85</v>
      </c>
      <c r="C479" s="14" t="s">
        <v>82</v>
      </c>
      <c r="D479" s="14" t="s">
        <v>83</v>
      </c>
      <c r="E479" s="14">
        <v>0</v>
      </c>
      <c r="F479" s="14">
        <v>1</v>
      </c>
    </row>
    <row r="480" spans="1:6">
      <c r="A480" s="14" t="s">
        <v>16</v>
      </c>
      <c r="B480" s="14" t="s">
        <v>85</v>
      </c>
      <c r="C480" s="14" t="s">
        <v>81</v>
      </c>
      <c r="D480" s="14" t="s">
        <v>83</v>
      </c>
      <c r="E480" s="14">
        <v>1</v>
      </c>
      <c r="F480" s="14">
        <v>2</v>
      </c>
    </row>
    <row r="481" spans="1:6">
      <c r="A481" s="14" t="s">
        <v>16</v>
      </c>
      <c r="B481" s="14" t="s">
        <v>82</v>
      </c>
      <c r="C481" s="14" t="s">
        <v>84</v>
      </c>
      <c r="D481" s="14" t="s">
        <v>83</v>
      </c>
      <c r="E481" s="14">
        <v>0</v>
      </c>
      <c r="F481" s="14">
        <v>1</v>
      </c>
    </row>
    <row r="482" spans="1:6">
      <c r="A482" s="14" t="s">
        <v>17</v>
      </c>
      <c r="B482" s="14" t="s">
        <v>46</v>
      </c>
      <c r="C482" s="14" t="s">
        <v>47</v>
      </c>
      <c r="D482" s="14" t="s">
        <v>48</v>
      </c>
      <c r="E482" s="14">
        <v>1</v>
      </c>
      <c r="F482" s="14">
        <v>1</v>
      </c>
    </row>
    <row r="483" spans="1:6">
      <c r="A483" s="14" t="s">
        <v>17</v>
      </c>
      <c r="B483" s="14" t="s">
        <v>49</v>
      </c>
      <c r="C483" s="14" t="s">
        <v>50</v>
      </c>
      <c r="D483" s="14" t="s">
        <v>48</v>
      </c>
      <c r="E483" s="14">
        <v>0</v>
      </c>
      <c r="F483" s="14">
        <v>1</v>
      </c>
    </row>
    <row r="484" spans="1:6">
      <c r="A484" s="14" t="s">
        <v>17</v>
      </c>
      <c r="B484" s="14" t="s">
        <v>46</v>
      </c>
      <c r="C484" s="14" t="s">
        <v>49</v>
      </c>
      <c r="D484" s="14" t="s">
        <v>48</v>
      </c>
      <c r="E484" s="14">
        <v>2</v>
      </c>
      <c r="F484" s="14">
        <v>1</v>
      </c>
    </row>
    <row r="485" spans="1:6">
      <c r="A485" s="14" t="s">
        <v>17</v>
      </c>
      <c r="B485" s="14" t="s">
        <v>50</v>
      </c>
      <c r="C485" s="14" t="s">
        <v>47</v>
      </c>
      <c r="D485" s="14" t="s">
        <v>48</v>
      </c>
      <c r="E485" s="14">
        <v>1</v>
      </c>
      <c r="F485" s="14">
        <v>1</v>
      </c>
    </row>
    <row r="486" spans="1:6">
      <c r="A486" s="14" t="s">
        <v>17</v>
      </c>
      <c r="B486" s="14" t="s">
        <v>50</v>
      </c>
      <c r="C486" s="14" t="s">
        <v>46</v>
      </c>
      <c r="D486" s="14" t="s">
        <v>48</v>
      </c>
      <c r="E486" s="14">
        <v>0</v>
      </c>
      <c r="F486" s="14">
        <v>0</v>
      </c>
    </row>
    <row r="487" spans="1:6">
      <c r="A487" s="14" t="s">
        <v>17</v>
      </c>
      <c r="B487" s="14" t="s">
        <v>47</v>
      </c>
      <c r="C487" s="14" t="s">
        <v>49</v>
      </c>
      <c r="D487" s="14" t="s">
        <v>48</v>
      </c>
      <c r="E487" s="14">
        <v>2</v>
      </c>
      <c r="F487" s="14">
        <v>1</v>
      </c>
    </row>
    <row r="488" spans="1:6">
      <c r="A488" s="14" t="s">
        <v>17</v>
      </c>
      <c r="B488" s="14" t="s">
        <v>51</v>
      </c>
      <c r="C488" s="14" t="s">
        <v>52</v>
      </c>
      <c r="D488" s="14" t="s">
        <v>53</v>
      </c>
      <c r="E488" s="14">
        <v>2</v>
      </c>
      <c r="F488" s="14">
        <v>0</v>
      </c>
    </row>
    <row r="489" spans="1:6">
      <c r="A489" s="14" t="s">
        <v>17</v>
      </c>
      <c r="B489" s="14" t="s">
        <v>54</v>
      </c>
      <c r="C489" s="14" t="s">
        <v>55</v>
      </c>
      <c r="D489" s="14" t="s">
        <v>53</v>
      </c>
      <c r="E489" s="14">
        <v>0</v>
      </c>
      <c r="F489" s="14">
        <v>1</v>
      </c>
    </row>
    <row r="490" spans="1:6">
      <c r="A490" s="14" t="s">
        <v>17</v>
      </c>
      <c r="B490" s="14" t="s">
        <v>51</v>
      </c>
      <c r="C490" s="14" t="s">
        <v>54</v>
      </c>
      <c r="D490" s="14" t="s">
        <v>53</v>
      </c>
      <c r="E490" s="14">
        <v>2</v>
      </c>
      <c r="F490" s="14">
        <v>2</v>
      </c>
    </row>
    <row r="491" spans="1:6">
      <c r="A491" s="14" t="s">
        <v>17</v>
      </c>
      <c r="B491" s="14" t="s">
        <v>55</v>
      </c>
      <c r="C491" s="14" t="s">
        <v>52</v>
      </c>
      <c r="D491" s="14" t="s">
        <v>53</v>
      </c>
      <c r="E491" s="14">
        <v>2</v>
      </c>
      <c r="F491" s="14">
        <v>1</v>
      </c>
    </row>
    <row r="492" spans="1:6">
      <c r="A492" s="14" t="s">
        <v>17</v>
      </c>
      <c r="B492" s="14" t="s">
        <v>55</v>
      </c>
      <c r="C492" s="14" t="s">
        <v>51</v>
      </c>
      <c r="D492" s="14" t="s">
        <v>53</v>
      </c>
      <c r="E492" s="14">
        <v>3</v>
      </c>
      <c r="F492" s="14">
        <v>2</v>
      </c>
    </row>
    <row r="493" spans="1:6">
      <c r="A493" s="14" t="s">
        <v>17</v>
      </c>
      <c r="B493" s="14" t="s">
        <v>52</v>
      </c>
      <c r="C493" s="14" t="s">
        <v>54</v>
      </c>
      <c r="D493" s="14" t="s">
        <v>53</v>
      </c>
      <c r="E493" s="14">
        <v>0</v>
      </c>
      <c r="F493" s="14">
        <v>3</v>
      </c>
    </row>
    <row r="494" spans="1:6">
      <c r="A494" s="14" t="s">
        <v>17</v>
      </c>
      <c r="B494" s="14" t="s">
        <v>56</v>
      </c>
      <c r="C494" s="14" t="s">
        <v>57</v>
      </c>
      <c r="D494" s="14" t="s">
        <v>58</v>
      </c>
      <c r="E494" s="14">
        <v>3</v>
      </c>
      <c r="F494" s="14">
        <v>0</v>
      </c>
    </row>
    <row r="495" spans="1:6">
      <c r="A495" s="14" t="s">
        <v>17</v>
      </c>
      <c r="B495" s="14" t="s">
        <v>59</v>
      </c>
      <c r="C495" s="14" t="s">
        <v>60</v>
      </c>
      <c r="D495" s="14" t="s">
        <v>58</v>
      </c>
      <c r="E495" s="14">
        <v>0</v>
      </c>
      <c r="F495" s="14">
        <v>2</v>
      </c>
    </row>
    <row r="496" spans="1:6">
      <c r="A496" s="14" t="s">
        <v>17</v>
      </c>
      <c r="B496" s="14" t="s">
        <v>56</v>
      </c>
      <c r="C496" s="14" t="s">
        <v>59</v>
      </c>
      <c r="D496" s="14" t="s">
        <v>58</v>
      </c>
      <c r="E496" s="14">
        <v>2</v>
      </c>
      <c r="F496" s="14">
        <v>1</v>
      </c>
    </row>
    <row r="497" spans="1:6">
      <c r="A497" s="14" t="s">
        <v>17</v>
      </c>
      <c r="B497" s="14" t="s">
        <v>60</v>
      </c>
      <c r="C497" s="14" t="s">
        <v>57</v>
      </c>
      <c r="D497" s="14" t="s">
        <v>58</v>
      </c>
      <c r="E497" s="14">
        <v>3</v>
      </c>
      <c r="F497" s="14">
        <v>0</v>
      </c>
    </row>
    <row r="498" spans="1:6">
      <c r="A498" s="14" t="s">
        <v>17</v>
      </c>
      <c r="B498" s="14" t="s">
        <v>60</v>
      </c>
      <c r="C498" s="14" t="s">
        <v>56</v>
      </c>
      <c r="D498" s="14" t="s">
        <v>58</v>
      </c>
      <c r="E498" s="14">
        <v>2</v>
      </c>
      <c r="F498" s="14">
        <v>2</v>
      </c>
    </row>
    <row r="499" spans="1:6">
      <c r="A499" s="14" t="s">
        <v>17</v>
      </c>
      <c r="B499" s="14" t="s">
        <v>57</v>
      </c>
      <c r="C499" s="14" t="s">
        <v>59</v>
      </c>
      <c r="D499" s="14" t="s">
        <v>58</v>
      </c>
      <c r="E499" s="14">
        <v>0</v>
      </c>
      <c r="F499" s="14">
        <v>1</v>
      </c>
    </row>
    <row r="500" spans="1:6">
      <c r="A500" s="14" t="s">
        <v>17</v>
      </c>
      <c r="B500" s="14" t="s">
        <v>61</v>
      </c>
      <c r="C500" s="14" t="s">
        <v>62</v>
      </c>
      <c r="D500" s="14" t="s">
        <v>63</v>
      </c>
      <c r="E500" s="14">
        <v>2</v>
      </c>
      <c r="F500" s="14">
        <v>1</v>
      </c>
    </row>
    <row r="501" spans="1:6">
      <c r="A501" s="14" t="s">
        <v>17</v>
      </c>
      <c r="B501" s="14" t="s">
        <v>64</v>
      </c>
      <c r="C501" s="14" t="s">
        <v>65</v>
      </c>
      <c r="D501" s="14" t="s">
        <v>63</v>
      </c>
      <c r="E501" s="14">
        <v>2</v>
      </c>
      <c r="F501" s="14">
        <v>1</v>
      </c>
    </row>
    <row r="502" spans="1:6">
      <c r="A502" s="14" t="s">
        <v>17</v>
      </c>
      <c r="B502" s="14" t="s">
        <v>61</v>
      </c>
      <c r="C502" s="14" t="s">
        <v>64</v>
      </c>
      <c r="D502" s="14" t="s">
        <v>63</v>
      </c>
      <c r="E502" s="14">
        <v>1</v>
      </c>
      <c r="F502" s="14">
        <v>2</v>
      </c>
    </row>
    <row r="503" spans="1:6">
      <c r="A503" s="14" t="s">
        <v>17</v>
      </c>
      <c r="B503" s="14" t="s">
        <v>65</v>
      </c>
      <c r="C503" s="14" t="s">
        <v>62</v>
      </c>
      <c r="D503" s="14" t="s">
        <v>63</v>
      </c>
      <c r="E503" s="14">
        <v>0</v>
      </c>
      <c r="F503" s="14">
        <v>0</v>
      </c>
    </row>
    <row r="504" spans="1:6">
      <c r="A504" s="14" t="s">
        <v>17</v>
      </c>
      <c r="B504" s="14" t="s">
        <v>65</v>
      </c>
      <c r="C504" s="14" t="s">
        <v>61</v>
      </c>
      <c r="D504" s="14" t="s">
        <v>63</v>
      </c>
      <c r="E504" s="14">
        <v>0</v>
      </c>
      <c r="F504" s="14">
        <v>2</v>
      </c>
    </row>
    <row r="505" spans="1:6">
      <c r="A505" s="14" t="s">
        <v>17</v>
      </c>
      <c r="B505" s="14" t="s">
        <v>62</v>
      </c>
      <c r="C505" s="14" t="s">
        <v>64</v>
      </c>
      <c r="D505" s="14" t="s">
        <v>63</v>
      </c>
      <c r="E505" s="14">
        <v>0</v>
      </c>
      <c r="F505" s="14">
        <v>1</v>
      </c>
    </row>
    <row r="506" spans="1:6">
      <c r="A506" s="14" t="s">
        <v>17</v>
      </c>
      <c r="B506" s="14" t="s">
        <v>66</v>
      </c>
      <c r="C506" s="14" t="s">
        <v>67</v>
      </c>
      <c r="D506" s="14" t="s">
        <v>68</v>
      </c>
      <c r="E506" s="14">
        <v>1</v>
      </c>
      <c r="F506" s="14">
        <v>0</v>
      </c>
    </row>
    <row r="507" spans="1:6">
      <c r="A507" s="14" t="s">
        <v>17</v>
      </c>
      <c r="B507" s="14" t="s">
        <v>69</v>
      </c>
      <c r="C507" s="14" t="s">
        <v>70</v>
      </c>
      <c r="D507" s="14" t="s">
        <v>68</v>
      </c>
      <c r="E507" s="14">
        <v>3</v>
      </c>
      <c r="F507" s="14">
        <v>1</v>
      </c>
    </row>
    <row r="508" spans="1:6">
      <c r="A508" s="14" t="s">
        <v>17</v>
      </c>
      <c r="B508" s="14" t="s">
        <v>66</v>
      </c>
      <c r="C508" s="14" t="s">
        <v>69</v>
      </c>
      <c r="D508" s="14" t="s">
        <v>68</v>
      </c>
      <c r="E508" s="14">
        <v>2</v>
      </c>
      <c r="F508" s="14">
        <v>3</v>
      </c>
    </row>
    <row r="509" spans="1:6">
      <c r="A509" s="14" t="s">
        <v>17</v>
      </c>
      <c r="B509" s="14" t="s">
        <v>70</v>
      </c>
      <c r="C509" s="14" t="s">
        <v>67</v>
      </c>
      <c r="D509" s="14" t="s">
        <v>68</v>
      </c>
      <c r="E509" s="14">
        <v>1</v>
      </c>
      <c r="F509" s="14">
        <v>1</v>
      </c>
    </row>
    <row r="510" spans="1:6">
      <c r="A510" s="14" t="s">
        <v>17</v>
      </c>
      <c r="B510" s="14" t="s">
        <v>70</v>
      </c>
      <c r="C510" s="14" t="s">
        <v>66</v>
      </c>
      <c r="D510" s="14" t="s">
        <v>68</v>
      </c>
      <c r="E510" s="14">
        <v>0</v>
      </c>
      <c r="F510" s="14">
        <v>1</v>
      </c>
    </row>
    <row r="511" spans="1:6">
      <c r="A511" s="14" t="s">
        <v>17</v>
      </c>
      <c r="B511" s="14" t="s">
        <v>67</v>
      </c>
      <c r="C511" s="14" t="s">
        <v>69</v>
      </c>
      <c r="D511" s="14" t="s">
        <v>68</v>
      </c>
      <c r="E511" s="14">
        <v>0</v>
      </c>
      <c r="F511" s="14">
        <v>2</v>
      </c>
    </row>
    <row r="512" spans="1:6">
      <c r="A512" s="14" t="s">
        <v>17</v>
      </c>
      <c r="B512" s="14" t="s">
        <v>71</v>
      </c>
      <c r="C512" s="14" t="s">
        <v>72</v>
      </c>
      <c r="D512" s="14" t="s">
        <v>73</v>
      </c>
      <c r="E512" s="14">
        <v>4</v>
      </c>
      <c r="F512" s="14">
        <v>0</v>
      </c>
    </row>
    <row r="513" spans="1:6">
      <c r="A513" s="14" t="s">
        <v>17</v>
      </c>
      <c r="B513" s="14" t="s">
        <v>74</v>
      </c>
      <c r="C513" s="14" t="s">
        <v>75</v>
      </c>
      <c r="D513" s="14" t="s">
        <v>73</v>
      </c>
      <c r="E513" s="14">
        <v>2</v>
      </c>
      <c r="F513" s="14">
        <v>2</v>
      </c>
    </row>
    <row r="514" spans="1:6">
      <c r="A514" s="14" t="s">
        <v>17</v>
      </c>
      <c r="B514" s="14" t="s">
        <v>71</v>
      </c>
      <c r="C514" s="14" t="s">
        <v>74</v>
      </c>
      <c r="D514" s="14" t="s">
        <v>73</v>
      </c>
      <c r="E514" s="14">
        <v>2</v>
      </c>
      <c r="F514" s="14">
        <v>1</v>
      </c>
    </row>
    <row r="515" spans="1:6">
      <c r="A515" s="14" t="s">
        <v>17</v>
      </c>
      <c r="B515" s="14" t="s">
        <v>75</v>
      </c>
      <c r="C515" s="14" t="s">
        <v>72</v>
      </c>
      <c r="D515" s="14" t="s">
        <v>73</v>
      </c>
      <c r="E515" s="14">
        <v>2</v>
      </c>
      <c r="F515" s="14">
        <v>0</v>
      </c>
    </row>
    <row r="516" spans="1:6">
      <c r="A516" s="14" t="s">
        <v>17</v>
      </c>
      <c r="B516" s="14" t="s">
        <v>75</v>
      </c>
      <c r="C516" s="14" t="s">
        <v>71</v>
      </c>
      <c r="D516" s="14" t="s">
        <v>73</v>
      </c>
      <c r="E516" s="14">
        <v>3</v>
      </c>
      <c r="F516" s="14">
        <v>3</v>
      </c>
    </row>
    <row r="517" spans="1:6">
      <c r="A517" s="14" t="s">
        <v>17</v>
      </c>
      <c r="B517" s="14" t="s">
        <v>72</v>
      </c>
      <c r="C517" s="14" t="s">
        <v>74</v>
      </c>
      <c r="D517" s="14" t="s">
        <v>73</v>
      </c>
      <c r="E517" s="14">
        <v>0</v>
      </c>
      <c r="F517" s="14">
        <v>2</v>
      </c>
    </row>
    <row r="518" spans="1:6">
      <c r="A518" s="14" t="s">
        <v>17</v>
      </c>
      <c r="B518" s="14" t="s">
        <v>76</v>
      </c>
      <c r="C518" s="14" t="s">
        <v>77</v>
      </c>
      <c r="D518" s="14" t="s">
        <v>78</v>
      </c>
      <c r="E518" s="14">
        <v>3</v>
      </c>
      <c r="F518" s="14">
        <v>2</v>
      </c>
    </row>
    <row r="519" spans="1:6">
      <c r="A519" s="14" t="s">
        <v>17</v>
      </c>
      <c r="B519" s="14" t="s">
        <v>79</v>
      </c>
      <c r="C519" s="14" t="s">
        <v>80</v>
      </c>
      <c r="D519" s="14" t="s">
        <v>78</v>
      </c>
      <c r="E519" s="14">
        <v>0</v>
      </c>
      <c r="F519" s="14">
        <v>0</v>
      </c>
    </row>
    <row r="520" spans="1:6">
      <c r="A520" s="14" t="s">
        <v>17</v>
      </c>
      <c r="B520" s="14" t="s">
        <v>76</v>
      </c>
      <c r="C520" s="14" t="s">
        <v>79</v>
      </c>
      <c r="D520" s="14" t="s">
        <v>78</v>
      </c>
      <c r="E520" s="14">
        <v>2</v>
      </c>
      <c r="F520" s="14">
        <v>0</v>
      </c>
    </row>
    <row r="521" spans="1:6">
      <c r="A521" s="14" t="s">
        <v>17</v>
      </c>
      <c r="B521" s="14" t="s">
        <v>80</v>
      </c>
      <c r="C521" s="14" t="s">
        <v>77</v>
      </c>
      <c r="D521" s="14" t="s">
        <v>78</v>
      </c>
      <c r="E521" s="14">
        <v>0</v>
      </c>
      <c r="F521" s="14">
        <v>2</v>
      </c>
    </row>
    <row r="522" spans="1:6">
      <c r="A522" s="14" t="s">
        <v>17</v>
      </c>
      <c r="B522" s="14" t="s">
        <v>80</v>
      </c>
      <c r="C522" s="14" t="s">
        <v>76</v>
      </c>
      <c r="D522" s="14" t="s">
        <v>78</v>
      </c>
      <c r="E522" s="14">
        <v>1</v>
      </c>
      <c r="F522" s="14">
        <v>4</v>
      </c>
    </row>
    <row r="523" spans="1:6">
      <c r="A523" s="14" t="s">
        <v>17</v>
      </c>
      <c r="B523" s="14" t="s">
        <v>77</v>
      </c>
      <c r="C523" s="14" t="s">
        <v>79</v>
      </c>
      <c r="D523" s="14" t="s">
        <v>78</v>
      </c>
      <c r="E523" s="14">
        <v>2</v>
      </c>
      <c r="F523" s="14">
        <v>1</v>
      </c>
    </row>
    <row r="524" spans="1:6">
      <c r="A524" s="14" t="s">
        <v>17</v>
      </c>
      <c r="B524" s="14" t="s">
        <v>81</v>
      </c>
      <c r="C524" s="14" t="s">
        <v>82</v>
      </c>
      <c r="D524" s="14" t="s">
        <v>83</v>
      </c>
      <c r="E524" s="14">
        <v>1</v>
      </c>
      <c r="F524" s="14">
        <v>1</v>
      </c>
    </row>
    <row r="525" spans="1:6">
      <c r="A525" s="14" t="s">
        <v>17</v>
      </c>
      <c r="B525" s="14" t="s">
        <v>84</v>
      </c>
      <c r="C525" s="14" t="s">
        <v>85</v>
      </c>
      <c r="D525" s="14" t="s">
        <v>83</v>
      </c>
      <c r="E525" s="14">
        <v>0</v>
      </c>
      <c r="F525" s="14">
        <v>0</v>
      </c>
    </row>
    <row r="526" spans="1:6">
      <c r="A526" s="14" t="s">
        <v>17</v>
      </c>
      <c r="B526" s="14" t="s">
        <v>81</v>
      </c>
      <c r="C526" s="14" t="s">
        <v>84</v>
      </c>
      <c r="D526" s="14" t="s">
        <v>83</v>
      </c>
      <c r="E526" s="14">
        <v>1</v>
      </c>
      <c r="F526" s="14">
        <v>2</v>
      </c>
    </row>
    <row r="527" spans="1:6">
      <c r="A527" s="14" t="s">
        <v>17</v>
      </c>
      <c r="B527" s="14" t="s">
        <v>85</v>
      </c>
      <c r="C527" s="14" t="s">
        <v>82</v>
      </c>
      <c r="D527" s="14" t="s">
        <v>83</v>
      </c>
      <c r="E527" s="14">
        <v>1</v>
      </c>
      <c r="F527" s="14">
        <v>2</v>
      </c>
    </row>
    <row r="528" spans="1:6">
      <c r="A528" s="14" t="s">
        <v>17</v>
      </c>
      <c r="B528" s="14" t="s">
        <v>85</v>
      </c>
      <c r="C528" s="14" t="s">
        <v>81</v>
      </c>
      <c r="D528" s="14" t="s">
        <v>83</v>
      </c>
      <c r="E528" s="14">
        <v>0</v>
      </c>
      <c r="F528" s="14">
        <v>2</v>
      </c>
    </row>
    <row r="529" spans="1:6">
      <c r="A529" s="14" t="s">
        <v>17</v>
      </c>
      <c r="B529" s="14" t="s">
        <v>82</v>
      </c>
      <c r="C529" s="14" t="s">
        <v>84</v>
      </c>
      <c r="D529" s="14" t="s">
        <v>83</v>
      </c>
      <c r="E529" s="14">
        <v>1</v>
      </c>
      <c r="F529" s="14">
        <v>2</v>
      </c>
    </row>
    <row r="530" spans="1:6">
      <c r="A530" s="14" t="s">
        <v>18</v>
      </c>
      <c r="B530" s="14" t="s">
        <v>46</v>
      </c>
      <c r="C530" s="14" t="s">
        <v>47</v>
      </c>
      <c r="D530" s="14" t="s">
        <v>48</v>
      </c>
      <c r="E530" s="14">
        <v>0</v>
      </c>
      <c r="F530" s="14">
        <v>1</v>
      </c>
    </row>
    <row r="531" spans="1:6">
      <c r="A531" s="14" t="s">
        <v>18</v>
      </c>
      <c r="B531" s="14" t="s">
        <v>49</v>
      </c>
      <c r="C531" s="14" t="s">
        <v>50</v>
      </c>
      <c r="D531" s="14" t="s">
        <v>48</v>
      </c>
      <c r="E531" s="14">
        <v>0</v>
      </c>
      <c r="F531" s="14">
        <v>1</v>
      </c>
    </row>
    <row r="532" spans="1:6">
      <c r="A532" s="14" t="s">
        <v>18</v>
      </c>
      <c r="B532" s="14" t="s">
        <v>46</v>
      </c>
      <c r="C532" s="14" t="s">
        <v>49</v>
      </c>
      <c r="D532" s="14" t="s">
        <v>48</v>
      </c>
      <c r="E532" s="14">
        <v>1</v>
      </c>
      <c r="F532" s="14">
        <v>1</v>
      </c>
    </row>
    <row r="533" spans="1:6">
      <c r="A533" s="14" t="s">
        <v>18</v>
      </c>
      <c r="B533" s="14" t="s">
        <v>50</v>
      </c>
      <c r="C533" s="14" t="s">
        <v>47</v>
      </c>
      <c r="D533" s="14" t="s">
        <v>48</v>
      </c>
      <c r="E533" s="14">
        <v>1</v>
      </c>
      <c r="F533" s="14">
        <v>0</v>
      </c>
    </row>
    <row r="534" spans="1:6">
      <c r="A534" s="14" t="s">
        <v>18</v>
      </c>
      <c r="B534" s="14" t="s">
        <v>50</v>
      </c>
      <c r="C534" s="14" t="s">
        <v>46</v>
      </c>
      <c r="D534" s="14" t="s">
        <v>48</v>
      </c>
      <c r="E534" s="14">
        <v>2</v>
      </c>
      <c r="F534" s="14">
        <v>0</v>
      </c>
    </row>
    <row r="535" spans="1:6">
      <c r="A535" s="14" t="s">
        <v>18</v>
      </c>
      <c r="B535" s="14" t="s">
        <v>47</v>
      </c>
      <c r="C535" s="14" t="s">
        <v>49</v>
      </c>
      <c r="D535" s="14" t="s">
        <v>48</v>
      </c>
      <c r="E535" s="14">
        <v>1</v>
      </c>
      <c r="F535" s="14">
        <v>1</v>
      </c>
    </row>
    <row r="536" spans="1:6">
      <c r="A536" s="14" t="s">
        <v>18</v>
      </c>
      <c r="B536" s="14" t="s">
        <v>51</v>
      </c>
      <c r="C536" s="14" t="s">
        <v>52</v>
      </c>
      <c r="D536" s="14" t="s">
        <v>53</v>
      </c>
      <c r="E536" s="14">
        <v>1</v>
      </c>
      <c r="F536" s="14">
        <v>0</v>
      </c>
    </row>
    <row r="537" spans="1:6">
      <c r="A537" s="14" t="s">
        <v>18</v>
      </c>
      <c r="B537" s="14" t="s">
        <v>54</v>
      </c>
      <c r="C537" s="14" t="s">
        <v>55</v>
      </c>
      <c r="D537" s="14" t="s">
        <v>53</v>
      </c>
      <c r="E537" s="14">
        <v>1</v>
      </c>
      <c r="F537" s="14">
        <v>1</v>
      </c>
    </row>
    <row r="538" spans="1:6">
      <c r="A538" s="14" t="s">
        <v>18</v>
      </c>
      <c r="B538" s="14" t="s">
        <v>51</v>
      </c>
      <c r="C538" s="14" t="s">
        <v>54</v>
      </c>
      <c r="D538" s="14" t="s">
        <v>53</v>
      </c>
      <c r="E538" s="14">
        <v>1</v>
      </c>
      <c r="F538" s="14">
        <v>0</v>
      </c>
    </row>
    <row r="539" spans="1:6">
      <c r="A539" s="14" t="s">
        <v>18</v>
      </c>
      <c r="B539" s="14" t="s">
        <v>55</v>
      </c>
      <c r="C539" s="14" t="s">
        <v>52</v>
      </c>
      <c r="D539" s="14" t="s">
        <v>53</v>
      </c>
      <c r="E539" s="14">
        <v>1</v>
      </c>
      <c r="F539" s="14">
        <v>1</v>
      </c>
    </row>
    <row r="540" spans="1:6">
      <c r="A540" s="14" t="s">
        <v>18</v>
      </c>
      <c r="B540" s="14" t="s">
        <v>55</v>
      </c>
      <c r="C540" s="14" t="s">
        <v>51</v>
      </c>
      <c r="D540" s="14" t="s">
        <v>53</v>
      </c>
      <c r="E540" s="14">
        <v>0</v>
      </c>
      <c r="F540" s="14">
        <v>1</v>
      </c>
    </row>
    <row r="541" spans="1:6">
      <c r="A541" s="14" t="s">
        <v>18</v>
      </c>
      <c r="B541" s="14" t="s">
        <v>52</v>
      </c>
      <c r="C541" s="14" t="s">
        <v>54</v>
      </c>
      <c r="D541" s="14" t="s">
        <v>53</v>
      </c>
      <c r="E541" s="14">
        <v>0</v>
      </c>
      <c r="F541" s="14">
        <v>1</v>
      </c>
    </row>
    <row r="542" spans="1:6">
      <c r="A542" s="14" t="s">
        <v>18</v>
      </c>
      <c r="B542" s="14" t="s">
        <v>56</v>
      </c>
      <c r="C542" s="14" t="s">
        <v>57</v>
      </c>
      <c r="D542" s="14" t="s">
        <v>58</v>
      </c>
      <c r="E542" s="14">
        <v>2</v>
      </c>
      <c r="F542" s="14">
        <v>0</v>
      </c>
    </row>
    <row r="543" spans="1:6">
      <c r="A543" s="14" t="s">
        <v>18</v>
      </c>
      <c r="B543" s="14" t="s">
        <v>59</v>
      </c>
      <c r="C543" s="14" t="s">
        <v>60</v>
      </c>
      <c r="D543" s="14" t="s">
        <v>58</v>
      </c>
      <c r="E543" s="14">
        <v>1</v>
      </c>
      <c r="F543" s="14">
        <v>1</v>
      </c>
    </row>
    <row r="544" spans="1:6">
      <c r="A544" s="14" t="s">
        <v>18</v>
      </c>
      <c r="B544" s="14" t="s">
        <v>56</v>
      </c>
      <c r="C544" s="14" t="s">
        <v>59</v>
      </c>
      <c r="D544" s="14" t="s">
        <v>58</v>
      </c>
      <c r="E544" s="14">
        <v>1</v>
      </c>
      <c r="F544" s="14">
        <v>0</v>
      </c>
    </row>
    <row r="545" spans="1:6">
      <c r="A545" s="14" t="s">
        <v>18</v>
      </c>
      <c r="B545" s="14" t="s">
        <v>60</v>
      </c>
      <c r="C545" s="14" t="s">
        <v>57</v>
      </c>
      <c r="D545" s="14" t="s">
        <v>58</v>
      </c>
      <c r="E545" s="14">
        <v>1</v>
      </c>
      <c r="F545" s="14">
        <v>0</v>
      </c>
    </row>
    <row r="546" spans="1:6">
      <c r="A546" s="14" t="s">
        <v>18</v>
      </c>
      <c r="B546" s="14" t="s">
        <v>60</v>
      </c>
      <c r="C546" s="14" t="s">
        <v>56</v>
      </c>
      <c r="D546" s="14" t="s">
        <v>58</v>
      </c>
      <c r="E546" s="14">
        <v>0</v>
      </c>
      <c r="F546" s="14">
        <v>1</v>
      </c>
    </row>
    <row r="547" spans="1:6">
      <c r="A547" s="14" t="s">
        <v>18</v>
      </c>
      <c r="B547" s="14" t="s">
        <v>57</v>
      </c>
      <c r="C547" s="14" t="s">
        <v>59</v>
      </c>
      <c r="D547" s="14" t="s">
        <v>58</v>
      </c>
      <c r="E547" s="14">
        <v>0</v>
      </c>
      <c r="F547" s="14">
        <v>1</v>
      </c>
    </row>
    <row r="548" spans="1:6">
      <c r="A548" s="14" t="s">
        <v>18</v>
      </c>
      <c r="B548" s="14" t="s">
        <v>61</v>
      </c>
      <c r="C548" s="14" t="s">
        <v>62</v>
      </c>
      <c r="D548" s="14" t="s">
        <v>63</v>
      </c>
      <c r="E548" s="14">
        <v>2</v>
      </c>
      <c r="F548" s="14">
        <v>0</v>
      </c>
    </row>
    <row r="549" spans="1:6">
      <c r="A549" s="14" t="s">
        <v>18</v>
      </c>
      <c r="B549" s="14" t="s">
        <v>64</v>
      </c>
      <c r="C549" s="14" t="s">
        <v>65</v>
      </c>
      <c r="D549" s="14" t="s">
        <v>63</v>
      </c>
      <c r="E549" s="14">
        <v>1</v>
      </c>
      <c r="F549" s="14">
        <v>0</v>
      </c>
    </row>
    <row r="550" spans="1:6">
      <c r="A550" s="14" t="s">
        <v>18</v>
      </c>
      <c r="B550" s="14" t="s">
        <v>61</v>
      </c>
      <c r="C550" s="14" t="s">
        <v>64</v>
      </c>
      <c r="D550" s="14" t="s">
        <v>63</v>
      </c>
      <c r="E550" s="14">
        <v>1</v>
      </c>
      <c r="F550" s="14">
        <v>0</v>
      </c>
    </row>
    <row r="551" spans="1:6">
      <c r="A551" s="14" t="s">
        <v>18</v>
      </c>
      <c r="B551" s="14" t="s">
        <v>65</v>
      </c>
      <c r="C551" s="14" t="s">
        <v>62</v>
      </c>
      <c r="D551" s="14" t="s">
        <v>63</v>
      </c>
      <c r="E551" s="14">
        <v>1</v>
      </c>
      <c r="F551" s="14">
        <v>1</v>
      </c>
    </row>
    <row r="552" spans="1:6">
      <c r="A552" s="14" t="s">
        <v>18</v>
      </c>
      <c r="B552" s="14" t="s">
        <v>65</v>
      </c>
      <c r="C552" s="14" t="s">
        <v>61</v>
      </c>
      <c r="D552" s="14" t="s">
        <v>63</v>
      </c>
      <c r="E552" s="14">
        <v>0</v>
      </c>
      <c r="F552" s="14">
        <v>2</v>
      </c>
    </row>
    <row r="553" spans="1:6">
      <c r="A553" s="14" t="s">
        <v>18</v>
      </c>
      <c r="B553" s="14" t="s">
        <v>62</v>
      </c>
      <c r="C553" s="14" t="s">
        <v>64</v>
      </c>
      <c r="D553" s="14" t="s">
        <v>63</v>
      </c>
      <c r="E553" s="14">
        <v>0</v>
      </c>
      <c r="F553" s="14">
        <v>1</v>
      </c>
    </row>
    <row r="554" spans="1:6">
      <c r="A554" s="14" t="s">
        <v>18</v>
      </c>
      <c r="B554" s="14" t="s">
        <v>66</v>
      </c>
      <c r="C554" s="14" t="s">
        <v>67</v>
      </c>
      <c r="D554" s="14" t="s">
        <v>68</v>
      </c>
      <c r="E554" s="14">
        <v>2</v>
      </c>
      <c r="F554" s="14">
        <v>0</v>
      </c>
    </row>
    <row r="555" spans="1:6">
      <c r="A555" s="14" t="s">
        <v>18</v>
      </c>
      <c r="B555" s="14" t="s">
        <v>69</v>
      </c>
      <c r="C555" s="14" t="s">
        <v>70</v>
      </c>
      <c r="D555" s="14" t="s">
        <v>68</v>
      </c>
      <c r="E555" s="14">
        <v>2</v>
      </c>
      <c r="F555" s="14">
        <v>0</v>
      </c>
    </row>
    <row r="556" spans="1:6">
      <c r="A556" s="14" t="s">
        <v>18</v>
      </c>
      <c r="B556" s="14" t="s">
        <v>66</v>
      </c>
      <c r="C556" s="14" t="s">
        <v>69</v>
      </c>
      <c r="D556" s="14" t="s">
        <v>68</v>
      </c>
      <c r="E556" s="14">
        <v>1</v>
      </c>
      <c r="F556" s="14">
        <v>1</v>
      </c>
    </row>
    <row r="557" spans="1:6">
      <c r="A557" s="14" t="s">
        <v>18</v>
      </c>
      <c r="B557" s="14" t="s">
        <v>70</v>
      </c>
      <c r="C557" s="14" t="s">
        <v>67</v>
      </c>
      <c r="D557" s="14" t="s">
        <v>68</v>
      </c>
      <c r="E557" s="14">
        <v>1</v>
      </c>
      <c r="F557" s="14">
        <v>0</v>
      </c>
    </row>
    <row r="558" spans="1:6">
      <c r="A558" s="14" t="s">
        <v>18</v>
      </c>
      <c r="B558" s="14" t="s">
        <v>70</v>
      </c>
      <c r="C558" s="14" t="s">
        <v>66</v>
      </c>
      <c r="D558" s="14" t="s">
        <v>68</v>
      </c>
      <c r="E558" s="14">
        <v>0</v>
      </c>
      <c r="F558" s="14">
        <v>2</v>
      </c>
    </row>
    <row r="559" spans="1:6">
      <c r="A559" s="14" t="s">
        <v>18</v>
      </c>
      <c r="B559" s="14" t="s">
        <v>67</v>
      </c>
      <c r="C559" s="14" t="s">
        <v>69</v>
      </c>
      <c r="D559" s="14" t="s">
        <v>68</v>
      </c>
      <c r="E559" s="14">
        <v>0</v>
      </c>
      <c r="F559" s="14">
        <v>2</v>
      </c>
    </row>
    <row r="560" spans="1:6">
      <c r="A560" s="14" t="s">
        <v>18</v>
      </c>
      <c r="B560" s="14" t="s">
        <v>71</v>
      </c>
      <c r="C560" s="14" t="s">
        <v>72</v>
      </c>
      <c r="D560" s="14" t="s">
        <v>73</v>
      </c>
      <c r="E560" s="14">
        <v>1</v>
      </c>
      <c r="F560" s="14">
        <v>0</v>
      </c>
    </row>
    <row r="561" spans="1:6">
      <c r="A561" s="14" t="s">
        <v>18</v>
      </c>
      <c r="B561" s="14" t="s">
        <v>74</v>
      </c>
      <c r="C561" s="14" t="s">
        <v>75</v>
      </c>
      <c r="D561" s="14" t="s">
        <v>73</v>
      </c>
      <c r="E561" s="14">
        <v>0</v>
      </c>
      <c r="F561" s="14">
        <v>1</v>
      </c>
    </row>
    <row r="562" spans="1:6">
      <c r="A562" s="14" t="s">
        <v>18</v>
      </c>
      <c r="B562" s="14" t="s">
        <v>71</v>
      </c>
      <c r="C562" s="14" t="s">
        <v>74</v>
      </c>
      <c r="D562" s="14" t="s">
        <v>73</v>
      </c>
      <c r="E562" s="14">
        <v>1</v>
      </c>
      <c r="F562" s="14">
        <v>0</v>
      </c>
    </row>
    <row r="563" spans="1:6">
      <c r="A563" s="14" t="s">
        <v>18</v>
      </c>
      <c r="B563" s="14" t="s">
        <v>75</v>
      </c>
      <c r="C563" s="14" t="s">
        <v>72</v>
      </c>
      <c r="D563" s="14" t="s">
        <v>73</v>
      </c>
      <c r="E563" s="14">
        <v>1</v>
      </c>
      <c r="F563" s="14">
        <v>0</v>
      </c>
    </row>
    <row r="564" spans="1:6">
      <c r="A564" s="14" t="s">
        <v>18</v>
      </c>
      <c r="B564" s="14" t="s">
        <v>75</v>
      </c>
      <c r="C564" s="14" t="s">
        <v>71</v>
      </c>
      <c r="D564" s="14" t="s">
        <v>73</v>
      </c>
      <c r="E564" s="14">
        <v>1</v>
      </c>
      <c r="F564" s="14">
        <v>1</v>
      </c>
    </row>
    <row r="565" spans="1:6">
      <c r="A565" s="14" t="s">
        <v>18</v>
      </c>
      <c r="B565" s="14" t="s">
        <v>72</v>
      </c>
      <c r="C565" s="14" t="s">
        <v>74</v>
      </c>
      <c r="D565" s="14" t="s">
        <v>73</v>
      </c>
      <c r="E565" s="14">
        <v>1</v>
      </c>
      <c r="F565" s="14">
        <v>1</v>
      </c>
    </row>
    <row r="566" spans="1:6">
      <c r="A566" s="14" t="s">
        <v>18</v>
      </c>
      <c r="B566" s="14" t="s">
        <v>76</v>
      </c>
      <c r="C566" s="14" t="s">
        <v>77</v>
      </c>
      <c r="D566" s="14" t="s">
        <v>78</v>
      </c>
      <c r="E566" s="14">
        <v>2</v>
      </c>
      <c r="F566" s="14">
        <v>0</v>
      </c>
    </row>
    <row r="567" spans="1:6">
      <c r="A567" s="14" t="s">
        <v>18</v>
      </c>
      <c r="B567" s="14" t="s">
        <v>79</v>
      </c>
      <c r="C567" s="14" t="s">
        <v>80</v>
      </c>
      <c r="D567" s="14" t="s">
        <v>78</v>
      </c>
      <c r="E567" s="14">
        <v>1</v>
      </c>
      <c r="F567" s="14">
        <v>0</v>
      </c>
    </row>
    <row r="568" spans="1:6">
      <c r="A568" s="14" t="s">
        <v>18</v>
      </c>
      <c r="B568" s="14" t="s">
        <v>76</v>
      </c>
      <c r="C568" s="14" t="s">
        <v>79</v>
      </c>
      <c r="D568" s="14" t="s">
        <v>78</v>
      </c>
      <c r="E568" s="14">
        <v>1</v>
      </c>
      <c r="F568" s="14">
        <v>0</v>
      </c>
    </row>
    <row r="569" spans="1:6">
      <c r="A569" s="14" t="s">
        <v>18</v>
      </c>
      <c r="B569" s="14" t="s">
        <v>80</v>
      </c>
      <c r="C569" s="14" t="s">
        <v>77</v>
      </c>
      <c r="D569" s="14" t="s">
        <v>78</v>
      </c>
      <c r="E569" s="14">
        <v>0</v>
      </c>
      <c r="F569" s="14">
        <v>1</v>
      </c>
    </row>
    <row r="570" spans="1:6">
      <c r="A570" s="14" t="s">
        <v>18</v>
      </c>
      <c r="B570" s="14" t="s">
        <v>80</v>
      </c>
      <c r="C570" s="14" t="s">
        <v>76</v>
      </c>
      <c r="D570" s="14" t="s">
        <v>78</v>
      </c>
      <c r="E570" s="14">
        <v>0</v>
      </c>
      <c r="F570" s="14">
        <v>2</v>
      </c>
    </row>
    <row r="571" spans="1:6">
      <c r="A571" s="14" t="s">
        <v>18</v>
      </c>
      <c r="B571" s="14" t="s">
        <v>77</v>
      </c>
      <c r="C571" s="14" t="s">
        <v>79</v>
      </c>
      <c r="D571" s="14" t="s">
        <v>78</v>
      </c>
      <c r="E571" s="14">
        <v>1</v>
      </c>
      <c r="F571" s="14">
        <v>1</v>
      </c>
    </row>
    <row r="572" spans="1:6">
      <c r="A572" s="14" t="s">
        <v>18</v>
      </c>
      <c r="B572" s="14" t="s">
        <v>81</v>
      </c>
      <c r="C572" s="14" t="s">
        <v>82</v>
      </c>
      <c r="D572" s="14" t="s">
        <v>83</v>
      </c>
      <c r="E572" s="14">
        <v>2</v>
      </c>
      <c r="F572" s="14">
        <v>0</v>
      </c>
    </row>
    <row r="573" spans="1:6">
      <c r="A573" s="14" t="s">
        <v>18</v>
      </c>
      <c r="B573" s="14" t="s">
        <v>84</v>
      </c>
      <c r="C573" s="14" t="s">
        <v>85</v>
      </c>
      <c r="D573" s="14" t="s">
        <v>83</v>
      </c>
      <c r="E573" s="14">
        <v>1</v>
      </c>
      <c r="F573" s="14">
        <v>0</v>
      </c>
    </row>
    <row r="574" spans="1:6">
      <c r="A574" s="14" t="s">
        <v>18</v>
      </c>
      <c r="B574" s="14" t="s">
        <v>81</v>
      </c>
      <c r="C574" s="14" t="s">
        <v>84</v>
      </c>
      <c r="D574" s="14" t="s">
        <v>83</v>
      </c>
      <c r="E574" s="14">
        <v>1</v>
      </c>
      <c r="F574" s="14">
        <v>1</v>
      </c>
    </row>
    <row r="575" spans="1:6">
      <c r="A575" s="14" t="s">
        <v>18</v>
      </c>
      <c r="B575" s="14" t="s">
        <v>85</v>
      </c>
      <c r="C575" s="14" t="s">
        <v>82</v>
      </c>
      <c r="D575" s="14" t="s">
        <v>83</v>
      </c>
      <c r="E575" s="14">
        <v>1</v>
      </c>
      <c r="F575" s="14">
        <v>1</v>
      </c>
    </row>
    <row r="576" spans="1:6">
      <c r="A576" s="14" t="s">
        <v>18</v>
      </c>
      <c r="B576" s="14" t="s">
        <v>85</v>
      </c>
      <c r="C576" s="14" t="s">
        <v>81</v>
      </c>
      <c r="D576" s="14" t="s">
        <v>83</v>
      </c>
      <c r="E576" s="14">
        <v>0</v>
      </c>
      <c r="F576" s="14">
        <v>1</v>
      </c>
    </row>
    <row r="577" spans="1:6">
      <c r="A577" s="14" t="s">
        <v>18</v>
      </c>
      <c r="B577" s="14" t="s">
        <v>82</v>
      </c>
      <c r="C577" s="14" t="s">
        <v>84</v>
      </c>
      <c r="D577" s="14" t="s">
        <v>83</v>
      </c>
      <c r="E577" s="14">
        <v>0</v>
      </c>
      <c r="F577" s="14">
        <v>1</v>
      </c>
    </row>
    <row r="578" spans="1:6">
      <c r="A578" s="14" t="s">
        <v>19</v>
      </c>
      <c r="B578" s="14" t="s">
        <v>46</v>
      </c>
      <c r="C578" s="14" t="s">
        <v>47</v>
      </c>
      <c r="D578" s="14" t="s">
        <v>48</v>
      </c>
      <c r="E578" s="14">
        <v>1</v>
      </c>
      <c r="F578" s="14">
        <v>1</v>
      </c>
    </row>
    <row r="579" spans="1:6">
      <c r="A579" s="14" t="s">
        <v>19</v>
      </c>
      <c r="B579" s="14" t="s">
        <v>49</v>
      </c>
      <c r="C579" s="14" t="s">
        <v>50</v>
      </c>
      <c r="D579" s="14" t="s">
        <v>48</v>
      </c>
      <c r="E579" s="14">
        <v>0</v>
      </c>
      <c r="F579" s="14">
        <v>3</v>
      </c>
    </row>
    <row r="580" spans="1:6">
      <c r="A580" s="14" t="s">
        <v>19</v>
      </c>
      <c r="B580" s="14" t="s">
        <v>46</v>
      </c>
      <c r="C580" s="14" t="s">
        <v>49</v>
      </c>
      <c r="D580" s="14" t="s">
        <v>48</v>
      </c>
      <c r="E580" s="14">
        <v>1</v>
      </c>
      <c r="F580" s="14">
        <v>1</v>
      </c>
    </row>
    <row r="581" spans="1:6">
      <c r="A581" s="14" t="s">
        <v>19</v>
      </c>
      <c r="B581" s="14" t="s">
        <v>50</v>
      </c>
      <c r="C581" s="14" t="s">
        <v>47</v>
      </c>
      <c r="D581" s="14" t="s">
        <v>48</v>
      </c>
      <c r="E581" s="14">
        <v>3</v>
      </c>
      <c r="F581" s="14">
        <v>0</v>
      </c>
    </row>
    <row r="582" spans="1:6">
      <c r="A582" s="14" t="s">
        <v>19</v>
      </c>
      <c r="B582" s="14" t="s">
        <v>50</v>
      </c>
      <c r="C582" s="14" t="s">
        <v>46</v>
      </c>
      <c r="D582" s="14" t="s">
        <v>48</v>
      </c>
      <c r="E582" s="14">
        <v>3</v>
      </c>
      <c r="F582" s="14">
        <v>0</v>
      </c>
    </row>
    <row r="583" spans="1:6">
      <c r="A583" s="14" t="s">
        <v>19</v>
      </c>
      <c r="B583" s="14" t="s">
        <v>47</v>
      </c>
      <c r="C583" s="14" t="s">
        <v>49</v>
      </c>
      <c r="D583" s="14" t="s">
        <v>48</v>
      </c>
      <c r="E583" s="14">
        <v>1</v>
      </c>
      <c r="F583" s="14">
        <v>1</v>
      </c>
    </row>
    <row r="584" spans="1:6">
      <c r="A584" s="14" t="s">
        <v>19</v>
      </c>
      <c r="B584" s="14" t="s">
        <v>51</v>
      </c>
      <c r="C584" s="14" t="s">
        <v>52</v>
      </c>
      <c r="D584" s="14" t="s">
        <v>53</v>
      </c>
      <c r="E584" s="14">
        <v>2</v>
      </c>
      <c r="F584" s="14">
        <v>1</v>
      </c>
    </row>
    <row r="585" spans="1:6">
      <c r="A585" s="14" t="s">
        <v>19</v>
      </c>
      <c r="B585" s="14" t="s">
        <v>54</v>
      </c>
      <c r="C585" s="14" t="s">
        <v>55</v>
      </c>
      <c r="D585" s="14" t="s">
        <v>53</v>
      </c>
      <c r="E585" s="14">
        <v>1</v>
      </c>
      <c r="F585" s="14">
        <v>1</v>
      </c>
    </row>
    <row r="586" spans="1:6">
      <c r="A586" s="14" t="s">
        <v>19</v>
      </c>
      <c r="B586" s="14" t="s">
        <v>51</v>
      </c>
      <c r="C586" s="14" t="s">
        <v>54</v>
      </c>
      <c r="D586" s="14" t="s">
        <v>53</v>
      </c>
      <c r="E586" s="14">
        <v>3</v>
      </c>
      <c r="F586" s="14">
        <v>1</v>
      </c>
    </row>
    <row r="587" spans="1:6">
      <c r="A587" s="14" t="s">
        <v>19</v>
      </c>
      <c r="B587" s="14" t="s">
        <v>55</v>
      </c>
      <c r="C587" s="14" t="s">
        <v>52</v>
      </c>
      <c r="D587" s="14" t="s">
        <v>53</v>
      </c>
      <c r="E587" s="14">
        <v>1</v>
      </c>
      <c r="F587" s="14">
        <v>2</v>
      </c>
    </row>
    <row r="588" spans="1:6">
      <c r="A588" s="14" t="s">
        <v>19</v>
      </c>
      <c r="B588" s="14" t="s">
        <v>55</v>
      </c>
      <c r="C588" s="14" t="s">
        <v>51</v>
      </c>
      <c r="D588" s="14" t="s">
        <v>53</v>
      </c>
      <c r="E588" s="14">
        <v>0</v>
      </c>
      <c r="F588" s="14">
        <v>2</v>
      </c>
    </row>
    <row r="589" spans="1:6">
      <c r="A589" s="14" t="s">
        <v>19</v>
      </c>
      <c r="B589" s="14" t="s">
        <v>52</v>
      </c>
      <c r="C589" s="14" t="s">
        <v>54</v>
      </c>
      <c r="D589" s="14" t="s">
        <v>53</v>
      </c>
      <c r="E589" s="14">
        <v>1</v>
      </c>
      <c r="F589" s="14">
        <v>1</v>
      </c>
    </row>
    <row r="590" spans="1:6">
      <c r="A590" s="14" t="s">
        <v>19</v>
      </c>
      <c r="B590" s="14" t="s">
        <v>56</v>
      </c>
      <c r="C590" s="14" t="s">
        <v>57</v>
      </c>
      <c r="D590" s="14" t="s">
        <v>58</v>
      </c>
      <c r="E590" s="14">
        <v>3</v>
      </c>
      <c r="F590" s="14">
        <v>0</v>
      </c>
    </row>
    <row r="591" spans="1:6">
      <c r="A591" s="14" t="s">
        <v>19</v>
      </c>
      <c r="B591" s="14" t="s">
        <v>59</v>
      </c>
      <c r="C591" s="14" t="s">
        <v>60</v>
      </c>
      <c r="D591" s="14" t="s">
        <v>58</v>
      </c>
      <c r="E591" s="14">
        <v>2</v>
      </c>
      <c r="F591" s="14">
        <v>1</v>
      </c>
    </row>
    <row r="592" spans="1:6">
      <c r="A592" s="14" t="s">
        <v>19</v>
      </c>
      <c r="B592" s="14" t="s">
        <v>56</v>
      </c>
      <c r="C592" s="14" t="s">
        <v>59</v>
      </c>
      <c r="D592" s="14" t="s">
        <v>58</v>
      </c>
      <c r="E592" s="14">
        <v>3</v>
      </c>
      <c r="F592" s="14">
        <v>2</v>
      </c>
    </row>
    <row r="593" spans="1:6">
      <c r="A593" s="14" t="s">
        <v>19</v>
      </c>
      <c r="B593" s="14" t="s">
        <v>60</v>
      </c>
      <c r="C593" s="14" t="s">
        <v>57</v>
      </c>
      <c r="D593" s="14" t="s">
        <v>58</v>
      </c>
      <c r="E593" s="14">
        <v>2</v>
      </c>
      <c r="F593" s="14">
        <v>0</v>
      </c>
    </row>
    <row r="594" spans="1:6">
      <c r="A594" s="14" t="s">
        <v>19</v>
      </c>
      <c r="B594" s="14" t="s">
        <v>60</v>
      </c>
      <c r="C594" s="14" t="s">
        <v>56</v>
      </c>
      <c r="D594" s="14" t="s">
        <v>58</v>
      </c>
      <c r="E594" s="14">
        <v>0</v>
      </c>
      <c r="F594" s="14">
        <v>1</v>
      </c>
    </row>
    <row r="595" spans="1:6">
      <c r="A595" s="14" t="s">
        <v>19</v>
      </c>
      <c r="B595" s="14" t="s">
        <v>57</v>
      </c>
      <c r="C595" s="14" t="s">
        <v>59</v>
      </c>
      <c r="D595" s="14" t="s">
        <v>58</v>
      </c>
      <c r="E595" s="14">
        <v>3</v>
      </c>
      <c r="F595" s="14">
        <v>2</v>
      </c>
    </row>
    <row r="596" spans="1:6">
      <c r="A596" s="14" t="s">
        <v>19</v>
      </c>
      <c r="B596" s="14" t="s">
        <v>61</v>
      </c>
      <c r="C596" s="14" t="s">
        <v>62</v>
      </c>
      <c r="D596" s="14" t="s">
        <v>63</v>
      </c>
      <c r="E596" s="14">
        <v>2</v>
      </c>
      <c r="F596" s="14">
        <v>0</v>
      </c>
    </row>
    <row r="597" spans="1:6">
      <c r="A597" s="14" t="s">
        <v>19</v>
      </c>
      <c r="B597" s="14" t="s">
        <v>64</v>
      </c>
      <c r="C597" s="14" t="s">
        <v>65</v>
      </c>
      <c r="D597" s="14" t="s">
        <v>63</v>
      </c>
      <c r="E597" s="14">
        <v>3</v>
      </c>
      <c r="F597" s="14">
        <v>1</v>
      </c>
    </row>
    <row r="598" spans="1:6">
      <c r="A598" s="14" t="s">
        <v>19</v>
      </c>
      <c r="B598" s="14" t="s">
        <v>61</v>
      </c>
      <c r="C598" s="14" t="s">
        <v>64</v>
      </c>
      <c r="D598" s="14" t="s">
        <v>63</v>
      </c>
      <c r="E598" s="14">
        <v>2</v>
      </c>
      <c r="F598" s="14">
        <v>0</v>
      </c>
    </row>
    <row r="599" spans="1:6">
      <c r="A599" s="14" t="s">
        <v>19</v>
      </c>
      <c r="B599" s="14" t="s">
        <v>65</v>
      </c>
      <c r="C599" s="14" t="s">
        <v>62</v>
      </c>
      <c r="D599" s="14" t="s">
        <v>63</v>
      </c>
      <c r="E599" s="14">
        <v>1</v>
      </c>
      <c r="F599" s="14">
        <v>1</v>
      </c>
    </row>
    <row r="600" spans="1:6">
      <c r="A600" s="14" t="s">
        <v>19</v>
      </c>
      <c r="B600" s="14" t="s">
        <v>65</v>
      </c>
      <c r="C600" s="14" t="s">
        <v>61</v>
      </c>
      <c r="D600" s="14" t="s">
        <v>63</v>
      </c>
      <c r="E600" s="14">
        <v>1</v>
      </c>
      <c r="F600" s="14">
        <v>3</v>
      </c>
    </row>
    <row r="601" spans="1:6">
      <c r="A601" s="14" t="s">
        <v>19</v>
      </c>
      <c r="B601" s="14" t="s">
        <v>62</v>
      </c>
      <c r="C601" s="14" t="s">
        <v>64</v>
      </c>
      <c r="D601" s="14" t="s">
        <v>63</v>
      </c>
      <c r="E601" s="14">
        <v>1</v>
      </c>
      <c r="F601" s="14">
        <v>2</v>
      </c>
    </row>
    <row r="602" spans="1:6">
      <c r="A602" s="14" t="s">
        <v>19</v>
      </c>
      <c r="B602" s="14" t="s">
        <v>66</v>
      </c>
      <c r="C602" s="14" t="s">
        <v>67</v>
      </c>
      <c r="D602" s="14" t="s">
        <v>68</v>
      </c>
      <c r="E602" s="14">
        <v>1</v>
      </c>
      <c r="F602" s="14">
        <v>2</v>
      </c>
    </row>
    <row r="603" spans="1:6">
      <c r="A603" s="14" t="s">
        <v>19</v>
      </c>
      <c r="B603" s="14" t="s">
        <v>69</v>
      </c>
      <c r="C603" s="14" t="s">
        <v>70</v>
      </c>
      <c r="D603" s="14" t="s">
        <v>68</v>
      </c>
      <c r="E603" s="14">
        <v>2</v>
      </c>
      <c r="F603" s="14">
        <v>1</v>
      </c>
    </row>
    <row r="604" spans="1:6">
      <c r="A604" s="14" t="s">
        <v>19</v>
      </c>
      <c r="B604" s="14" t="s">
        <v>66</v>
      </c>
      <c r="C604" s="14" t="s">
        <v>69</v>
      </c>
      <c r="D604" s="14" t="s">
        <v>68</v>
      </c>
      <c r="E604" s="14">
        <v>3</v>
      </c>
      <c r="F604" s="14">
        <v>1</v>
      </c>
    </row>
    <row r="605" spans="1:6">
      <c r="A605" s="14" t="s">
        <v>19</v>
      </c>
      <c r="B605" s="14" t="s">
        <v>70</v>
      </c>
      <c r="C605" s="14" t="s">
        <v>67</v>
      </c>
      <c r="D605" s="14" t="s">
        <v>68</v>
      </c>
      <c r="E605" s="14">
        <v>1</v>
      </c>
      <c r="F605" s="14">
        <v>2</v>
      </c>
    </row>
    <row r="606" spans="1:6">
      <c r="A606" s="14" t="s">
        <v>19</v>
      </c>
      <c r="B606" s="14" t="s">
        <v>70</v>
      </c>
      <c r="C606" s="14" t="s">
        <v>66</v>
      </c>
      <c r="D606" s="14" t="s">
        <v>68</v>
      </c>
      <c r="E606" s="14">
        <v>1</v>
      </c>
      <c r="F606" s="14">
        <v>2</v>
      </c>
    </row>
    <row r="607" spans="1:6">
      <c r="A607" s="14" t="s">
        <v>19</v>
      </c>
      <c r="B607" s="14" t="s">
        <v>67</v>
      </c>
      <c r="C607" s="14" t="s">
        <v>69</v>
      </c>
      <c r="D607" s="14" t="s">
        <v>68</v>
      </c>
      <c r="E607" s="14">
        <v>1</v>
      </c>
      <c r="F607" s="14">
        <v>3</v>
      </c>
    </row>
    <row r="608" spans="1:6">
      <c r="A608" s="14" t="s">
        <v>19</v>
      </c>
      <c r="B608" s="14" t="s">
        <v>71</v>
      </c>
      <c r="C608" s="14" t="s">
        <v>72</v>
      </c>
      <c r="D608" s="14" t="s">
        <v>73</v>
      </c>
      <c r="E608" s="14">
        <v>2</v>
      </c>
      <c r="F608" s="14">
        <v>1</v>
      </c>
    </row>
    <row r="609" spans="1:6">
      <c r="A609" s="14" t="s">
        <v>19</v>
      </c>
      <c r="B609" s="14" t="s">
        <v>74</v>
      </c>
      <c r="C609" s="14" t="s">
        <v>75</v>
      </c>
      <c r="D609" s="14" t="s">
        <v>73</v>
      </c>
      <c r="E609" s="14">
        <v>2</v>
      </c>
      <c r="F609" s="14">
        <v>0</v>
      </c>
    </row>
    <row r="610" spans="1:6">
      <c r="A610" s="14" t="s">
        <v>19</v>
      </c>
      <c r="B610" s="14" t="s">
        <v>71</v>
      </c>
      <c r="C610" s="14" t="s">
        <v>74</v>
      </c>
      <c r="D610" s="14" t="s">
        <v>73</v>
      </c>
      <c r="E610" s="14">
        <v>2</v>
      </c>
      <c r="F610" s="14">
        <v>1</v>
      </c>
    </row>
    <row r="611" spans="1:6">
      <c r="A611" s="14" t="s">
        <v>19</v>
      </c>
      <c r="B611" s="14" t="s">
        <v>75</v>
      </c>
      <c r="C611" s="14" t="s">
        <v>72</v>
      </c>
      <c r="D611" s="14" t="s">
        <v>73</v>
      </c>
      <c r="E611" s="14">
        <v>1</v>
      </c>
      <c r="F611" s="14">
        <v>1</v>
      </c>
    </row>
    <row r="612" spans="1:6">
      <c r="A612" s="14" t="s">
        <v>19</v>
      </c>
      <c r="B612" s="14" t="s">
        <v>75</v>
      </c>
      <c r="C612" s="14" t="s">
        <v>71</v>
      </c>
      <c r="D612" s="14" t="s">
        <v>73</v>
      </c>
      <c r="E612" s="14">
        <v>1</v>
      </c>
      <c r="F612" s="14">
        <v>2</v>
      </c>
    </row>
    <row r="613" spans="1:6">
      <c r="A613" s="14" t="s">
        <v>19</v>
      </c>
      <c r="B613" s="14" t="s">
        <v>72</v>
      </c>
      <c r="C613" s="14" t="s">
        <v>74</v>
      </c>
      <c r="D613" s="14" t="s">
        <v>73</v>
      </c>
      <c r="E613" s="14">
        <v>1</v>
      </c>
      <c r="F613" s="14">
        <v>0</v>
      </c>
    </row>
    <row r="614" spans="1:6">
      <c r="A614" s="14" t="s">
        <v>19</v>
      </c>
      <c r="B614" s="14" t="s">
        <v>76</v>
      </c>
      <c r="C614" s="14" t="s">
        <v>77</v>
      </c>
      <c r="D614" s="14" t="s">
        <v>78</v>
      </c>
      <c r="E614" s="14">
        <v>3</v>
      </c>
      <c r="F614" s="14">
        <v>0</v>
      </c>
    </row>
    <row r="615" spans="1:6">
      <c r="A615" s="14" t="s">
        <v>19</v>
      </c>
      <c r="B615" s="14" t="s">
        <v>79</v>
      </c>
      <c r="C615" s="14" t="s">
        <v>80</v>
      </c>
      <c r="D615" s="14" t="s">
        <v>78</v>
      </c>
      <c r="E615" s="14">
        <v>2</v>
      </c>
      <c r="F615" s="14">
        <v>0</v>
      </c>
    </row>
    <row r="616" spans="1:6">
      <c r="A616" s="14" t="s">
        <v>19</v>
      </c>
      <c r="B616" s="14" t="s">
        <v>76</v>
      </c>
      <c r="C616" s="14" t="s">
        <v>79</v>
      </c>
      <c r="D616" s="14" t="s">
        <v>78</v>
      </c>
      <c r="E616" s="14">
        <v>3</v>
      </c>
      <c r="F616" s="14">
        <v>1</v>
      </c>
    </row>
    <row r="617" spans="1:6">
      <c r="A617" s="14" t="s">
        <v>19</v>
      </c>
      <c r="B617" s="14" t="s">
        <v>80</v>
      </c>
      <c r="C617" s="14" t="s">
        <v>77</v>
      </c>
      <c r="D617" s="14" t="s">
        <v>78</v>
      </c>
      <c r="E617" s="14">
        <v>1</v>
      </c>
      <c r="F617" s="14">
        <v>1</v>
      </c>
    </row>
    <row r="618" spans="1:6">
      <c r="A618" s="14" t="s">
        <v>19</v>
      </c>
      <c r="B618" s="14" t="s">
        <v>80</v>
      </c>
      <c r="C618" s="14" t="s">
        <v>76</v>
      </c>
      <c r="D618" s="14" t="s">
        <v>78</v>
      </c>
      <c r="E618" s="14">
        <v>0</v>
      </c>
      <c r="F618" s="14">
        <v>3</v>
      </c>
    </row>
    <row r="619" spans="1:6">
      <c r="A619" s="14" t="s">
        <v>19</v>
      </c>
      <c r="B619" s="14" t="s">
        <v>77</v>
      </c>
      <c r="C619" s="14" t="s">
        <v>79</v>
      </c>
      <c r="D619" s="14" t="s">
        <v>78</v>
      </c>
      <c r="E619" s="14">
        <v>1</v>
      </c>
      <c r="F619" s="14">
        <v>2</v>
      </c>
    </row>
    <row r="620" spans="1:6">
      <c r="A620" s="14" t="s">
        <v>19</v>
      </c>
      <c r="B620" s="14" t="s">
        <v>81</v>
      </c>
      <c r="C620" s="14" t="s">
        <v>82</v>
      </c>
      <c r="D620" s="14" t="s">
        <v>83</v>
      </c>
      <c r="E620" s="14">
        <v>1</v>
      </c>
      <c r="F620" s="14">
        <v>1</v>
      </c>
    </row>
    <row r="621" spans="1:6">
      <c r="A621" s="14" t="s">
        <v>19</v>
      </c>
      <c r="B621" s="14" t="s">
        <v>84</v>
      </c>
      <c r="C621" s="14" t="s">
        <v>85</v>
      </c>
      <c r="D621" s="14" t="s">
        <v>83</v>
      </c>
      <c r="E621" s="14">
        <v>1</v>
      </c>
      <c r="F621" s="14">
        <v>0</v>
      </c>
    </row>
    <row r="622" spans="1:6">
      <c r="A622" s="14" t="s">
        <v>19</v>
      </c>
      <c r="B622" s="14" t="s">
        <v>81</v>
      </c>
      <c r="C622" s="14" t="s">
        <v>84</v>
      </c>
      <c r="D622" s="14" t="s">
        <v>83</v>
      </c>
      <c r="E622" s="14">
        <v>0</v>
      </c>
      <c r="F622" s="14">
        <v>1</v>
      </c>
    </row>
    <row r="623" spans="1:6">
      <c r="A623" s="14" t="s">
        <v>19</v>
      </c>
      <c r="B623" s="14" t="s">
        <v>85</v>
      </c>
      <c r="C623" s="14" t="s">
        <v>82</v>
      </c>
      <c r="D623" s="14" t="s">
        <v>83</v>
      </c>
      <c r="E623" s="14">
        <v>1</v>
      </c>
      <c r="F623" s="14">
        <v>1</v>
      </c>
    </row>
    <row r="624" spans="1:6">
      <c r="A624" s="14" t="s">
        <v>19</v>
      </c>
      <c r="B624" s="14" t="s">
        <v>85</v>
      </c>
      <c r="C624" s="14" t="s">
        <v>81</v>
      </c>
      <c r="D624" s="14" t="s">
        <v>83</v>
      </c>
      <c r="E624" s="14">
        <v>1</v>
      </c>
      <c r="F624" s="14">
        <v>2</v>
      </c>
    </row>
    <row r="625" spans="1:6">
      <c r="A625" s="14" t="s">
        <v>19</v>
      </c>
      <c r="B625" s="14" t="s">
        <v>82</v>
      </c>
      <c r="C625" s="14" t="s">
        <v>84</v>
      </c>
      <c r="D625" s="14" t="s">
        <v>83</v>
      </c>
      <c r="E625" s="14">
        <v>1</v>
      </c>
      <c r="F625" s="14">
        <v>1</v>
      </c>
    </row>
    <row r="626" spans="1:6">
      <c r="A626" s="14" t="s">
        <v>183</v>
      </c>
      <c r="B626" s="14" t="s">
        <v>46</v>
      </c>
      <c r="C626" s="14" t="s">
        <v>47</v>
      </c>
      <c r="D626" s="14" t="s">
        <v>48</v>
      </c>
      <c r="E626" s="14">
        <v>1</v>
      </c>
      <c r="F626" s="14">
        <v>2</v>
      </c>
    </row>
    <row r="627" spans="1:6">
      <c r="A627" s="14" t="s">
        <v>183</v>
      </c>
      <c r="B627" s="14" t="s">
        <v>49</v>
      </c>
      <c r="C627" s="14" t="s">
        <v>50</v>
      </c>
      <c r="D627" s="14" t="s">
        <v>48</v>
      </c>
      <c r="E627" s="14">
        <v>0</v>
      </c>
      <c r="F627" s="14">
        <v>2</v>
      </c>
    </row>
    <row r="628" spans="1:6">
      <c r="A628" s="14" t="s">
        <v>183</v>
      </c>
      <c r="B628" s="14" t="s">
        <v>46</v>
      </c>
      <c r="C628" s="14" t="s">
        <v>49</v>
      </c>
      <c r="D628" s="14" t="s">
        <v>48</v>
      </c>
      <c r="E628" s="14">
        <v>0</v>
      </c>
      <c r="F628" s="14">
        <v>1</v>
      </c>
    </row>
    <row r="629" spans="1:6">
      <c r="A629" s="14" t="s">
        <v>183</v>
      </c>
      <c r="B629" s="14" t="s">
        <v>50</v>
      </c>
      <c r="C629" s="14" t="s">
        <v>47</v>
      </c>
      <c r="D629" s="14" t="s">
        <v>48</v>
      </c>
      <c r="E629" s="14">
        <v>1</v>
      </c>
      <c r="F629" s="14">
        <v>0</v>
      </c>
    </row>
    <row r="630" spans="1:6">
      <c r="A630" s="14" t="s">
        <v>183</v>
      </c>
      <c r="B630" s="14" t="s">
        <v>50</v>
      </c>
      <c r="C630" s="14" t="s">
        <v>46</v>
      </c>
      <c r="D630" s="14" t="s">
        <v>48</v>
      </c>
      <c r="E630" s="14">
        <v>3</v>
      </c>
      <c r="F630" s="14">
        <v>0</v>
      </c>
    </row>
    <row r="631" spans="1:6">
      <c r="A631" s="14" t="s">
        <v>183</v>
      </c>
      <c r="B631" s="14" t="s">
        <v>47</v>
      </c>
      <c r="C631" s="14" t="s">
        <v>49</v>
      </c>
      <c r="D631" s="14" t="s">
        <v>48</v>
      </c>
      <c r="E631" s="14">
        <v>1</v>
      </c>
      <c r="F631" s="14">
        <v>0</v>
      </c>
    </row>
    <row r="632" spans="1:6">
      <c r="A632" s="14" t="s">
        <v>183</v>
      </c>
      <c r="B632" s="14" t="s">
        <v>51</v>
      </c>
      <c r="C632" s="14" t="s">
        <v>52</v>
      </c>
      <c r="D632" s="14" t="s">
        <v>53</v>
      </c>
      <c r="E632" s="14">
        <v>1</v>
      </c>
      <c r="F632" s="14">
        <v>0</v>
      </c>
    </row>
    <row r="633" spans="1:6">
      <c r="A633" s="14" t="s">
        <v>183</v>
      </c>
      <c r="B633" s="14" t="s">
        <v>54</v>
      </c>
      <c r="C633" s="14" t="s">
        <v>55</v>
      </c>
      <c r="D633" s="14" t="s">
        <v>53</v>
      </c>
      <c r="E633" s="14">
        <v>2</v>
      </c>
      <c r="F633" s="14">
        <v>1</v>
      </c>
    </row>
    <row r="634" spans="1:6">
      <c r="A634" s="14" t="s">
        <v>183</v>
      </c>
      <c r="B634" s="14" t="s">
        <v>51</v>
      </c>
      <c r="C634" s="14" t="s">
        <v>54</v>
      </c>
      <c r="D634" s="14" t="s">
        <v>53</v>
      </c>
      <c r="E634" s="14">
        <v>2</v>
      </c>
      <c r="F634" s="14">
        <v>0</v>
      </c>
    </row>
    <row r="635" spans="1:6">
      <c r="A635" s="14" t="s">
        <v>183</v>
      </c>
      <c r="B635" s="14" t="s">
        <v>55</v>
      </c>
      <c r="C635" s="14" t="s">
        <v>52</v>
      </c>
      <c r="D635" s="14" t="s">
        <v>53</v>
      </c>
      <c r="E635" s="14">
        <v>1</v>
      </c>
      <c r="F635" s="14">
        <v>0</v>
      </c>
    </row>
    <row r="636" spans="1:6">
      <c r="A636" s="14" t="s">
        <v>183</v>
      </c>
      <c r="B636" s="14" t="s">
        <v>55</v>
      </c>
      <c r="C636" s="14" t="s">
        <v>51</v>
      </c>
      <c r="D636" s="14" t="s">
        <v>53</v>
      </c>
      <c r="E636" s="14">
        <v>1</v>
      </c>
      <c r="F636" s="14">
        <v>1</v>
      </c>
    </row>
    <row r="637" spans="1:6">
      <c r="A637" s="14" t="s">
        <v>183</v>
      </c>
      <c r="B637" s="14" t="s">
        <v>52</v>
      </c>
      <c r="C637" s="14" t="s">
        <v>54</v>
      </c>
      <c r="D637" s="14" t="s">
        <v>53</v>
      </c>
      <c r="E637" s="14">
        <v>1</v>
      </c>
      <c r="F637" s="14">
        <v>2</v>
      </c>
    </row>
    <row r="638" spans="1:6">
      <c r="A638" s="14" t="s">
        <v>183</v>
      </c>
      <c r="B638" s="14" t="s">
        <v>56</v>
      </c>
      <c r="C638" s="14" t="s">
        <v>57</v>
      </c>
      <c r="D638" s="14" t="s">
        <v>58</v>
      </c>
      <c r="E638" s="14">
        <v>3</v>
      </c>
      <c r="F638" s="14">
        <v>0</v>
      </c>
    </row>
    <row r="639" spans="1:6">
      <c r="A639" s="14" t="s">
        <v>183</v>
      </c>
      <c r="B639" s="14" t="s">
        <v>59</v>
      </c>
      <c r="C639" s="14" t="s">
        <v>60</v>
      </c>
      <c r="D639" s="14" t="s">
        <v>58</v>
      </c>
      <c r="E639" s="14">
        <v>2</v>
      </c>
      <c r="F639" s="14">
        <v>1</v>
      </c>
    </row>
    <row r="640" spans="1:6">
      <c r="A640" s="14" t="s">
        <v>183</v>
      </c>
      <c r="B640" s="14" t="s">
        <v>56</v>
      </c>
      <c r="C640" s="14" t="s">
        <v>59</v>
      </c>
      <c r="D640" s="14" t="s">
        <v>58</v>
      </c>
      <c r="E640" s="14">
        <v>2</v>
      </c>
      <c r="F640" s="14">
        <v>0</v>
      </c>
    </row>
    <row r="641" spans="1:6">
      <c r="A641" s="14" t="s">
        <v>183</v>
      </c>
      <c r="B641" s="14" t="s">
        <v>60</v>
      </c>
      <c r="C641" s="14" t="s">
        <v>57</v>
      </c>
      <c r="D641" s="14" t="s">
        <v>58</v>
      </c>
      <c r="E641" s="14">
        <v>2</v>
      </c>
      <c r="F641" s="14">
        <v>0</v>
      </c>
    </row>
    <row r="642" spans="1:6">
      <c r="A642" s="14" t="s">
        <v>183</v>
      </c>
      <c r="B642" s="14" t="s">
        <v>60</v>
      </c>
      <c r="C642" s="14" t="s">
        <v>56</v>
      </c>
      <c r="D642" s="14" t="s">
        <v>58</v>
      </c>
      <c r="E642" s="14">
        <v>1</v>
      </c>
      <c r="F642" s="14">
        <v>3</v>
      </c>
    </row>
    <row r="643" spans="1:6">
      <c r="A643" s="14" t="s">
        <v>183</v>
      </c>
      <c r="B643" s="14" t="s">
        <v>57</v>
      </c>
      <c r="C643" s="14" t="s">
        <v>59</v>
      </c>
      <c r="D643" s="14" t="s">
        <v>58</v>
      </c>
      <c r="E643" s="14">
        <v>0</v>
      </c>
      <c r="F643" s="14">
        <v>1</v>
      </c>
    </row>
    <row r="644" spans="1:6">
      <c r="A644" s="14" t="s">
        <v>183</v>
      </c>
      <c r="B644" s="14" t="s">
        <v>61</v>
      </c>
      <c r="C644" s="14" t="s">
        <v>62</v>
      </c>
      <c r="D644" s="14" t="s">
        <v>63</v>
      </c>
      <c r="E644" s="14">
        <v>2</v>
      </c>
      <c r="F644" s="14">
        <v>0</v>
      </c>
    </row>
    <row r="645" spans="1:6">
      <c r="A645" s="14" t="s">
        <v>183</v>
      </c>
      <c r="B645" s="14" t="s">
        <v>64</v>
      </c>
      <c r="C645" s="14" t="s">
        <v>65</v>
      </c>
      <c r="D645" s="14" t="s">
        <v>63</v>
      </c>
      <c r="E645" s="14">
        <v>2</v>
      </c>
      <c r="F645" s="14">
        <v>0</v>
      </c>
    </row>
    <row r="646" spans="1:6">
      <c r="A646" s="14" t="s">
        <v>183</v>
      </c>
      <c r="B646" s="14" t="s">
        <v>61</v>
      </c>
      <c r="C646" s="14" t="s">
        <v>64</v>
      </c>
      <c r="D646" s="14" t="s">
        <v>63</v>
      </c>
      <c r="E646" s="14">
        <v>1</v>
      </c>
      <c r="F646" s="14">
        <v>0</v>
      </c>
    </row>
    <row r="647" spans="1:6">
      <c r="A647" s="14" t="s">
        <v>183</v>
      </c>
      <c r="B647" s="14" t="s">
        <v>65</v>
      </c>
      <c r="C647" s="14" t="s">
        <v>62</v>
      </c>
      <c r="D647" s="14" t="s">
        <v>63</v>
      </c>
      <c r="E647" s="14">
        <v>1</v>
      </c>
      <c r="F647" s="14">
        <v>1</v>
      </c>
    </row>
    <row r="648" spans="1:6">
      <c r="A648" s="14" t="s">
        <v>183</v>
      </c>
      <c r="B648" s="14" t="s">
        <v>65</v>
      </c>
      <c r="C648" s="14" t="s">
        <v>61</v>
      </c>
      <c r="D648" s="14" t="s">
        <v>63</v>
      </c>
      <c r="E648" s="14">
        <v>0</v>
      </c>
      <c r="F648" s="14">
        <v>2</v>
      </c>
    </row>
    <row r="649" spans="1:6">
      <c r="A649" s="14" t="s">
        <v>183</v>
      </c>
      <c r="B649" s="14" t="s">
        <v>62</v>
      </c>
      <c r="C649" s="14" t="s">
        <v>64</v>
      </c>
      <c r="D649" s="14" t="s">
        <v>63</v>
      </c>
      <c r="E649" s="14">
        <v>1</v>
      </c>
      <c r="F649" s="14">
        <v>2</v>
      </c>
    </row>
    <row r="650" spans="1:6">
      <c r="A650" s="14" t="s">
        <v>183</v>
      </c>
      <c r="B650" s="14" t="s">
        <v>66</v>
      </c>
      <c r="C650" s="14" t="s">
        <v>67</v>
      </c>
      <c r="D650" s="14" t="s">
        <v>68</v>
      </c>
      <c r="E650" s="14">
        <v>2</v>
      </c>
      <c r="F650" s="14">
        <v>0</v>
      </c>
    </row>
    <row r="651" spans="1:6">
      <c r="A651" s="14" t="s">
        <v>183</v>
      </c>
      <c r="B651" s="14" t="s">
        <v>69</v>
      </c>
      <c r="C651" s="14" t="s">
        <v>70</v>
      </c>
      <c r="D651" s="14" t="s">
        <v>68</v>
      </c>
      <c r="E651" s="14">
        <v>3</v>
      </c>
      <c r="F651" s="14">
        <v>1</v>
      </c>
    </row>
    <row r="652" spans="1:6">
      <c r="A652" s="14" t="s">
        <v>183</v>
      </c>
      <c r="B652" s="14" t="s">
        <v>66</v>
      </c>
      <c r="C652" s="14" t="s">
        <v>69</v>
      </c>
      <c r="D652" s="14" t="s">
        <v>68</v>
      </c>
      <c r="E652" s="14">
        <v>1</v>
      </c>
      <c r="F652" s="14">
        <v>1</v>
      </c>
    </row>
    <row r="653" spans="1:6">
      <c r="A653" s="14" t="s">
        <v>183</v>
      </c>
      <c r="B653" s="14" t="s">
        <v>70</v>
      </c>
      <c r="C653" s="14" t="s">
        <v>67</v>
      </c>
      <c r="D653" s="14" t="s">
        <v>68</v>
      </c>
      <c r="E653" s="14">
        <v>1</v>
      </c>
      <c r="F653" s="14">
        <v>1</v>
      </c>
    </row>
    <row r="654" spans="1:6">
      <c r="A654" s="14" t="s">
        <v>183</v>
      </c>
      <c r="B654" s="14" t="s">
        <v>70</v>
      </c>
      <c r="C654" s="14" t="s">
        <v>66</v>
      </c>
      <c r="D654" s="14" t="s">
        <v>68</v>
      </c>
      <c r="E654" s="14">
        <v>0</v>
      </c>
      <c r="F654" s="14">
        <v>1</v>
      </c>
    </row>
    <row r="655" spans="1:6">
      <c r="A655" s="14" t="s">
        <v>183</v>
      </c>
      <c r="B655" s="14" t="s">
        <v>67</v>
      </c>
      <c r="C655" s="14" t="s">
        <v>69</v>
      </c>
      <c r="D655" s="14" t="s">
        <v>68</v>
      </c>
      <c r="E655" s="14">
        <v>0</v>
      </c>
      <c r="F655" s="14">
        <v>3</v>
      </c>
    </row>
    <row r="656" spans="1:6">
      <c r="A656" s="14" t="s">
        <v>183</v>
      </c>
      <c r="B656" s="14" t="s">
        <v>71</v>
      </c>
      <c r="C656" s="14" t="s">
        <v>72</v>
      </c>
      <c r="D656" s="14" t="s">
        <v>73</v>
      </c>
      <c r="E656" s="14">
        <v>2</v>
      </c>
      <c r="F656" s="14">
        <v>0</v>
      </c>
    </row>
    <row r="657" spans="1:6">
      <c r="A657" s="14" t="s">
        <v>183</v>
      </c>
      <c r="B657" s="14" t="s">
        <v>74</v>
      </c>
      <c r="C657" s="14" t="s">
        <v>75</v>
      </c>
      <c r="D657" s="14" t="s">
        <v>73</v>
      </c>
      <c r="E657" s="14">
        <v>0</v>
      </c>
      <c r="F657" s="14">
        <v>2</v>
      </c>
    </row>
    <row r="658" spans="1:6">
      <c r="A658" s="14" t="s">
        <v>183</v>
      </c>
      <c r="B658" s="14" t="s">
        <v>71</v>
      </c>
      <c r="C658" s="14" t="s">
        <v>74</v>
      </c>
      <c r="D658" s="14" t="s">
        <v>73</v>
      </c>
      <c r="E658" s="14">
        <v>2</v>
      </c>
      <c r="F658" s="14">
        <v>0</v>
      </c>
    </row>
    <row r="659" spans="1:6">
      <c r="A659" s="14" t="s">
        <v>183</v>
      </c>
      <c r="B659" s="14" t="s">
        <v>75</v>
      </c>
      <c r="C659" s="14" t="s">
        <v>72</v>
      </c>
      <c r="D659" s="14" t="s">
        <v>73</v>
      </c>
      <c r="E659" s="14">
        <v>2</v>
      </c>
      <c r="F659" s="14">
        <v>0</v>
      </c>
    </row>
    <row r="660" spans="1:6">
      <c r="A660" s="14" t="s">
        <v>183</v>
      </c>
      <c r="B660" s="14" t="s">
        <v>75</v>
      </c>
      <c r="C660" s="14" t="s">
        <v>71</v>
      </c>
      <c r="D660" s="14" t="s">
        <v>73</v>
      </c>
      <c r="E660" s="14">
        <v>0</v>
      </c>
      <c r="F660" s="14">
        <v>1</v>
      </c>
    </row>
    <row r="661" spans="1:6">
      <c r="A661" s="14" t="s">
        <v>183</v>
      </c>
      <c r="B661" s="14" t="s">
        <v>72</v>
      </c>
      <c r="C661" s="14" t="s">
        <v>74</v>
      </c>
      <c r="D661" s="14" t="s">
        <v>73</v>
      </c>
      <c r="E661" s="14">
        <v>1</v>
      </c>
      <c r="F661" s="14">
        <v>0</v>
      </c>
    </row>
    <row r="662" spans="1:6">
      <c r="A662" s="14" t="s">
        <v>183</v>
      </c>
      <c r="B662" s="14" t="s">
        <v>76</v>
      </c>
      <c r="C662" s="14" t="s">
        <v>77</v>
      </c>
      <c r="D662" s="14" t="s">
        <v>78</v>
      </c>
      <c r="E662" s="14">
        <v>2</v>
      </c>
      <c r="F662" s="14">
        <v>0</v>
      </c>
    </row>
    <row r="663" spans="1:6">
      <c r="A663" s="14" t="s">
        <v>183</v>
      </c>
      <c r="B663" s="14" t="s">
        <v>79</v>
      </c>
      <c r="C663" s="14" t="s">
        <v>80</v>
      </c>
      <c r="D663" s="14" t="s">
        <v>78</v>
      </c>
      <c r="E663" s="14">
        <v>1</v>
      </c>
      <c r="F663" s="14">
        <v>1</v>
      </c>
    </row>
    <row r="664" spans="1:6">
      <c r="A664" s="14" t="s">
        <v>183</v>
      </c>
      <c r="B664" s="14" t="s">
        <v>76</v>
      </c>
      <c r="C664" s="14" t="s">
        <v>79</v>
      </c>
      <c r="D664" s="14" t="s">
        <v>78</v>
      </c>
      <c r="E664" s="14">
        <v>2</v>
      </c>
      <c r="F664" s="14">
        <v>0</v>
      </c>
    </row>
    <row r="665" spans="1:6">
      <c r="A665" s="14" t="s">
        <v>183</v>
      </c>
      <c r="B665" s="14" t="s">
        <v>80</v>
      </c>
      <c r="C665" s="14" t="s">
        <v>77</v>
      </c>
      <c r="D665" s="14" t="s">
        <v>78</v>
      </c>
      <c r="E665" s="14">
        <v>0</v>
      </c>
      <c r="F665" s="14">
        <v>1</v>
      </c>
    </row>
    <row r="666" spans="1:6">
      <c r="A666" s="14" t="s">
        <v>183</v>
      </c>
      <c r="B666" s="14" t="s">
        <v>80</v>
      </c>
      <c r="C666" s="14" t="s">
        <v>76</v>
      </c>
      <c r="D666" s="14" t="s">
        <v>78</v>
      </c>
      <c r="E666" s="14">
        <v>0</v>
      </c>
      <c r="F666" s="14">
        <v>2</v>
      </c>
    </row>
    <row r="667" spans="1:6">
      <c r="A667" s="14" t="s">
        <v>183</v>
      </c>
      <c r="B667" s="14" t="s">
        <v>77</v>
      </c>
      <c r="C667" s="14" t="s">
        <v>79</v>
      </c>
      <c r="D667" s="14" t="s">
        <v>78</v>
      </c>
      <c r="E667" s="14">
        <v>0</v>
      </c>
      <c r="F667" s="14">
        <v>1</v>
      </c>
    </row>
    <row r="668" spans="1:6">
      <c r="A668" s="14" t="s">
        <v>183</v>
      </c>
      <c r="B668" s="14" t="s">
        <v>81</v>
      </c>
      <c r="C668" s="14" t="s">
        <v>82</v>
      </c>
      <c r="D668" s="14" t="s">
        <v>83</v>
      </c>
      <c r="E668" s="14">
        <v>2</v>
      </c>
      <c r="F668" s="14">
        <v>0</v>
      </c>
    </row>
    <row r="669" spans="1:6">
      <c r="A669" s="14" t="s">
        <v>183</v>
      </c>
      <c r="B669" s="14" t="s">
        <v>84</v>
      </c>
      <c r="C669" s="14" t="s">
        <v>85</v>
      </c>
      <c r="D669" s="14" t="s">
        <v>83</v>
      </c>
      <c r="E669" s="14">
        <v>2</v>
      </c>
      <c r="F669" s="14">
        <v>1</v>
      </c>
    </row>
    <row r="670" spans="1:6">
      <c r="A670" s="14" t="s">
        <v>183</v>
      </c>
      <c r="B670" s="14" t="s">
        <v>81</v>
      </c>
      <c r="C670" s="14" t="s">
        <v>84</v>
      </c>
      <c r="D670" s="14" t="s">
        <v>83</v>
      </c>
      <c r="E670" s="14">
        <v>1</v>
      </c>
      <c r="F670" s="14">
        <v>1</v>
      </c>
    </row>
    <row r="671" spans="1:6">
      <c r="A671" s="14" t="s">
        <v>183</v>
      </c>
      <c r="B671" s="14" t="s">
        <v>85</v>
      </c>
      <c r="C671" s="14" t="s">
        <v>82</v>
      </c>
      <c r="D671" s="14" t="s">
        <v>83</v>
      </c>
      <c r="E671" s="14">
        <v>1</v>
      </c>
      <c r="F671" s="14">
        <v>1</v>
      </c>
    </row>
    <row r="672" spans="1:6">
      <c r="A672" s="14" t="s">
        <v>183</v>
      </c>
      <c r="B672" s="14" t="s">
        <v>85</v>
      </c>
      <c r="C672" s="14" t="s">
        <v>81</v>
      </c>
      <c r="D672" s="14" t="s">
        <v>83</v>
      </c>
      <c r="E672" s="14">
        <v>0</v>
      </c>
      <c r="F672" s="14">
        <v>2</v>
      </c>
    </row>
    <row r="673" spans="1:6">
      <c r="A673" s="14" t="s">
        <v>183</v>
      </c>
      <c r="B673" s="14" t="s">
        <v>82</v>
      </c>
      <c r="C673" s="14" t="s">
        <v>84</v>
      </c>
      <c r="D673" s="14" t="s">
        <v>83</v>
      </c>
      <c r="E673" s="14">
        <v>0</v>
      </c>
      <c r="F673" s="14">
        <v>2</v>
      </c>
    </row>
    <row r="674" spans="1:6">
      <c r="A674" s="14" t="s">
        <v>21</v>
      </c>
      <c r="B674" s="14" t="s">
        <v>46</v>
      </c>
      <c r="C674" s="14" t="s">
        <v>47</v>
      </c>
      <c r="D674" s="14" t="s">
        <v>48</v>
      </c>
      <c r="E674" s="14">
        <v>0</v>
      </c>
      <c r="F674" s="14">
        <v>0</v>
      </c>
    </row>
    <row r="675" spans="1:6">
      <c r="A675" s="14" t="s">
        <v>21</v>
      </c>
      <c r="B675" s="14" t="s">
        <v>49</v>
      </c>
      <c r="C675" s="14" t="s">
        <v>50</v>
      </c>
      <c r="D675" s="14" t="s">
        <v>48</v>
      </c>
      <c r="E675" s="14">
        <v>1</v>
      </c>
      <c r="F675" s="14">
        <v>2</v>
      </c>
    </row>
    <row r="676" spans="1:6">
      <c r="A676" s="14" t="s">
        <v>21</v>
      </c>
      <c r="B676" s="14" t="s">
        <v>46</v>
      </c>
      <c r="C676" s="14" t="s">
        <v>49</v>
      </c>
      <c r="D676" s="14" t="s">
        <v>48</v>
      </c>
      <c r="E676" s="14">
        <v>0</v>
      </c>
      <c r="F676" s="14">
        <v>2</v>
      </c>
    </row>
    <row r="677" spans="1:6">
      <c r="A677" s="14" t="s">
        <v>21</v>
      </c>
      <c r="B677" s="14" t="s">
        <v>50</v>
      </c>
      <c r="C677" s="14" t="s">
        <v>47</v>
      </c>
      <c r="D677" s="14" t="s">
        <v>48</v>
      </c>
      <c r="E677" s="14">
        <v>1</v>
      </c>
      <c r="F677" s="14">
        <v>0</v>
      </c>
    </row>
    <row r="678" spans="1:6">
      <c r="A678" s="14" t="s">
        <v>21</v>
      </c>
      <c r="B678" s="14" t="s">
        <v>50</v>
      </c>
      <c r="C678" s="14" t="s">
        <v>46</v>
      </c>
      <c r="D678" s="14" t="s">
        <v>48</v>
      </c>
      <c r="E678" s="14">
        <v>2</v>
      </c>
      <c r="F678" s="14">
        <v>1</v>
      </c>
    </row>
    <row r="679" spans="1:6">
      <c r="A679" s="14" t="s">
        <v>21</v>
      </c>
      <c r="B679" s="14" t="s">
        <v>47</v>
      </c>
      <c r="C679" s="14" t="s">
        <v>49</v>
      </c>
      <c r="D679" s="14" t="s">
        <v>48</v>
      </c>
      <c r="E679" s="14">
        <v>1</v>
      </c>
      <c r="F679" s="14">
        <v>0</v>
      </c>
    </row>
    <row r="680" spans="1:6">
      <c r="A680" s="14" t="s">
        <v>21</v>
      </c>
      <c r="B680" s="14" t="s">
        <v>51</v>
      </c>
      <c r="C680" s="14" t="s">
        <v>52</v>
      </c>
      <c r="D680" s="14" t="s">
        <v>53</v>
      </c>
      <c r="E680" s="14">
        <v>2</v>
      </c>
      <c r="F680" s="14">
        <v>0</v>
      </c>
    </row>
    <row r="681" spans="1:6">
      <c r="A681" s="14" t="s">
        <v>21</v>
      </c>
      <c r="B681" s="14" t="s">
        <v>54</v>
      </c>
      <c r="C681" s="14" t="s">
        <v>55</v>
      </c>
      <c r="D681" s="14" t="s">
        <v>53</v>
      </c>
      <c r="E681" s="14">
        <v>1</v>
      </c>
      <c r="F681" s="14">
        <v>0</v>
      </c>
    </row>
    <row r="682" spans="1:6">
      <c r="A682" s="14" t="s">
        <v>21</v>
      </c>
      <c r="B682" s="14" t="s">
        <v>51</v>
      </c>
      <c r="C682" s="14" t="s">
        <v>54</v>
      </c>
      <c r="D682" s="14" t="s">
        <v>53</v>
      </c>
      <c r="E682" s="14">
        <v>1</v>
      </c>
      <c r="F682" s="14">
        <v>0</v>
      </c>
    </row>
    <row r="683" spans="1:6">
      <c r="A683" s="14" t="s">
        <v>21</v>
      </c>
      <c r="B683" s="14" t="s">
        <v>55</v>
      </c>
      <c r="C683" s="14" t="s">
        <v>52</v>
      </c>
      <c r="D683" s="14" t="s">
        <v>53</v>
      </c>
      <c r="E683" s="14">
        <v>0</v>
      </c>
      <c r="F683" s="14">
        <v>1</v>
      </c>
    </row>
    <row r="684" spans="1:6">
      <c r="A684" s="14" t="s">
        <v>21</v>
      </c>
      <c r="B684" s="14" t="s">
        <v>55</v>
      </c>
      <c r="C684" s="14" t="s">
        <v>51</v>
      </c>
      <c r="D684" s="14" t="s">
        <v>53</v>
      </c>
      <c r="E684" s="14">
        <v>1</v>
      </c>
      <c r="F684" s="14">
        <v>3</v>
      </c>
    </row>
    <row r="685" spans="1:6">
      <c r="A685" s="14" t="s">
        <v>21</v>
      </c>
      <c r="B685" s="14" t="s">
        <v>52</v>
      </c>
      <c r="C685" s="14" t="s">
        <v>54</v>
      </c>
      <c r="D685" s="14" t="s">
        <v>53</v>
      </c>
      <c r="E685" s="14">
        <v>1</v>
      </c>
      <c r="F685" s="14">
        <v>1</v>
      </c>
    </row>
    <row r="686" spans="1:6">
      <c r="A686" s="14" t="s">
        <v>21</v>
      </c>
      <c r="B686" s="14" t="s">
        <v>56</v>
      </c>
      <c r="C686" s="14" t="s">
        <v>57</v>
      </c>
      <c r="D686" s="14" t="s">
        <v>58</v>
      </c>
      <c r="E686" s="14">
        <v>3</v>
      </c>
      <c r="F686" s="14">
        <v>0</v>
      </c>
    </row>
    <row r="687" spans="1:6">
      <c r="A687" s="14" t="s">
        <v>21</v>
      </c>
      <c r="B687" s="14" t="s">
        <v>59</v>
      </c>
      <c r="C687" s="14" t="s">
        <v>60</v>
      </c>
      <c r="D687" s="14" t="s">
        <v>58</v>
      </c>
      <c r="E687" s="14">
        <v>1</v>
      </c>
      <c r="F687" s="14">
        <v>2</v>
      </c>
    </row>
    <row r="688" spans="1:6">
      <c r="A688" s="14" t="s">
        <v>21</v>
      </c>
      <c r="B688" s="14" t="s">
        <v>56</v>
      </c>
      <c r="C688" s="14" t="s">
        <v>59</v>
      </c>
      <c r="D688" s="14" t="s">
        <v>58</v>
      </c>
      <c r="E688" s="14">
        <v>2</v>
      </c>
      <c r="F688" s="14">
        <v>1</v>
      </c>
    </row>
    <row r="689" spans="1:6">
      <c r="A689" s="14" t="s">
        <v>21</v>
      </c>
      <c r="B689" s="14" t="s">
        <v>60</v>
      </c>
      <c r="C689" s="14" t="s">
        <v>57</v>
      </c>
      <c r="D689" s="14" t="s">
        <v>58</v>
      </c>
      <c r="E689" s="14">
        <v>1</v>
      </c>
      <c r="F689" s="14">
        <v>0</v>
      </c>
    </row>
    <row r="690" spans="1:6">
      <c r="A690" s="14" t="s">
        <v>21</v>
      </c>
      <c r="B690" s="14" t="s">
        <v>60</v>
      </c>
      <c r="C690" s="14" t="s">
        <v>56</v>
      </c>
      <c r="D690" s="14" t="s">
        <v>58</v>
      </c>
      <c r="E690" s="14">
        <v>1</v>
      </c>
      <c r="F690" s="14">
        <v>0</v>
      </c>
    </row>
    <row r="691" spans="1:6">
      <c r="A691" s="14" t="s">
        <v>21</v>
      </c>
      <c r="B691" s="14" t="s">
        <v>57</v>
      </c>
      <c r="C691" s="14" t="s">
        <v>59</v>
      </c>
      <c r="D691" s="14" t="s">
        <v>58</v>
      </c>
      <c r="E691" s="14">
        <v>0</v>
      </c>
      <c r="F691" s="14">
        <v>1</v>
      </c>
    </row>
    <row r="692" spans="1:6">
      <c r="A692" s="14" t="s">
        <v>21</v>
      </c>
      <c r="B692" s="14" t="s">
        <v>61</v>
      </c>
      <c r="C692" s="14" t="s">
        <v>62</v>
      </c>
      <c r="D692" s="14" t="s">
        <v>63</v>
      </c>
      <c r="E692" s="14">
        <v>1</v>
      </c>
      <c r="F692" s="14">
        <v>0</v>
      </c>
    </row>
    <row r="693" spans="1:6">
      <c r="A693" s="14" t="s">
        <v>21</v>
      </c>
      <c r="B693" s="14" t="s">
        <v>64</v>
      </c>
      <c r="C693" s="14" t="s">
        <v>65</v>
      </c>
      <c r="D693" s="14" t="s">
        <v>63</v>
      </c>
      <c r="E693" s="14">
        <v>2</v>
      </c>
      <c r="F693" s="14">
        <v>1</v>
      </c>
    </row>
    <row r="694" spans="1:6">
      <c r="A694" s="14" t="s">
        <v>21</v>
      </c>
      <c r="B694" s="14" t="s">
        <v>61</v>
      </c>
      <c r="C694" s="14" t="s">
        <v>64</v>
      </c>
      <c r="D694" s="14" t="s">
        <v>63</v>
      </c>
      <c r="E694" s="14">
        <v>2</v>
      </c>
      <c r="F694" s="14">
        <v>2</v>
      </c>
    </row>
    <row r="695" spans="1:6">
      <c r="A695" s="14" t="s">
        <v>21</v>
      </c>
      <c r="B695" s="14" t="s">
        <v>65</v>
      </c>
      <c r="C695" s="14" t="s">
        <v>62</v>
      </c>
      <c r="D695" s="14" t="s">
        <v>63</v>
      </c>
      <c r="E695" s="14">
        <v>1</v>
      </c>
      <c r="F695" s="14">
        <v>0</v>
      </c>
    </row>
    <row r="696" spans="1:6">
      <c r="A696" s="14" t="s">
        <v>21</v>
      </c>
      <c r="B696" s="14" t="s">
        <v>65</v>
      </c>
      <c r="C696" s="14" t="s">
        <v>61</v>
      </c>
      <c r="D696" s="14" t="s">
        <v>63</v>
      </c>
      <c r="E696" s="14">
        <v>0</v>
      </c>
      <c r="F696" s="14">
        <v>2</v>
      </c>
    </row>
    <row r="697" spans="1:6">
      <c r="A697" s="14" t="s">
        <v>21</v>
      </c>
      <c r="B697" s="14" t="s">
        <v>62</v>
      </c>
      <c r="C697" s="14" t="s">
        <v>64</v>
      </c>
      <c r="D697" s="14" t="s">
        <v>63</v>
      </c>
      <c r="E697" s="14">
        <v>1</v>
      </c>
      <c r="F697" s="14">
        <v>1</v>
      </c>
    </row>
    <row r="698" spans="1:6">
      <c r="A698" s="14" t="s">
        <v>21</v>
      </c>
      <c r="B698" s="14" t="s">
        <v>66</v>
      </c>
      <c r="C698" s="14" t="s">
        <v>67</v>
      </c>
      <c r="D698" s="14" t="s">
        <v>68</v>
      </c>
      <c r="E698" s="14">
        <v>2</v>
      </c>
      <c r="F698" s="14">
        <v>1</v>
      </c>
    </row>
    <row r="699" spans="1:6">
      <c r="A699" s="14" t="s">
        <v>21</v>
      </c>
      <c r="B699" s="14" t="s">
        <v>69</v>
      </c>
      <c r="C699" s="14" t="s">
        <v>70</v>
      </c>
      <c r="D699" s="14" t="s">
        <v>68</v>
      </c>
      <c r="E699" s="14">
        <v>2</v>
      </c>
      <c r="F699" s="14">
        <v>1</v>
      </c>
    </row>
    <row r="700" spans="1:6">
      <c r="A700" s="14" t="s">
        <v>21</v>
      </c>
      <c r="B700" s="14" t="s">
        <v>66</v>
      </c>
      <c r="C700" s="14" t="s">
        <v>69</v>
      </c>
      <c r="D700" s="14" t="s">
        <v>68</v>
      </c>
      <c r="E700" s="14">
        <v>1</v>
      </c>
      <c r="F700" s="14">
        <v>2</v>
      </c>
    </row>
    <row r="701" spans="1:6">
      <c r="A701" s="14" t="s">
        <v>21</v>
      </c>
      <c r="B701" s="14" t="s">
        <v>70</v>
      </c>
      <c r="C701" s="14" t="s">
        <v>67</v>
      </c>
      <c r="D701" s="14" t="s">
        <v>68</v>
      </c>
      <c r="E701" s="14">
        <v>1</v>
      </c>
      <c r="F701" s="14">
        <v>0</v>
      </c>
    </row>
    <row r="702" spans="1:6">
      <c r="A702" s="14" t="s">
        <v>21</v>
      </c>
      <c r="B702" s="14" t="s">
        <v>70</v>
      </c>
      <c r="C702" s="14" t="s">
        <v>66</v>
      </c>
      <c r="D702" s="14" t="s">
        <v>68</v>
      </c>
      <c r="E702" s="14">
        <v>1</v>
      </c>
      <c r="F702" s="14">
        <v>2</v>
      </c>
    </row>
    <row r="703" spans="1:6">
      <c r="A703" s="14" t="s">
        <v>21</v>
      </c>
      <c r="B703" s="14" t="s">
        <v>67</v>
      </c>
      <c r="C703" s="14" t="s">
        <v>69</v>
      </c>
      <c r="D703" s="14" t="s">
        <v>68</v>
      </c>
      <c r="E703" s="14">
        <v>0</v>
      </c>
      <c r="F703" s="14">
        <v>1</v>
      </c>
    </row>
    <row r="704" spans="1:6">
      <c r="A704" s="14" t="s">
        <v>21</v>
      </c>
      <c r="B704" s="14" t="s">
        <v>71</v>
      </c>
      <c r="C704" s="14" t="s">
        <v>72</v>
      </c>
      <c r="D704" s="14" t="s">
        <v>73</v>
      </c>
      <c r="E704" s="14">
        <v>1</v>
      </c>
      <c r="F704" s="14">
        <v>0</v>
      </c>
    </row>
    <row r="705" spans="1:6">
      <c r="A705" s="14" t="s">
        <v>21</v>
      </c>
      <c r="B705" s="14" t="s">
        <v>74</v>
      </c>
      <c r="C705" s="14" t="s">
        <v>75</v>
      </c>
      <c r="D705" s="14" t="s">
        <v>73</v>
      </c>
      <c r="E705" s="14">
        <v>1</v>
      </c>
      <c r="F705" s="14">
        <v>2</v>
      </c>
    </row>
    <row r="706" spans="1:6">
      <c r="A706" s="14" t="s">
        <v>21</v>
      </c>
      <c r="B706" s="14" t="s">
        <v>71</v>
      </c>
      <c r="C706" s="14" t="s">
        <v>74</v>
      </c>
      <c r="D706" s="14" t="s">
        <v>73</v>
      </c>
      <c r="E706" s="14">
        <v>0</v>
      </c>
      <c r="F706" s="14">
        <v>1</v>
      </c>
    </row>
    <row r="707" spans="1:6">
      <c r="A707" s="14" t="s">
        <v>21</v>
      </c>
      <c r="B707" s="14" t="s">
        <v>75</v>
      </c>
      <c r="C707" s="14" t="s">
        <v>72</v>
      </c>
      <c r="D707" s="14" t="s">
        <v>73</v>
      </c>
      <c r="E707" s="14">
        <v>2</v>
      </c>
      <c r="F707" s="14">
        <v>1</v>
      </c>
    </row>
    <row r="708" spans="1:6">
      <c r="A708" s="14" t="s">
        <v>21</v>
      </c>
      <c r="B708" s="14" t="s">
        <v>75</v>
      </c>
      <c r="C708" s="14" t="s">
        <v>71</v>
      </c>
      <c r="D708" s="14" t="s">
        <v>73</v>
      </c>
      <c r="E708" s="14">
        <v>1</v>
      </c>
      <c r="F708" s="14">
        <v>2</v>
      </c>
    </row>
    <row r="709" spans="1:6">
      <c r="A709" s="14" t="s">
        <v>21</v>
      </c>
      <c r="B709" s="14" t="s">
        <v>72</v>
      </c>
      <c r="C709" s="14" t="s">
        <v>74</v>
      </c>
      <c r="D709" s="14" t="s">
        <v>73</v>
      </c>
      <c r="E709" s="14">
        <v>0</v>
      </c>
      <c r="F709" s="14">
        <v>2</v>
      </c>
    </row>
    <row r="710" spans="1:6">
      <c r="A710" s="14" t="s">
        <v>21</v>
      </c>
      <c r="B710" s="14" t="s">
        <v>76</v>
      </c>
      <c r="C710" s="14" t="s">
        <v>77</v>
      </c>
      <c r="D710" s="14" t="s">
        <v>78</v>
      </c>
      <c r="E710" s="14">
        <v>2</v>
      </c>
      <c r="F710" s="14">
        <v>0</v>
      </c>
    </row>
    <row r="711" spans="1:6">
      <c r="A711" s="14" t="s">
        <v>21</v>
      </c>
      <c r="B711" s="14" t="s">
        <v>79</v>
      </c>
      <c r="C711" s="14" t="s">
        <v>80</v>
      </c>
      <c r="D711" s="14" t="s">
        <v>78</v>
      </c>
      <c r="E711" s="14">
        <v>1</v>
      </c>
      <c r="F711" s="14">
        <v>2</v>
      </c>
    </row>
    <row r="712" spans="1:6">
      <c r="A712" s="14" t="s">
        <v>21</v>
      </c>
      <c r="B712" s="14" t="s">
        <v>76</v>
      </c>
      <c r="C712" s="14" t="s">
        <v>79</v>
      </c>
      <c r="D712" s="14" t="s">
        <v>78</v>
      </c>
      <c r="E712" s="14">
        <v>2</v>
      </c>
      <c r="F712" s="14">
        <v>1</v>
      </c>
    </row>
    <row r="713" spans="1:6">
      <c r="A713" s="14" t="s">
        <v>21</v>
      </c>
      <c r="B713" s="14" t="s">
        <v>80</v>
      </c>
      <c r="C713" s="14" t="s">
        <v>77</v>
      </c>
      <c r="D713" s="14" t="s">
        <v>78</v>
      </c>
      <c r="E713" s="14">
        <v>1</v>
      </c>
      <c r="F713" s="14">
        <v>1</v>
      </c>
    </row>
    <row r="714" spans="1:6">
      <c r="A714" s="14" t="s">
        <v>21</v>
      </c>
      <c r="B714" s="14" t="s">
        <v>80</v>
      </c>
      <c r="C714" s="14" t="s">
        <v>76</v>
      </c>
      <c r="D714" s="14" t="s">
        <v>78</v>
      </c>
      <c r="E714" s="14">
        <v>1</v>
      </c>
      <c r="F714" s="14">
        <v>2</v>
      </c>
    </row>
    <row r="715" spans="1:6">
      <c r="A715" s="14" t="s">
        <v>21</v>
      </c>
      <c r="B715" s="14" t="s">
        <v>77</v>
      </c>
      <c r="C715" s="14" t="s">
        <v>79</v>
      </c>
      <c r="D715" s="14" t="s">
        <v>78</v>
      </c>
      <c r="E715" s="14">
        <v>0</v>
      </c>
      <c r="F715" s="14">
        <v>1</v>
      </c>
    </row>
    <row r="716" spans="1:6">
      <c r="A716" s="14" t="s">
        <v>21</v>
      </c>
      <c r="B716" s="14" t="s">
        <v>81</v>
      </c>
      <c r="C716" s="14" t="s">
        <v>82</v>
      </c>
      <c r="D716" s="14" t="s">
        <v>83</v>
      </c>
      <c r="E716" s="14">
        <v>2</v>
      </c>
      <c r="F716" s="14">
        <v>0</v>
      </c>
    </row>
    <row r="717" spans="1:6">
      <c r="A717" s="14" t="s">
        <v>21</v>
      </c>
      <c r="B717" s="14" t="s">
        <v>84</v>
      </c>
      <c r="C717" s="14" t="s">
        <v>85</v>
      </c>
      <c r="D717" s="14" t="s">
        <v>83</v>
      </c>
      <c r="E717" s="14">
        <v>2</v>
      </c>
      <c r="F717" s="14">
        <v>0</v>
      </c>
    </row>
    <row r="718" spans="1:6">
      <c r="A718" s="14" t="s">
        <v>21</v>
      </c>
      <c r="B718" s="14" t="s">
        <v>81</v>
      </c>
      <c r="C718" s="14" t="s">
        <v>84</v>
      </c>
      <c r="D718" s="14" t="s">
        <v>83</v>
      </c>
      <c r="E718" s="14">
        <v>1</v>
      </c>
      <c r="F718" s="14">
        <v>2</v>
      </c>
    </row>
    <row r="719" spans="1:6">
      <c r="A719" s="14" t="s">
        <v>21</v>
      </c>
      <c r="B719" s="14" t="s">
        <v>85</v>
      </c>
      <c r="C719" s="14" t="s">
        <v>82</v>
      </c>
      <c r="D719" s="14" t="s">
        <v>83</v>
      </c>
      <c r="E719" s="14">
        <v>1</v>
      </c>
      <c r="F719" s="14">
        <v>0</v>
      </c>
    </row>
    <row r="720" spans="1:6">
      <c r="A720" s="14" t="s">
        <v>21</v>
      </c>
      <c r="B720" s="14" t="s">
        <v>85</v>
      </c>
      <c r="C720" s="14" t="s">
        <v>81</v>
      </c>
      <c r="D720" s="14" t="s">
        <v>83</v>
      </c>
      <c r="E720" s="14">
        <v>0</v>
      </c>
      <c r="F720" s="14">
        <v>1</v>
      </c>
    </row>
    <row r="721" spans="1:6">
      <c r="A721" s="14" t="s">
        <v>21</v>
      </c>
      <c r="B721" s="14" t="s">
        <v>82</v>
      </c>
      <c r="C721" s="14" t="s">
        <v>84</v>
      </c>
      <c r="D721" s="14" t="s">
        <v>83</v>
      </c>
      <c r="E721" s="14">
        <v>1</v>
      </c>
      <c r="F721" s="14">
        <v>1</v>
      </c>
    </row>
    <row r="722" spans="1:6">
      <c r="A722" s="14" t="s">
        <v>22</v>
      </c>
      <c r="B722" s="14" t="s">
        <v>46</v>
      </c>
      <c r="C722" s="14" t="s">
        <v>47</v>
      </c>
      <c r="D722" s="14" t="s">
        <v>48</v>
      </c>
      <c r="E722" s="14">
        <v>1</v>
      </c>
      <c r="F722" s="14">
        <v>2</v>
      </c>
    </row>
    <row r="723" spans="1:6">
      <c r="A723" s="14" t="s">
        <v>22</v>
      </c>
      <c r="B723" s="14" t="s">
        <v>49</v>
      </c>
      <c r="C723" s="14" t="s">
        <v>50</v>
      </c>
      <c r="D723" s="14" t="s">
        <v>48</v>
      </c>
      <c r="E723" s="14">
        <v>0</v>
      </c>
      <c r="F723" s="14">
        <v>2</v>
      </c>
    </row>
    <row r="724" spans="1:6">
      <c r="A724" s="14" t="s">
        <v>22</v>
      </c>
      <c r="B724" s="14" t="s">
        <v>46</v>
      </c>
      <c r="C724" s="14" t="s">
        <v>49</v>
      </c>
      <c r="D724" s="14" t="s">
        <v>48</v>
      </c>
      <c r="E724" s="14">
        <v>1</v>
      </c>
      <c r="F724" s="14">
        <v>1</v>
      </c>
    </row>
    <row r="725" spans="1:6">
      <c r="A725" s="14" t="s">
        <v>22</v>
      </c>
      <c r="B725" s="14" t="s">
        <v>50</v>
      </c>
      <c r="C725" s="14" t="s">
        <v>47</v>
      </c>
      <c r="D725" s="14" t="s">
        <v>48</v>
      </c>
      <c r="E725" s="14">
        <v>2</v>
      </c>
      <c r="F725" s="14">
        <v>1</v>
      </c>
    </row>
    <row r="726" spans="1:6">
      <c r="A726" s="14" t="s">
        <v>22</v>
      </c>
      <c r="B726" s="14" t="s">
        <v>50</v>
      </c>
      <c r="C726" s="14" t="s">
        <v>46</v>
      </c>
      <c r="D726" s="14" t="s">
        <v>48</v>
      </c>
      <c r="E726" s="14">
        <v>3</v>
      </c>
      <c r="F726" s="14">
        <v>0</v>
      </c>
    </row>
    <row r="727" spans="1:6">
      <c r="A727" s="14" t="s">
        <v>22</v>
      </c>
      <c r="B727" s="14" t="s">
        <v>47</v>
      </c>
      <c r="C727" s="14" t="s">
        <v>49</v>
      </c>
      <c r="D727" s="14" t="s">
        <v>48</v>
      </c>
      <c r="E727" s="14">
        <v>1</v>
      </c>
      <c r="F727" s="14">
        <v>0</v>
      </c>
    </row>
    <row r="728" spans="1:6">
      <c r="A728" s="14" t="s">
        <v>22</v>
      </c>
      <c r="B728" s="14" t="s">
        <v>51</v>
      </c>
      <c r="C728" s="14" t="s">
        <v>52</v>
      </c>
      <c r="D728" s="14" t="s">
        <v>53</v>
      </c>
      <c r="E728" s="14">
        <v>3</v>
      </c>
      <c r="F728" s="14">
        <v>0</v>
      </c>
    </row>
    <row r="729" spans="1:6">
      <c r="A729" s="14" t="s">
        <v>22</v>
      </c>
      <c r="B729" s="14" t="s">
        <v>54</v>
      </c>
      <c r="C729" s="14" t="s">
        <v>55</v>
      </c>
      <c r="D729" s="14" t="s">
        <v>53</v>
      </c>
      <c r="E729" s="14">
        <v>1</v>
      </c>
      <c r="F729" s="14">
        <v>2</v>
      </c>
    </row>
    <row r="730" spans="1:6">
      <c r="A730" s="14" t="s">
        <v>22</v>
      </c>
      <c r="B730" s="14" t="s">
        <v>51</v>
      </c>
      <c r="C730" s="14" t="s">
        <v>54</v>
      </c>
      <c r="D730" s="14" t="s">
        <v>53</v>
      </c>
      <c r="E730" s="14">
        <v>2</v>
      </c>
      <c r="F730" s="14">
        <v>0</v>
      </c>
    </row>
    <row r="731" spans="1:6">
      <c r="A731" s="14" t="s">
        <v>22</v>
      </c>
      <c r="B731" s="14" t="s">
        <v>55</v>
      </c>
      <c r="C731" s="14" t="s">
        <v>52</v>
      </c>
      <c r="D731" s="14" t="s">
        <v>53</v>
      </c>
      <c r="E731" s="14">
        <v>2</v>
      </c>
      <c r="F731" s="14">
        <v>1</v>
      </c>
    </row>
    <row r="732" spans="1:6">
      <c r="A732" s="14" t="s">
        <v>22</v>
      </c>
      <c r="B732" s="14" t="s">
        <v>55</v>
      </c>
      <c r="C732" s="14" t="s">
        <v>51</v>
      </c>
      <c r="D732" s="14" t="s">
        <v>53</v>
      </c>
      <c r="E732" s="14">
        <v>1</v>
      </c>
      <c r="F732" s="14">
        <v>1</v>
      </c>
    </row>
    <row r="733" spans="1:6">
      <c r="A733" s="14" t="s">
        <v>22</v>
      </c>
      <c r="B733" s="14" t="s">
        <v>52</v>
      </c>
      <c r="C733" s="14" t="s">
        <v>54</v>
      </c>
      <c r="D733" s="14" t="s">
        <v>53</v>
      </c>
      <c r="E733" s="14">
        <v>1</v>
      </c>
      <c r="F733" s="14">
        <v>0</v>
      </c>
    </row>
    <row r="734" spans="1:6">
      <c r="A734" s="14" t="s">
        <v>22</v>
      </c>
      <c r="B734" s="14" t="s">
        <v>56</v>
      </c>
      <c r="C734" s="14" t="s">
        <v>57</v>
      </c>
      <c r="D734" s="14" t="s">
        <v>58</v>
      </c>
      <c r="E734" s="14">
        <v>3</v>
      </c>
      <c r="F734" s="14">
        <v>0</v>
      </c>
    </row>
    <row r="735" spans="1:6">
      <c r="A735" s="14" t="s">
        <v>22</v>
      </c>
      <c r="B735" s="14" t="s">
        <v>59</v>
      </c>
      <c r="C735" s="14" t="s">
        <v>60</v>
      </c>
      <c r="D735" s="14" t="s">
        <v>58</v>
      </c>
      <c r="E735" s="14">
        <v>1</v>
      </c>
      <c r="F735" s="14">
        <v>2</v>
      </c>
    </row>
    <row r="736" spans="1:6">
      <c r="A736" s="14" t="s">
        <v>22</v>
      </c>
      <c r="B736" s="14" t="s">
        <v>56</v>
      </c>
      <c r="C736" s="14" t="s">
        <v>59</v>
      </c>
      <c r="D736" s="14" t="s">
        <v>58</v>
      </c>
      <c r="E736" s="14">
        <v>1</v>
      </c>
      <c r="F736" s="14">
        <v>1</v>
      </c>
    </row>
    <row r="737" spans="1:6">
      <c r="A737" s="14" t="s">
        <v>22</v>
      </c>
      <c r="B737" s="14" t="s">
        <v>60</v>
      </c>
      <c r="C737" s="14" t="s">
        <v>57</v>
      </c>
      <c r="D737" s="14" t="s">
        <v>58</v>
      </c>
      <c r="E737" s="14">
        <v>1</v>
      </c>
      <c r="F737" s="14">
        <v>0</v>
      </c>
    </row>
    <row r="738" spans="1:6">
      <c r="A738" s="14" t="s">
        <v>22</v>
      </c>
      <c r="B738" s="14" t="s">
        <v>60</v>
      </c>
      <c r="C738" s="14" t="s">
        <v>56</v>
      </c>
      <c r="D738" s="14" t="s">
        <v>58</v>
      </c>
      <c r="E738" s="14">
        <v>1</v>
      </c>
      <c r="F738" s="14">
        <v>1</v>
      </c>
    </row>
    <row r="739" spans="1:6">
      <c r="A739" s="14" t="s">
        <v>22</v>
      </c>
      <c r="B739" s="14" t="s">
        <v>57</v>
      </c>
      <c r="C739" s="14" t="s">
        <v>59</v>
      </c>
      <c r="D739" s="14" t="s">
        <v>58</v>
      </c>
      <c r="E739" s="14">
        <v>0</v>
      </c>
      <c r="F739" s="14">
        <v>2</v>
      </c>
    </row>
    <row r="740" spans="1:6">
      <c r="A740" s="14" t="s">
        <v>22</v>
      </c>
      <c r="B740" s="14" t="s">
        <v>61</v>
      </c>
      <c r="C740" s="14" t="s">
        <v>62</v>
      </c>
      <c r="D740" s="14" t="s">
        <v>63</v>
      </c>
      <c r="E740" s="14">
        <v>2</v>
      </c>
      <c r="F740" s="14">
        <v>0</v>
      </c>
    </row>
    <row r="741" spans="1:6">
      <c r="A741" s="14" t="s">
        <v>22</v>
      </c>
      <c r="B741" s="14" t="s">
        <v>64</v>
      </c>
      <c r="C741" s="14" t="s">
        <v>65</v>
      </c>
      <c r="D741" s="14" t="s">
        <v>63</v>
      </c>
      <c r="E741" s="14">
        <v>1</v>
      </c>
      <c r="F741" s="14">
        <v>0</v>
      </c>
    </row>
    <row r="742" spans="1:6">
      <c r="A742" s="14" t="s">
        <v>22</v>
      </c>
      <c r="B742" s="14" t="s">
        <v>61</v>
      </c>
      <c r="C742" s="14" t="s">
        <v>64</v>
      </c>
      <c r="D742" s="14" t="s">
        <v>63</v>
      </c>
      <c r="E742" s="14">
        <v>1</v>
      </c>
      <c r="F742" s="14">
        <v>0</v>
      </c>
    </row>
    <row r="743" spans="1:6">
      <c r="A743" s="14" t="s">
        <v>22</v>
      </c>
      <c r="B743" s="14" t="s">
        <v>65</v>
      </c>
      <c r="C743" s="14" t="s">
        <v>62</v>
      </c>
      <c r="D743" s="14" t="s">
        <v>63</v>
      </c>
      <c r="E743" s="14">
        <v>0</v>
      </c>
      <c r="F743" s="14">
        <v>1</v>
      </c>
    </row>
    <row r="744" spans="1:6">
      <c r="A744" s="14" t="s">
        <v>22</v>
      </c>
      <c r="B744" s="14" t="s">
        <v>65</v>
      </c>
      <c r="C744" s="14" t="s">
        <v>61</v>
      </c>
      <c r="D744" s="14" t="s">
        <v>63</v>
      </c>
      <c r="E744" s="14">
        <v>0</v>
      </c>
      <c r="F744" s="14">
        <v>2</v>
      </c>
    </row>
    <row r="745" spans="1:6">
      <c r="A745" s="14" t="s">
        <v>22</v>
      </c>
      <c r="B745" s="14" t="s">
        <v>62</v>
      </c>
      <c r="C745" s="14" t="s">
        <v>64</v>
      </c>
      <c r="D745" s="14" t="s">
        <v>63</v>
      </c>
      <c r="E745" s="14">
        <v>1</v>
      </c>
      <c r="F745" s="14">
        <v>2</v>
      </c>
    </row>
    <row r="746" spans="1:6">
      <c r="A746" s="14" t="s">
        <v>22</v>
      </c>
      <c r="B746" s="14" t="s">
        <v>66</v>
      </c>
      <c r="C746" s="14" t="s">
        <v>67</v>
      </c>
      <c r="D746" s="14" t="s">
        <v>68</v>
      </c>
      <c r="E746" s="14">
        <v>2</v>
      </c>
      <c r="F746" s="14">
        <v>0</v>
      </c>
    </row>
    <row r="747" spans="1:6">
      <c r="A747" s="14" t="s">
        <v>22</v>
      </c>
      <c r="B747" s="14" t="s">
        <v>69</v>
      </c>
      <c r="C747" s="14" t="s">
        <v>70</v>
      </c>
      <c r="D747" s="14" t="s">
        <v>68</v>
      </c>
      <c r="E747" s="14">
        <v>3</v>
      </c>
      <c r="F747" s="14">
        <v>0</v>
      </c>
    </row>
    <row r="748" spans="1:6">
      <c r="A748" s="14" t="s">
        <v>22</v>
      </c>
      <c r="B748" s="14" t="s">
        <v>66</v>
      </c>
      <c r="C748" s="14" t="s">
        <v>69</v>
      </c>
      <c r="D748" s="14" t="s">
        <v>68</v>
      </c>
      <c r="E748" s="14">
        <v>1</v>
      </c>
      <c r="F748" s="14">
        <v>1</v>
      </c>
    </row>
    <row r="749" spans="1:6">
      <c r="A749" s="14" t="s">
        <v>22</v>
      </c>
      <c r="B749" s="14" t="s">
        <v>70</v>
      </c>
      <c r="C749" s="14" t="s">
        <v>67</v>
      </c>
      <c r="D749" s="14" t="s">
        <v>68</v>
      </c>
      <c r="E749" s="14">
        <v>2</v>
      </c>
      <c r="F749" s="14">
        <v>0</v>
      </c>
    </row>
    <row r="750" spans="1:6">
      <c r="A750" s="14" t="s">
        <v>22</v>
      </c>
      <c r="B750" s="14" t="s">
        <v>70</v>
      </c>
      <c r="C750" s="14" t="s">
        <v>66</v>
      </c>
      <c r="D750" s="14" t="s">
        <v>68</v>
      </c>
      <c r="E750" s="14">
        <v>1</v>
      </c>
      <c r="F750" s="14">
        <v>2</v>
      </c>
    </row>
    <row r="751" spans="1:6">
      <c r="A751" s="14" t="s">
        <v>22</v>
      </c>
      <c r="B751" s="14" t="s">
        <v>67</v>
      </c>
      <c r="C751" s="14" t="s">
        <v>69</v>
      </c>
      <c r="D751" s="14" t="s">
        <v>68</v>
      </c>
      <c r="E751" s="14">
        <v>1</v>
      </c>
      <c r="F751" s="14">
        <v>3</v>
      </c>
    </row>
    <row r="752" spans="1:6">
      <c r="A752" s="14" t="s">
        <v>22</v>
      </c>
      <c r="B752" s="14" t="s">
        <v>71</v>
      </c>
      <c r="C752" s="14" t="s">
        <v>72</v>
      </c>
      <c r="D752" s="14" t="s">
        <v>73</v>
      </c>
      <c r="E752" s="14">
        <v>3</v>
      </c>
      <c r="F752" s="14">
        <v>1</v>
      </c>
    </row>
    <row r="753" spans="1:6">
      <c r="A753" s="14" t="s">
        <v>22</v>
      </c>
      <c r="B753" s="14" t="s">
        <v>74</v>
      </c>
      <c r="C753" s="14" t="s">
        <v>75</v>
      </c>
      <c r="D753" s="14" t="s">
        <v>73</v>
      </c>
      <c r="E753" s="14">
        <v>2</v>
      </c>
      <c r="F753" s="14">
        <v>2</v>
      </c>
    </row>
    <row r="754" spans="1:6">
      <c r="A754" s="14" t="s">
        <v>22</v>
      </c>
      <c r="B754" s="14" t="s">
        <v>71</v>
      </c>
      <c r="C754" s="14" t="s">
        <v>74</v>
      </c>
      <c r="D754" s="14" t="s">
        <v>73</v>
      </c>
      <c r="E754" s="14">
        <v>2</v>
      </c>
      <c r="F754" s="14">
        <v>1</v>
      </c>
    </row>
    <row r="755" spans="1:6">
      <c r="A755" s="14" t="s">
        <v>22</v>
      </c>
      <c r="B755" s="14" t="s">
        <v>75</v>
      </c>
      <c r="C755" s="14" t="s">
        <v>72</v>
      </c>
      <c r="D755" s="14" t="s">
        <v>73</v>
      </c>
      <c r="E755" s="14">
        <v>1</v>
      </c>
      <c r="F755" s="14">
        <v>0</v>
      </c>
    </row>
    <row r="756" spans="1:6">
      <c r="A756" s="14" t="s">
        <v>22</v>
      </c>
      <c r="B756" s="14" t="s">
        <v>75</v>
      </c>
      <c r="C756" s="14" t="s">
        <v>71</v>
      </c>
      <c r="D756" s="14" t="s">
        <v>73</v>
      </c>
      <c r="E756" s="14">
        <v>1</v>
      </c>
      <c r="F756" s="14">
        <v>1</v>
      </c>
    </row>
    <row r="757" spans="1:6">
      <c r="A757" s="14" t="s">
        <v>22</v>
      </c>
      <c r="B757" s="14" t="s">
        <v>72</v>
      </c>
      <c r="C757" s="14" t="s">
        <v>74</v>
      </c>
      <c r="D757" s="14" t="s">
        <v>73</v>
      </c>
      <c r="E757" s="14">
        <v>1</v>
      </c>
      <c r="F757" s="14">
        <v>2</v>
      </c>
    </row>
    <row r="758" spans="1:6">
      <c r="A758" s="14" t="s">
        <v>22</v>
      </c>
      <c r="B758" s="14" t="s">
        <v>76</v>
      </c>
      <c r="C758" s="14" t="s">
        <v>77</v>
      </c>
      <c r="D758" s="14" t="s">
        <v>78</v>
      </c>
      <c r="E758" s="14">
        <v>2</v>
      </c>
      <c r="F758" s="14">
        <v>1</v>
      </c>
    </row>
    <row r="759" spans="1:6">
      <c r="A759" s="14" t="s">
        <v>22</v>
      </c>
      <c r="B759" s="14" t="s">
        <v>79</v>
      </c>
      <c r="C759" s="14" t="s">
        <v>80</v>
      </c>
      <c r="D759" s="14" t="s">
        <v>78</v>
      </c>
      <c r="E759" s="14">
        <v>2</v>
      </c>
      <c r="F759" s="14">
        <v>0</v>
      </c>
    </row>
    <row r="760" spans="1:6">
      <c r="A760" s="14" t="s">
        <v>22</v>
      </c>
      <c r="B760" s="14" t="s">
        <v>76</v>
      </c>
      <c r="C760" s="14" t="s">
        <v>79</v>
      </c>
      <c r="D760" s="14" t="s">
        <v>78</v>
      </c>
      <c r="E760" s="14">
        <v>1</v>
      </c>
      <c r="F760" s="14">
        <v>1</v>
      </c>
    </row>
    <row r="761" spans="1:6">
      <c r="A761" s="14" t="s">
        <v>22</v>
      </c>
      <c r="B761" s="14" t="s">
        <v>80</v>
      </c>
      <c r="C761" s="14" t="s">
        <v>77</v>
      </c>
      <c r="D761" s="14" t="s">
        <v>78</v>
      </c>
      <c r="E761" s="14">
        <v>1</v>
      </c>
      <c r="F761" s="14">
        <v>2</v>
      </c>
    </row>
    <row r="762" spans="1:6">
      <c r="A762" s="14" t="s">
        <v>22</v>
      </c>
      <c r="B762" s="14" t="s">
        <v>80</v>
      </c>
      <c r="C762" s="14" t="s">
        <v>76</v>
      </c>
      <c r="D762" s="14" t="s">
        <v>78</v>
      </c>
      <c r="E762" s="14">
        <v>0</v>
      </c>
      <c r="F762" s="14">
        <v>3</v>
      </c>
    </row>
    <row r="763" spans="1:6">
      <c r="A763" s="14" t="s">
        <v>22</v>
      </c>
      <c r="B763" s="14" t="s">
        <v>77</v>
      </c>
      <c r="C763" s="14" t="s">
        <v>79</v>
      </c>
      <c r="D763" s="14" t="s">
        <v>78</v>
      </c>
      <c r="E763" s="14">
        <v>0</v>
      </c>
      <c r="F763" s="14">
        <v>1</v>
      </c>
    </row>
    <row r="764" spans="1:6">
      <c r="A764" s="14" t="s">
        <v>22</v>
      </c>
      <c r="B764" s="14" t="s">
        <v>81</v>
      </c>
      <c r="C764" s="14" t="s">
        <v>82</v>
      </c>
      <c r="D764" s="14" t="s">
        <v>83</v>
      </c>
      <c r="E764" s="14">
        <v>2</v>
      </c>
      <c r="F764" s="14">
        <v>1</v>
      </c>
    </row>
    <row r="765" spans="1:6">
      <c r="A765" s="14" t="s">
        <v>22</v>
      </c>
      <c r="B765" s="14" t="s">
        <v>84</v>
      </c>
      <c r="C765" s="14" t="s">
        <v>85</v>
      </c>
      <c r="D765" s="14" t="s">
        <v>83</v>
      </c>
      <c r="E765" s="14">
        <v>2</v>
      </c>
      <c r="F765" s="14">
        <v>1</v>
      </c>
    </row>
    <row r="766" spans="1:6">
      <c r="A766" s="14" t="s">
        <v>22</v>
      </c>
      <c r="B766" s="14" t="s">
        <v>81</v>
      </c>
      <c r="C766" s="14" t="s">
        <v>84</v>
      </c>
      <c r="D766" s="14" t="s">
        <v>83</v>
      </c>
      <c r="E766" s="14">
        <v>0</v>
      </c>
      <c r="F766" s="14">
        <v>1</v>
      </c>
    </row>
    <row r="767" spans="1:6">
      <c r="A767" s="14" t="s">
        <v>22</v>
      </c>
      <c r="B767" s="14" t="s">
        <v>85</v>
      </c>
      <c r="C767" s="14" t="s">
        <v>82</v>
      </c>
      <c r="D767" s="14" t="s">
        <v>83</v>
      </c>
      <c r="E767" s="14">
        <v>2</v>
      </c>
      <c r="F767" s="14">
        <v>1</v>
      </c>
    </row>
    <row r="768" spans="1:6">
      <c r="A768" s="14" t="s">
        <v>22</v>
      </c>
      <c r="B768" s="14" t="s">
        <v>85</v>
      </c>
      <c r="C768" s="14" t="s">
        <v>81</v>
      </c>
      <c r="D768" s="14" t="s">
        <v>83</v>
      </c>
      <c r="E768" s="14">
        <v>1</v>
      </c>
      <c r="F768" s="14">
        <v>2</v>
      </c>
    </row>
    <row r="769" spans="1:6">
      <c r="A769" s="14" t="s">
        <v>22</v>
      </c>
      <c r="B769" s="14" t="s">
        <v>82</v>
      </c>
      <c r="C769" s="14" t="s">
        <v>84</v>
      </c>
      <c r="D769" s="14" t="s">
        <v>83</v>
      </c>
      <c r="E769" s="14">
        <v>0</v>
      </c>
      <c r="F769" s="14">
        <v>3</v>
      </c>
    </row>
    <row r="770" spans="1:6">
      <c r="A770" s="14" t="s">
        <v>23</v>
      </c>
      <c r="B770" s="14" t="s">
        <v>46</v>
      </c>
      <c r="C770" s="14" t="s">
        <v>47</v>
      </c>
      <c r="D770" s="14" t="s">
        <v>48</v>
      </c>
      <c r="E770" s="14">
        <v>1</v>
      </c>
      <c r="F770" s="14">
        <v>1</v>
      </c>
    </row>
    <row r="771" spans="1:6">
      <c r="A771" s="14" t="s">
        <v>23</v>
      </c>
      <c r="B771" s="14" t="s">
        <v>49</v>
      </c>
      <c r="C771" s="14" t="s">
        <v>50</v>
      </c>
      <c r="D771" s="14" t="s">
        <v>48</v>
      </c>
      <c r="E771" s="14">
        <v>0</v>
      </c>
      <c r="F771" s="14">
        <v>2</v>
      </c>
    </row>
    <row r="772" spans="1:6">
      <c r="A772" s="14" t="s">
        <v>23</v>
      </c>
      <c r="B772" s="14" t="s">
        <v>46</v>
      </c>
      <c r="C772" s="14" t="s">
        <v>49</v>
      </c>
      <c r="D772" s="14" t="s">
        <v>48</v>
      </c>
      <c r="E772" s="14">
        <v>1</v>
      </c>
      <c r="F772" s="14">
        <v>2</v>
      </c>
    </row>
    <row r="773" spans="1:6">
      <c r="A773" s="14" t="s">
        <v>23</v>
      </c>
      <c r="B773" s="14" t="s">
        <v>50</v>
      </c>
      <c r="C773" s="14" t="s">
        <v>47</v>
      </c>
      <c r="D773" s="14" t="s">
        <v>48</v>
      </c>
      <c r="E773" s="14">
        <v>2</v>
      </c>
      <c r="F773" s="14">
        <v>1</v>
      </c>
    </row>
    <row r="774" spans="1:6">
      <c r="A774" s="14" t="s">
        <v>23</v>
      </c>
      <c r="B774" s="14" t="s">
        <v>50</v>
      </c>
      <c r="C774" s="14" t="s">
        <v>46</v>
      </c>
      <c r="D774" s="14" t="s">
        <v>48</v>
      </c>
      <c r="E774" s="14">
        <v>3</v>
      </c>
      <c r="F774" s="14">
        <v>0</v>
      </c>
    </row>
    <row r="775" spans="1:6">
      <c r="A775" s="14" t="s">
        <v>23</v>
      </c>
      <c r="B775" s="14" t="s">
        <v>47</v>
      </c>
      <c r="C775" s="14" t="s">
        <v>49</v>
      </c>
      <c r="D775" s="14" t="s">
        <v>48</v>
      </c>
      <c r="E775" s="14">
        <v>2</v>
      </c>
      <c r="F775" s="14">
        <v>1</v>
      </c>
    </row>
    <row r="776" spans="1:6">
      <c r="A776" s="14" t="s">
        <v>23</v>
      </c>
      <c r="B776" s="14" t="s">
        <v>51</v>
      </c>
      <c r="C776" s="14" t="s">
        <v>52</v>
      </c>
      <c r="D776" s="14" t="s">
        <v>53</v>
      </c>
      <c r="E776" s="14">
        <v>3</v>
      </c>
      <c r="F776" s="14">
        <v>0</v>
      </c>
    </row>
    <row r="777" spans="1:6">
      <c r="A777" s="14" t="s">
        <v>23</v>
      </c>
      <c r="B777" s="14" t="s">
        <v>54</v>
      </c>
      <c r="C777" s="14" t="s">
        <v>55</v>
      </c>
      <c r="D777" s="14" t="s">
        <v>53</v>
      </c>
      <c r="E777" s="14">
        <v>1</v>
      </c>
      <c r="F777" s="14">
        <v>2</v>
      </c>
    </row>
    <row r="778" spans="1:6">
      <c r="A778" s="14" t="s">
        <v>23</v>
      </c>
      <c r="B778" s="14" t="s">
        <v>51</v>
      </c>
      <c r="C778" s="14" t="s">
        <v>54</v>
      </c>
      <c r="D778" s="14" t="s">
        <v>53</v>
      </c>
      <c r="E778" s="14">
        <v>2</v>
      </c>
      <c r="F778" s="14">
        <v>1</v>
      </c>
    </row>
    <row r="779" spans="1:6">
      <c r="A779" s="14" t="s">
        <v>23</v>
      </c>
      <c r="B779" s="14" t="s">
        <v>55</v>
      </c>
      <c r="C779" s="14" t="s">
        <v>52</v>
      </c>
      <c r="D779" s="14" t="s">
        <v>53</v>
      </c>
      <c r="E779" s="14">
        <v>2</v>
      </c>
      <c r="F779" s="14">
        <v>0</v>
      </c>
    </row>
    <row r="780" spans="1:6">
      <c r="A780" s="14" t="s">
        <v>23</v>
      </c>
      <c r="B780" s="14" t="s">
        <v>55</v>
      </c>
      <c r="C780" s="14" t="s">
        <v>51</v>
      </c>
      <c r="D780" s="14" t="s">
        <v>53</v>
      </c>
      <c r="E780" s="14">
        <v>1</v>
      </c>
      <c r="F780" s="14">
        <v>1</v>
      </c>
    </row>
    <row r="781" spans="1:6">
      <c r="A781" s="14" t="s">
        <v>23</v>
      </c>
      <c r="B781" s="14" t="s">
        <v>52</v>
      </c>
      <c r="C781" s="14" t="s">
        <v>54</v>
      </c>
      <c r="D781" s="14" t="s">
        <v>53</v>
      </c>
      <c r="E781" s="14">
        <v>1</v>
      </c>
      <c r="F781" s="14">
        <v>3</v>
      </c>
    </row>
    <row r="782" spans="1:6">
      <c r="A782" s="14" t="s">
        <v>23</v>
      </c>
      <c r="B782" s="14" t="s">
        <v>56</v>
      </c>
      <c r="C782" s="14" t="s">
        <v>57</v>
      </c>
      <c r="D782" s="14" t="s">
        <v>58</v>
      </c>
      <c r="E782" s="14">
        <v>3</v>
      </c>
      <c r="F782" s="14">
        <v>0</v>
      </c>
    </row>
    <row r="783" spans="1:6">
      <c r="A783" s="14" t="s">
        <v>23</v>
      </c>
      <c r="B783" s="14" t="s">
        <v>59</v>
      </c>
      <c r="C783" s="14" t="s">
        <v>60</v>
      </c>
      <c r="D783" s="14" t="s">
        <v>58</v>
      </c>
      <c r="E783" s="14">
        <v>1</v>
      </c>
      <c r="F783" s="14">
        <v>2</v>
      </c>
    </row>
    <row r="784" spans="1:6">
      <c r="A784" s="14" t="s">
        <v>23</v>
      </c>
      <c r="B784" s="14" t="s">
        <v>56</v>
      </c>
      <c r="C784" s="14" t="s">
        <v>59</v>
      </c>
      <c r="D784" s="14" t="s">
        <v>58</v>
      </c>
      <c r="E784" s="14">
        <v>1</v>
      </c>
      <c r="F784" s="14">
        <v>1</v>
      </c>
    </row>
    <row r="785" spans="1:6">
      <c r="A785" s="14" t="s">
        <v>23</v>
      </c>
      <c r="B785" s="14" t="s">
        <v>60</v>
      </c>
      <c r="C785" s="14" t="s">
        <v>57</v>
      </c>
      <c r="D785" s="14" t="s">
        <v>58</v>
      </c>
      <c r="E785" s="14">
        <v>4</v>
      </c>
      <c r="F785" s="14">
        <v>0</v>
      </c>
    </row>
    <row r="786" spans="1:6">
      <c r="A786" s="14" t="s">
        <v>23</v>
      </c>
      <c r="B786" s="14" t="s">
        <v>60</v>
      </c>
      <c r="C786" s="14" t="s">
        <v>56</v>
      </c>
      <c r="D786" s="14" t="s">
        <v>58</v>
      </c>
      <c r="E786" s="14">
        <v>1</v>
      </c>
      <c r="F786" s="14">
        <v>0</v>
      </c>
    </row>
    <row r="787" spans="1:6">
      <c r="A787" s="14" t="s">
        <v>23</v>
      </c>
      <c r="B787" s="14" t="s">
        <v>57</v>
      </c>
      <c r="C787" s="14" t="s">
        <v>59</v>
      </c>
      <c r="D787" s="14" t="s">
        <v>58</v>
      </c>
      <c r="E787" s="14">
        <v>1</v>
      </c>
      <c r="F787" s="14">
        <v>3</v>
      </c>
    </row>
    <row r="788" spans="1:6">
      <c r="A788" s="14" t="s">
        <v>23</v>
      </c>
      <c r="B788" s="14" t="s">
        <v>61</v>
      </c>
      <c r="C788" s="14" t="s">
        <v>62</v>
      </c>
      <c r="D788" s="14" t="s">
        <v>63</v>
      </c>
      <c r="E788" s="14">
        <v>2</v>
      </c>
      <c r="F788" s="14">
        <v>1</v>
      </c>
    </row>
    <row r="789" spans="1:6">
      <c r="A789" s="14" t="s">
        <v>23</v>
      </c>
      <c r="B789" s="14" t="s">
        <v>64</v>
      </c>
      <c r="C789" s="14" t="s">
        <v>65</v>
      </c>
      <c r="D789" s="14" t="s">
        <v>63</v>
      </c>
      <c r="E789" s="14">
        <v>3</v>
      </c>
      <c r="F789" s="14">
        <v>0</v>
      </c>
    </row>
    <row r="790" spans="1:6">
      <c r="A790" s="14" t="s">
        <v>23</v>
      </c>
      <c r="B790" s="14" t="s">
        <v>61</v>
      </c>
      <c r="C790" s="14" t="s">
        <v>64</v>
      </c>
      <c r="D790" s="14" t="s">
        <v>63</v>
      </c>
      <c r="E790" s="14">
        <v>3</v>
      </c>
      <c r="F790" s="14">
        <v>1</v>
      </c>
    </row>
    <row r="791" spans="1:6">
      <c r="A791" s="14" t="s">
        <v>23</v>
      </c>
      <c r="B791" s="14" t="s">
        <v>65</v>
      </c>
      <c r="C791" s="14" t="s">
        <v>62</v>
      </c>
      <c r="D791" s="14" t="s">
        <v>63</v>
      </c>
      <c r="E791" s="14">
        <v>0</v>
      </c>
      <c r="F791" s="14">
        <v>2</v>
      </c>
    </row>
    <row r="792" spans="1:6">
      <c r="A792" s="14" t="s">
        <v>23</v>
      </c>
      <c r="B792" s="14" t="s">
        <v>65</v>
      </c>
      <c r="C792" s="14" t="s">
        <v>61</v>
      </c>
      <c r="D792" s="14" t="s">
        <v>63</v>
      </c>
      <c r="E792" s="14">
        <v>0</v>
      </c>
      <c r="F792" s="14">
        <v>4</v>
      </c>
    </row>
    <row r="793" spans="1:6">
      <c r="A793" s="14" t="s">
        <v>23</v>
      </c>
      <c r="B793" s="14" t="s">
        <v>62</v>
      </c>
      <c r="C793" s="14" t="s">
        <v>64</v>
      </c>
      <c r="D793" s="14" t="s">
        <v>63</v>
      </c>
      <c r="E793" s="14">
        <v>1</v>
      </c>
      <c r="F793" s="14">
        <v>2</v>
      </c>
    </row>
    <row r="794" spans="1:6">
      <c r="A794" s="14" t="s">
        <v>23</v>
      </c>
      <c r="B794" s="14" t="s">
        <v>66</v>
      </c>
      <c r="C794" s="14" t="s">
        <v>67</v>
      </c>
      <c r="D794" s="14" t="s">
        <v>68</v>
      </c>
      <c r="E794" s="14">
        <v>1</v>
      </c>
      <c r="F794" s="14">
        <v>0</v>
      </c>
    </row>
    <row r="795" spans="1:6">
      <c r="A795" s="14" t="s">
        <v>23</v>
      </c>
      <c r="B795" s="14" t="s">
        <v>69</v>
      </c>
      <c r="C795" s="14" t="s">
        <v>70</v>
      </c>
      <c r="D795" s="14" t="s">
        <v>68</v>
      </c>
      <c r="E795" s="14">
        <v>2</v>
      </c>
      <c r="F795" s="14">
        <v>0</v>
      </c>
    </row>
    <row r="796" spans="1:6">
      <c r="A796" s="14" t="s">
        <v>23</v>
      </c>
      <c r="B796" s="14" t="s">
        <v>66</v>
      </c>
      <c r="C796" s="14" t="s">
        <v>69</v>
      </c>
      <c r="D796" s="14" t="s">
        <v>68</v>
      </c>
      <c r="E796" s="14">
        <v>1</v>
      </c>
      <c r="F796" s="14">
        <v>1</v>
      </c>
    </row>
    <row r="797" spans="1:6">
      <c r="A797" s="14" t="s">
        <v>23</v>
      </c>
      <c r="B797" s="14" t="s">
        <v>70</v>
      </c>
      <c r="C797" s="14" t="s">
        <v>67</v>
      </c>
      <c r="D797" s="14" t="s">
        <v>68</v>
      </c>
      <c r="E797" s="14">
        <v>3</v>
      </c>
      <c r="F797" s="14">
        <v>1</v>
      </c>
    </row>
    <row r="798" spans="1:6">
      <c r="A798" s="14" t="s">
        <v>23</v>
      </c>
      <c r="B798" s="14" t="s">
        <v>70</v>
      </c>
      <c r="C798" s="14" t="s">
        <v>66</v>
      </c>
      <c r="D798" s="14" t="s">
        <v>68</v>
      </c>
      <c r="E798" s="14">
        <v>1</v>
      </c>
      <c r="F798" s="14">
        <v>2</v>
      </c>
    </row>
    <row r="799" spans="1:6">
      <c r="A799" s="14" t="s">
        <v>23</v>
      </c>
      <c r="B799" s="14" t="s">
        <v>67</v>
      </c>
      <c r="C799" s="14" t="s">
        <v>69</v>
      </c>
      <c r="D799" s="14" t="s">
        <v>68</v>
      </c>
      <c r="E799" s="14">
        <v>0</v>
      </c>
      <c r="F799" s="14">
        <v>3</v>
      </c>
    </row>
    <row r="800" spans="1:6">
      <c r="A800" s="14" t="s">
        <v>23</v>
      </c>
      <c r="B800" s="14" t="s">
        <v>71</v>
      </c>
      <c r="C800" s="14" t="s">
        <v>72</v>
      </c>
      <c r="D800" s="14" t="s">
        <v>73</v>
      </c>
      <c r="E800" s="14">
        <v>2</v>
      </c>
      <c r="F800" s="14">
        <v>0</v>
      </c>
    </row>
    <row r="801" spans="1:6">
      <c r="A801" s="14" t="s">
        <v>23</v>
      </c>
      <c r="B801" s="14" t="s">
        <v>74</v>
      </c>
      <c r="C801" s="14" t="s">
        <v>75</v>
      </c>
      <c r="D801" s="14" t="s">
        <v>73</v>
      </c>
      <c r="E801" s="14">
        <v>1</v>
      </c>
      <c r="F801" s="14">
        <v>2</v>
      </c>
    </row>
    <row r="802" spans="1:6">
      <c r="A802" s="14" t="s">
        <v>23</v>
      </c>
      <c r="B802" s="14" t="s">
        <v>71</v>
      </c>
      <c r="C802" s="14" t="s">
        <v>74</v>
      </c>
      <c r="D802" s="14" t="s">
        <v>73</v>
      </c>
      <c r="E802" s="14">
        <v>1</v>
      </c>
      <c r="F802" s="14">
        <v>0</v>
      </c>
    </row>
    <row r="803" spans="1:6">
      <c r="A803" s="14" t="s">
        <v>23</v>
      </c>
      <c r="B803" s="14" t="s">
        <v>75</v>
      </c>
      <c r="C803" s="14" t="s">
        <v>72</v>
      </c>
      <c r="D803" s="14" t="s">
        <v>73</v>
      </c>
      <c r="E803" s="14">
        <v>3</v>
      </c>
      <c r="F803" s="14">
        <v>1</v>
      </c>
    </row>
    <row r="804" spans="1:6">
      <c r="A804" s="14" t="s">
        <v>23</v>
      </c>
      <c r="B804" s="14" t="s">
        <v>75</v>
      </c>
      <c r="C804" s="14" t="s">
        <v>71</v>
      </c>
      <c r="D804" s="14" t="s">
        <v>73</v>
      </c>
      <c r="E804" s="14">
        <v>2</v>
      </c>
      <c r="F804" s="14">
        <v>2</v>
      </c>
    </row>
    <row r="805" spans="1:6">
      <c r="A805" s="14" t="s">
        <v>23</v>
      </c>
      <c r="B805" s="14" t="s">
        <v>72</v>
      </c>
      <c r="C805" s="14" t="s">
        <v>74</v>
      </c>
      <c r="D805" s="14" t="s">
        <v>73</v>
      </c>
      <c r="E805" s="14">
        <v>0</v>
      </c>
      <c r="F805" s="14">
        <v>1</v>
      </c>
    </row>
    <row r="806" spans="1:6">
      <c r="A806" s="14" t="s">
        <v>23</v>
      </c>
      <c r="B806" s="14" t="s">
        <v>76</v>
      </c>
      <c r="C806" s="14" t="s">
        <v>77</v>
      </c>
      <c r="D806" s="14" t="s">
        <v>78</v>
      </c>
      <c r="E806" s="14">
        <v>2</v>
      </c>
      <c r="F806" s="14">
        <v>0</v>
      </c>
    </row>
    <row r="807" spans="1:6">
      <c r="A807" s="14" t="s">
        <v>23</v>
      </c>
      <c r="B807" s="14" t="s">
        <v>79</v>
      </c>
      <c r="C807" s="14" t="s">
        <v>80</v>
      </c>
      <c r="D807" s="14" t="s">
        <v>78</v>
      </c>
      <c r="E807" s="14">
        <v>3</v>
      </c>
      <c r="F807" s="14">
        <v>1</v>
      </c>
    </row>
    <row r="808" spans="1:6">
      <c r="A808" s="14" t="s">
        <v>23</v>
      </c>
      <c r="B808" s="14" t="s">
        <v>76</v>
      </c>
      <c r="C808" s="14" t="s">
        <v>79</v>
      </c>
      <c r="D808" s="14" t="s">
        <v>78</v>
      </c>
      <c r="E808" s="14">
        <v>2</v>
      </c>
      <c r="F808" s="14">
        <v>1</v>
      </c>
    </row>
    <row r="809" spans="1:6">
      <c r="A809" s="14" t="s">
        <v>23</v>
      </c>
      <c r="B809" s="14" t="s">
        <v>80</v>
      </c>
      <c r="C809" s="14" t="s">
        <v>77</v>
      </c>
      <c r="D809" s="14" t="s">
        <v>78</v>
      </c>
      <c r="E809" s="14">
        <v>0</v>
      </c>
      <c r="F809" s="14">
        <v>3</v>
      </c>
    </row>
    <row r="810" spans="1:6">
      <c r="A810" s="14" t="s">
        <v>23</v>
      </c>
      <c r="B810" s="14" t="s">
        <v>80</v>
      </c>
      <c r="C810" s="14" t="s">
        <v>76</v>
      </c>
      <c r="D810" s="14" t="s">
        <v>78</v>
      </c>
      <c r="E810" s="14">
        <v>1</v>
      </c>
      <c r="F810" s="14">
        <v>4</v>
      </c>
    </row>
    <row r="811" spans="1:6">
      <c r="A811" s="14" t="s">
        <v>23</v>
      </c>
      <c r="B811" s="14" t="s">
        <v>77</v>
      </c>
      <c r="C811" s="14" t="s">
        <v>79</v>
      </c>
      <c r="D811" s="14" t="s">
        <v>78</v>
      </c>
      <c r="E811" s="14">
        <v>0</v>
      </c>
      <c r="F811" s="14">
        <v>0</v>
      </c>
    </row>
    <row r="812" spans="1:6">
      <c r="A812" s="14" t="s">
        <v>23</v>
      </c>
      <c r="B812" s="14" t="s">
        <v>81</v>
      </c>
      <c r="C812" s="14" t="s">
        <v>82</v>
      </c>
      <c r="D812" s="14" t="s">
        <v>83</v>
      </c>
      <c r="E812" s="14">
        <v>1</v>
      </c>
      <c r="F812" s="14">
        <v>1</v>
      </c>
    </row>
    <row r="813" spans="1:6">
      <c r="A813" s="14" t="s">
        <v>23</v>
      </c>
      <c r="B813" s="14" t="s">
        <v>84</v>
      </c>
      <c r="C813" s="14" t="s">
        <v>85</v>
      </c>
      <c r="D813" s="14" t="s">
        <v>83</v>
      </c>
      <c r="E813" s="14">
        <v>2</v>
      </c>
      <c r="F813" s="14">
        <v>0</v>
      </c>
    </row>
    <row r="814" spans="1:6">
      <c r="A814" s="14" t="s">
        <v>23</v>
      </c>
      <c r="B814" s="14" t="s">
        <v>81</v>
      </c>
      <c r="C814" s="14" t="s">
        <v>84</v>
      </c>
      <c r="D814" s="14" t="s">
        <v>83</v>
      </c>
      <c r="E814" s="14">
        <v>0</v>
      </c>
      <c r="F814" s="14">
        <v>1</v>
      </c>
    </row>
    <row r="815" spans="1:6">
      <c r="A815" s="14" t="s">
        <v>23</v>
      </c>
      <c r="B815" s="14" t="s">
        <v>85</v>
      </c>
      <c r="C815" s="14" t="s">
        <v>82</v>
      </c>
      <c r="D815" s="14" t="s">
        <v>83</v>
      </c>
      <c r="E815" s="14">
        <v>1</v>
      </c>
      <c r="F815" s="14">
        <v>2</v>
      </c>
    </row>
    <row r="816" spans="1:6">
      <c r="A816" s="14" t="s">
        <v>23</v>
      </c>
      <c r="B816" s="14" t="s">
        <v>85</v>
      </c>
      <c r="C816" s="14" t="s">
        <v>81</v>
      </c>
      <c r="D816" s="14" t="s">
        <v>83</v>
      </c>
      <c r="E816" s="14">
        <v>0</v>
      </c>
      <c r="F816" s="14">
        <v>3</v>
      </c>
    </row>
    <row r="817" spans="1:6">
      <c r="A817" s="14" t="s">
        <v>23</v>
      </c>
      <c r="B817" s="14" t="s">
        <v>82</v>
      </c>
      <c r="C817" s="14" t="s">
        <v>84</v>
      </c>
      <c r="D817" s="14" t="s">
        <v>83</v>
      </c>
      <c r="E817" s="14">
        <v>1</v>
      </c>
      <c r="F817" s="14">
        <v>2</v>
      </c>
    </row>
    <row r="818" spans="1:6">
      <c r="A818" s="14" t="s">
        <v>24</v>
      </c>
      <c r="B818" s="14" t="s">
        <v>46</v>
      </c>
      <c r="C818" s="14" t="s">
        <v>47</v>
      </c>
      <c r="D818" s="14" t="s">
        <v>48</v>
      </c>
      <c r="E818" s="14">
        <v>1</v>
      </c>
      <c r="F818" s="14">
        <v>1</v>
      </c>
    </row>
    <row r="819" spans="1:6">
      <c r="A819" s="14" t="s">
        <v>24</v>
      </c>
      <c r="B819" s="14" t="s">
        <v>49</v>
      </c>
      <c r="C819" s="14" t="s">
        <v>50</v>
      </c>
      <c r="D819" s="14" t="s">
        <v>48</v>
      </c>
      <c r="E819" s="14">
        <v>0</v>
      </c>
      <c r="F819" s="14">
        <v>2</v>
      </c>
    </row>
    <row r="820" spans="1:6">
      <c r="A820" s="14" t="s">
        <v>24</v>
      </c>
      <c r="B820" s="14" t="s">
        <v>46</v>
      </c>
      <c r="C820" s="14" t="s">
        <v>49</v>
      </c>
      <c r="D820" s="14" t="s">
        <v>48</v>
      </c>
      <c r="E820" s="14">
        <v>0</v>
      </c>
      <c r="F820" s="14">
        <v>1</v>
      </c>
    </row>
    <row r="821" spans="1:6">
      <c r="A821" s="14" t="s">
        <v>24</v>
      </c>
      <c r="B821" s="14" t="s">
        <v>50</v>
      </c>
      <c r="C821" s="14" t="s">
        <v>47</v>
      </c>
      <c r="D821" s="14" t="s">
        <v>48</v>
      </c>
      <c r="E821" s="14">
        <v>3</v>
      </c>
      <c r="F821" s="14">
        <v>1</v>
      </c>
    </row>
    <row r="822" spans="1:6">
      <c r="A822" s="14" t="s">
        <v>24</v>
      </c>
      <c r="B822" s="14" t="s">
        <v>50</v>
      </c>
      <c r="C822" s="14" t="s">
        <v>46</v>
      </c>
      <c r="D822" s="14" t="s">
        <v>48</v>
      </c>
      <c r="E822" s="14">
        <v>2</v>
      </c>
      <c r="F822" s="14">
        <v>1</v>
      </c>
    </row>
    <row r="823" spans="1:6">
      <c r="A823" s="14" t="s">
        <v>24</v>
      </c>
      <c r="B823" s="14" t="s">
        <v>47</v>
      </c>
      <c r="C823" s="14" t="s">
        <v>49</v>
      </c>
      <c r="D823" s="14" t="s">
        <v>48</v>
      </c>
      <c r="E823" s="14">
        <v>1</v>
      </c>
      <c r="F823" s="14">
        <v>2</v>
      </c>
    </row>
    <row r="824" spans="1:6">
      <c r="A824" s="14" t="s">
        <v>24</v>
      </c>
      <c r="B824" s="14" t="s">
        <v>51</v>
      </c>
      <c r="C824" s="14" t="s">
        <v>52</v>
      </c>
      <c r="D824" s="14" t="s">
        <v>53</v>
      </c>
      <c r="E824" s="14">
        <v>3</v>
      </c>
      <c r="F824" s="14">
        <v>1</v>
      </c>
    </row>
    <row r="825" spans="1:6">
      <c r="A825" s="14" t="s">
        <v>24</v>
      </c>
      <c r="B825" s="14" t="s">
        <v>54</v>
      </c>
      <c r="C825" s="14" t="s">
        <v>55</v>
      </c>
      <c r="D825" s="14" t="s">
        <v>53</v>
      </c>
      <c r="E825" s="14">
        <v>2</v>
      </c>
      <c r="F825" s="14">
        <v>1</v>
      </c>
    </row>
    <row r="826" spans="1:6">
      <c r="A826" s="14" t="s">
        <v>24</v>
      </c>
      <c r="B826" s="14" t="s">
        <v>51</v>
      </c>
      <c r="C826" s="14" t="s">
        <v>54</v>
      </c>
      <c r="D826" s="14" t="s">
        <v>53</v>
      </c>
      <c r="E826" s="14">
        <v>3</v>
      </c>
      <c r="F826" s="14">
        <v>0</v>
      </c>
    </row>
    <row r="827" spans="1:6">
      <c r="A827" s="14" t="s">
        <v>24</v>
      </c>
      <c r="B827" s="14" t="s">
        <v>55</v>
      </c>
      <c r="C827" s="14" t="s">
        <v>52</v>
      </c>
      <c r="D827" s="14" t="s">
        <v>53</v>
      </c>
      <c r="E827" s="14">
        <v>1</v>
      </c>
      <c r="F827" s="14">
        <v>1</v>
      </c>
    </row>
    <row r="828" spans="1:6">
      <c r="A828" s="14" t="s">
        <v>24</v>
      </c>
      <c r="B828" s="14" t="s">
        <v>55</v>
      </c>
      <c r="C828" s="14" t="s">
        <v>51</v>
      </c>
      <c r="D828" s="14" t="s">
        <v>53</v>
      </c>
      <c r="E828" s="14">
        <v>0</v>
      </c>
      <c r="F828" s="14">
        <v>1</v>
      </c>
    </row>
    <row r="829" spans="1:6">
      <c r="A829" s="14" t="s">
        <v>24</v>
      </c>
      <c r="B829" s="14" t="s">
        <v>52</v>
      </c>
      <c r="C829" s="14" t="s">
        <v>54</v>
      </c>
      <c r="D829" s="14" t="s">
        <v>53</v>
      </c>
      <c r="E829" s="14">
        <v>2</v>
      </c>
      <c r="F829" s="14">
        <v>0</v>
      </c>
    </row>
    <row r="830" spans="1:6">
      <c r="A830" s="14" t="s">
        <v>24</v>
      </c>
      <c r="B830" s="14" t="s">
        <v>56</v>
      </c>
      <c r="C830" s="14" t="s">
        <v>57</v>
      </c>
      <c r="D830" s="14" t="s">
        <v>58</v>
      </c>
      <c r="E830" s="14">
        <v>3</v>
      </c>
      <c r="F830" s="14">
        <v>0</v>
      </c>
    </row>
    <row r="831" spans="1:6">
      <c r="A831" s="14" t="s">
        <v>24</v>
      </c>
      <c r="B831" s="14" t="s">
        <v>59</v>
      </c>
      <c r="C831" s="14" t="s">
        <v>60</v>
      </c>
      <c r="D831" s="14" t="s">
        <v>58</v>
      </c>
      <c r="E831" s="14">
        <v>1</v>
      </c>
      <c r="F831" s="14">
        <v>2</v>
      </c>
    </row>
    <row r="832" spans="1:6">
      <c r="A832" s="14" t="s">
        <v>24</v>
      </c>
      <c r="B832" s="14" t="s">
        <v>56</v>
      </c>
      <c r="C832" s="14" t="s">
        <v>59</v>
      </c>
      <c r="D832" s="14" t="s">
        <v>58</v>
      </c>
      <c r="E832" s="14">
        <v>1</v>
      </c>
      <c r="F832" s="14">
        <v>1</v>
      </c>
    </row>
    <row r="833" spans="1:6">
      <c r="A833" s="14" t="s">
        <v>24</v>
      </c>
      <c r="B833" s="14" t="s">
        <v>60</v>
      </c>
      <c r="C833" s="14" t="s">
        <v>57</v>
      </c>
      <c r="D833" s="14" t="s">
        <v>58</v>
      </c>
      <c r="E833" s="14">
        <v>1</v>
      </c>
      <c r="F833" s="14">
        <v>0</v>
      </c>
    </row>
    <row r="834" spans="1:6">
      <c r="A834" s="14" t="s">
        <v>24</v>
      </c>
      <c r="B834" s="14" t="s">
        <v>60</v>
      </c>
      <c r="C834" s="14" t="s">
        <v>56</v>
      </c>
      <c r="D834" s="14" t="s">
        <v>58</v>
      </c>
      <c r="E834" s="14">
        <v>1</v>
      </c>
      <c r="F834" s="14">
        <v>2</v>
      </c>
    </row>
    <row r="835" spans="1:6">
      <c r="A835" s="14" t="s">
        <v>24</v>
      </c>
      <c r="B835" s="14" t="s">
        <v>57</v>
      </c>
      <c r="C835" s="14" t="s">
        <v>59</v>
      </c>
      <c r="D835" s="14" t="s">
        <v>58</v>
      </c>
      <c r="E835" s="14">
        <v>0</v>
      </c>
      <c r="F835" s="14">
        <v>2</v>
      </c>
    </row>
    <row r="836" spans="1:6">
      <c r="A836" s="14" t="s">
        <v>24</v>
      </c>
      <c r="B836" s="14" t="s">
        <v>61</v>
      </c>
      <c r="C836" s="14" t="s">
        <v>62</v>
      </c>
      <c r="D836" s="14" t="s">
        <v>63</v>
      </c>
      <c r="E836" s="14">
        <v>2</v>
      </c>
      <c r="F836" s="14">
        <v>0</v>
      </c>
    </row>
    <row r="837" spans="1:6">
      <c r="A837" s="14" t="s">
        <v>24</v>
      </c>
      <c r="B837" s="14" t="s">
        <v>64</v>
      </c>
      <c r="C837" s="14" t="s">
        <v>65</v>
      </c>
      <c r="D837" s="14" t="s">
        <v>63</v>
      </c>
      <c r="E837" s="14">
        <v>0</v>
      </c>
      <c r="F837" s="14">
        <v>1</v>
      </c>
    </row>
    <row r="838" spans="1:6">
      <c r="A838" s="14" t="s">
        <v>24</v>
      </c>
      <c r="B838" s="14" t="s">
        <v>61</v>
      </c>
      <c r="C838" s="14" t="s">
        <v>64</v>
      </c>
      <c r="D838" s="14" t="s">
        <v>63</v>
      </c>
      <c r="E838" s="14">
        <v>1</v>
      </c>
      <c r="F838" s="14">
        <v>2</v>
      </c>
    </row>
    <row r="839" spans="1:6">
      <c r="A839" s="14" t="s">
        <v>24</v>
      </c>
      <c r="B839" s="14" t="s">
        <v>65</v>
      </c>
      <c r="C839" s="14" t="s">
        <v>62</v>
      </c>
      <c r="D839" s="14" t="s">
        <v>63</v>
      </c>
      <c r="E839" s="14">
        <v>2</v>
      </c>
      <c r="F839" s="14">
        <v>0</v>
      </c>
    </row>
    <row r="840" spans="1:6">
      <c r="A840" s="14" t="s">
        <v>24</v>
      </c>
      <c r="B840" s="14" t="s">
        <v>65</v>
      </c>
      <c r="C840" s="14" t="s">
        <v>61</v>
      </c>
      <c r="D840" s="14" t="s">
        <v>63</v>
      </c>
      <c r="E840" s="14">
        <v>1</v>
      </c>
      <c r="F840" s="14">
        <v>3</v>
      </c>
    </row>
    <row r="841" spans="1:6">
      <c r="A841" s="14" t="s">
        <v>24</v>
      </c>
      <c r="B841" s="14" t="s">
        <v>62</v>
      </c>
      <c r="C841" s="14" t="s">
        <v>64</v>
      </c>
      <c r="D841" s="14" t="s">
        <v>63</v>
      </c>
      <c r="E841" s="14">
        <v>0</v>
      </c>
      <c r="F841" s="14">
        <v>2</v>
      </c>
    </row>
    <row r="842" spans="1:6">
      <c r="A842" s="14" t="s">
        <v>24</v>
      </c>
      <c r="B842" s="14" t="s">
        <v>66</v>
      </c>
      <c r="C842" s="14" t="s">
        <v>67</v>
      </c>
      <c r="D842" s="14" t="s">
        <v>68</v>
      </c>
      <c r="E842" s="14">
        <v>1</v>
      </c>
      <c r="F842" s="14">
        <v>0</v>
      </c>
    </row>
    <row r="843" spans="1:6">
      <c r="A843" s="14" t="s">
        <v>24</v>
      </c>
      <c r="B843" s="14" t="s">
        <v>69</v>
      </c>
      <c r="C843" s="14" t="s">
        <v>70</v>
      </c>
      <c r="D843" s="14" t="s">
        <v>68</v>
      </c>
      <c r="E843" s="14">
        <v>3</v>
      </c>
      <c r="F843" s="14">
        <v>1</v>
      </c>
    </row>
    <row r="844" spans="1:6">
      <c r="A844" s="14" t="s">
        <v>24</v>
      </c>
      <c r="B844" s="14" t="s">
        <v>66</v>
      </c>
      <c r="C844" s="14" t="s">
        <v>69</v>
      </c>
      <c r="D844" s="14" t="s">
        <v>68</v>
      </c>
      <c r="E844" s="14">
        <v>1</v>
      </c>
      <c r="F844" s="14">
        <v>1</v>
      </c>
    </row>
    <row r="845" spans="1:6">
      <c r="A845" s="14" t="s">
        <v>24</v>
      </c>
      <c r="B845" s="14" t="s">
        <v>70</v>
      </c>
      <c r="C845" s="14" t="s">
        <v>67</v>
      </c>
      <c r="D845" s="14" t="s">
        <v>68</v>
      </c>
      <c r="E845" s="14">
        <v>2</v>
      </c>
      <c r="F845" s="14">
        <v>0</v>
      </c>
    </row>
    <row r="846" spans="1:6">
      <c r="A846" s="14" t="s">
        <v>24</v>
      </c>
      <c r="B846" s="14" t="s">
        <v>70</v>
      </c>
      <c r="C846" s="14" t="s">
        <v>66</v>
      </c>
      <c r="D846" s="14" t="s">
        <v>68</v>
      </c>
      <c r="E846" s="14">
        <v>0</v>
      </c>
      <c r="F846" s="14">
        <v>1</v>
      </c>
    </row>
    <row r="847" spans="1:6">
      <c r="A847" s="14" t="s">
        <v>24</v>
      </c>
      <c r="B847" s="14" t="s">
        <v>67</v>
      </c>
      <c r="C847" s="14" t="s">
        <v>69</v>
      </c>
      <c r="D847" s="14" t="s">
        <v>68</v>
      </c>
      <c r="E847" s="14">
        <v>2</v>
      </c>
      <c r="F847" s="14">
        <v>3</v>
      </c>
    </row>
    <row r="848" spans="1:6">
      <c r="A848" s="14" t="s">
        <v>24</v>
      </c>
      <c r="B848" s="14" t="s">
        <v>71</v>
      </c>
      <c r="C848" s="14" t="s">
        <v>72</v>
      </c>
      <c r="D848" s="14" t="s">
        <v>73</v>
      </c>
      <c r="E848" s="14">
        <v>2</v>
      </c>
      <c r="F848" s="14">
        <v>0</v>
      </c>
    </row>
    <row r="849" spans="1:6">
      <c r="A849" s="14" t="s">
        <v>24</v>
      </c>
      <c r="B849" s="14" t="s">
        <v>74</v>
      </c>
      <c r="C849" s="14" t="s">
        <v>75</v>
      </c>
      <c r="D849" s="14" t="s">
        <v>73</v>
      </c>
      <c r="E849" s="14">
        <v>0</v>
      </c>
      <c r="F849" s="14">
        <v>2</v>
      </c>
    </row>
    <row r="850" spans="1:6">
      <c r="A850" s="14" t="s">
        <v>24</v>
      </c>
      <c r="B850" s="14" t="s">
        <v>71</v>
      </c>
      <c r="C850" s="14" t="s">
        <v>74</v>
      </c>
      <c r="D850" s="14" t="s">
        <v>73</v>
      </c>
      <c r="E850" s="14">
        <v>2</v>
      </c>
      <c r="F850" s="14">
        <v>0</v>
      </c>
    </row>
    <row r="851" spans="1:6">
      <c r="A851" s="14" t="s">
        <v>24</v>
      </c>
      <c r="B851" s="14" t="s">
        <v>75</v>
      </c>
      <c r="C851" s="14" t="s">
        <v>72</v>
      </c>
      <c r="D851" s="14" t="s">
        <v>73</v>
      </c>
      <c r="E851" s="14">
        <v>3</v>
      </c>
      <c r="F851" s="14">
        <v>0</v>
      </c>
    </row>
    <row r="852" spans="1:6">
      <c r="A852" s="14" t="s">
        <v>24</v>
      </c>
      <c r="B852" s="14" t="s">
        <v>75</v>
      </c>
      <c r="C852" s="14" t="s">
        <v>71</v>
      </c>
      <c r="D852" s="14" t="s">
        <v>73</v>
      </c>
      <c r="E852" s="14">
        <v>1</v>
      </c>
      <c r="F852" s="14">
        <v>1</v>
      </c>
    </row>
    <row r="853" spans="1:6">
      <c r="A853" s="14" t="s">
        <v>24</v>
      </c>
      <c r="B853" s="14" t="s">
        <v>72</v>
      </c>
      <c r="C853" s="14" t="s">
        <v>74</v>
      </c>
      <c r="D853" s="14" t="s">
        <v>73</v>
      </c>
      <c r="E853" s="14">
        <v>0</v>
      </c>
      <c r="F853" s="14">
        <v>2</v>
      </c>
    </row>
    <row r="854" spans="1:6">
      <c r="A854" s="14" t="s">
        <v>24</v>
      </c>
      <c r="B854" s="14" t="s">
        <v>76</v>
      </c>
      <c r="C854" s="14" t="s">
        <v>77</v>
      </c>
      <c r="D854" s="14" t="s">
        <v>78</v>
      </c>
      <c r="E854" s="14">
        <v>2</v>
      </c>
      <c r="F854" s="14">
        <v>0</v>
      </c>
    </row>
    <row r="855" spans="1:6">
      <c r="A855" s="14" t="s">
        <v>24</v>
      </c>
      <c r="B855" s="14" t="s">
        <v>79</v>
      </c>
      <c r="C855" s="14" t="s">
        <v>80</v>
      </c>
      <c r="D855" s="14" t="s">
        <v>78</v>
      </c>
      <c r="E855" s="14">
        <v>1</v>
      </c>
      <c r="F855" s="14">
        <v>0</v>
      </c>
    </row>
    <row r="856" spans="1:6">
      <c r="A856" s="14" t="s">
        <v>24</v>
      </c>
      <c r="B856" s="14" t="s">
        <v>76</v>
      </c>
      <c r="C856" s="14" t="s">
        <v>79</v>
      </c>
      <c r="D856" s="14" t="s">
        <v>78</v>
      </c>
      <c r="E856" s="14">
        <v>2</v>
      </c>
      <c r="F856" s="14">
        <v>1</v>
      </c>
    </row>
    <row r="857" spans="1:6">
      <c r="A857" s="14" t="s">
        <v>24</v>
      </c>
      <c r="B857" s="14" t="s">
        <v>80</v>
      </c>
      <c r="C857" s="14" t="s">
        <v>77</v>
      </c>
      <c r="D857" s="14" t="s">
        <v>78</v>
      </c>
      <c r="E857" s="14">
        <v>2</v>
      </c>
      <c r="F857" s="14">
        <v>2</v>
      </c>
    </row>
    <row r="858" spans="1:6">
      <c r="A858" s="14" t="s">
        <v>24</v>
      </c>
      <c r="B858" s="14" t="s">
        <v>80</v>
      </c>
      <c r="C858" s="14" t="s">
        <v>76</v>
      </c>
      <c r="D858" s="14" t="s">
        <v>78</v>
      </c>
      <c r="E858" s="14">
        <v>0</v>
      </c>
      <c r="F858" s="14">
        <v>3</v>
      </c>
    </row>
    <row r="859" spans="1:6">
      <c r="A859" s="14" t="s">
        <v>24</v>
      </c>
      <c r="B859" s="14" t="s">
        <v>77</v>
      </c>
      <c r="C859" s="14" t="s">
        <v>79</v>
      </c>
      <c r="D859" s="14" t="s">
        <v>78</v>
      </c>
      <c r="E859" s="14">
        <v>1</v>
      </c>
      <c r="F859" s="14">
        <v>2</v>
      </c>
    </row>
    <row r="860" spans="1:6">
      <c r="A860" s="14" t="s">
        <v>24</v>
      </c>
      <c r="B860" s="14" t="s">
        <v>81</v>
      </c>
      <c r="C860" s="14" t="s">
        <v>82</v>
      </c>
      <c r="D860" s="14" t="s">
        <v>83</v>
      </c>
      <c r="E860" s="14">
        <v>2</v>
      </c>
      <c r="F860" s="14">
        <v>1</v>
      </c>
    </row>
    <row r="861" spans="1:6">
      <c r="A861" s="14" t="s">
        <v>24</v>
      </c>
      <c r="B861" s="14" t="s">
        <v>84</v>
      </c>
      <c r="C861" s="14" t="s">
        <v>85</v>
      </c>
      <c r="D861" s="14" t="s">
        <v>83</v>
      </c>
      <c r="E861" s="14">
        <v>2</v>
      </c>
      <c r="F861" s="14">
        <v>1</v>
      </c>
    </row>
    <row r="862" spans="1:6">
      <c r="A862" s="14" t="s">
        <v>24</v>
      </c>
      <c r="B862" s="14" t="s">
        <v>81</v>
      </c>
      <c r="C862" s="14" t="s">
        <v>84</v>
      </c>
      <c r="D862" s="14" t="s">
        <v>83</v>
      </c>
      <c r="E862" s="14">
        <v>1</v>
      </c>
      <c r="F862" s="14">
        <v>1</v>
      </c>
    </row>
    <row r="863" spans="1:6">
      <c r="A863" s="14" t="s">
        <v>24</v>
      </c>
      <c r="B863" s="14" t="s">
        <v>85</v>
      </c>
      <c r="C863" s="14" t="s">
        <v>82</v>
      </c>
      <c r="D863" s="14" t="s">
        <v>83</v>
      </c>
      <c r="E863" s="14">
        <v>1</v>
      </c>
      <c r="F863" s="14">
        <v>3</v>
      </c>
    </row>
    <row r="864" spans="1:6">
      <c r="A864" s="14" t="s">
        <v>24</v>
      </c>
      <c r="B864" s="14" t="s">
        <v>85</v>
      </c>
      <c r="C864" s="14" t="s">
        <v>81</v>
      </c>
      <c r="D864" s="14" t="s">
        <v>83</v>
      </c>
      <c r="E864" s="14">
        <v>0</v>
      </c>
      <c r="F864" s="14">
        <v>1</v>
      </c>
    </row>
    <row r="865" spans="1:6">
      <c r="A865" s="14" t="s">
        <v>24</v>
      </c>
      <c r="B865" s="14" t="s">
        <v>82</v>
      </c>
      <c r="C865" s="14" t="s">
        <v>84</v>
      </c>
      <c r="D865" s="14" t="s">
        <v>83</v>
      </c>
      <c r="E865" s="14">
        <v>0</v>
      </c>
      <c r="F865" s="14">
        <v>2</v>
      </c>
    </row>
    <row r="866" spans="1:6">
      <c r="A866" s="14" t="s">
        <v>25</v>
      </c>
      <c r="B866" s="14" t="s">
        <v>46</v>
      </c>
      <c r="C866" s="14" t="s">
        <v>47</v>
      </c>
      <c r="D866" s="14" t="s">
        <v>48</v>
      </c>
      <c r="E866" s="14">
        <v>2</v>
      </c>
      <c r="F866" s="14">
        <v>1</v>
      </c>
    </row>
    <row r="867" spans="1:6">
      <c r="A867" s="14" t="s">
        <v>25</v>
      </c>
      <c r="B867" s="14" t="s">
        <v>49</v>
      </c>
      <c r="C867" s="14" t="s">
        <v>50</v>
      </c>
      <c r="D867" s="14" t="s">
        <v>48</v>
      </c>
      <c r="E867" s="14">
        <v>1</v>
      </c>
      <c r="F867" s="14">
        <v>1</v>
      </c>
    </row>
    <row r="868" spans="1:6">
      <c r="A868" s="14" t="s">
        <v>25</v>
      </c>
      <c r="B868" s="14" t="s">
        <v>46</v>
      </c>
      <c r="C868" s="14" t="s">
        <v>49</v>
      </c>
      <c r="D868" s="14" t="s">
        <v>48</v>
      </c>
      <c r="E868" s="14">
        <v>1</v>
      </c>
      <c r="F868" s="14">
        <v>0</v>
      </c>
    </row>
    <row r="869" spans="1:6">
      <c r="A869" s="14" t="s">
        <v>25</v>
      </c>
      <c r="B869" s="14" t="s">
        <v>50</v>
      </c>
      <c r="C869" s="14" t="s">
        <v>47</v>
      </c>
      <c r="D869" s="14" t="s">
        <v>48</v>
      </c>
      <c r="E869" s="14">
        <v>1</v>
      </c>
      <c r="F869" s="14">
        <v>3</v>
      </c>
    </row>
    <row r="870" spans="1:6">
      <c r="A870" s="14" t="s">
        <v>25</v>
      </c>
      <c r="B870" s="14" t="s">
        <v>50</v>
      </c>
      <c r="C870" s="14" t="s">
        <v>46</v>
      </c>
      <c r="D870" s="14" t="s">
        <v>48</v>
      </c>
      <c r="E870" s="14">
        <v>1</v>
      </c>
      <c r="F870" s="14">
        <v>1</v>
      </c>
    </row>
    <row r="871" spans="1:6">
      <c r="A871" s="14" t="s">
        <v>25</v>
      </c>
      <c r="B871" s="14" t="s">
        <v>47</v>
      </c>
      <c r="C871" s="14" t="s">
        <v>49</v>
      </c>
      <c r="D871" s="14" t="s">
        <v>48</v>
      </c>
      <c r="E871" s="14">
        <v>2</v>
      </c>
      <c r="F871" s="14">
        <v>0</v>
      </c>
    </row>
    <row r="872" spans="1:6">
      <c r="A872" s="14" t="s">
        <v>25</v>
      </c>
      <c r="B872" s="14" t="s">
        <v>51</v>
      </c>
      <c r="C872" s="14" t="s">
        <v>52</v>
      </c>
      <c r="D872" s="14" t="s">
        <v>53</v>
      </c>
      <c r="E872" s="14">
        <v>3</v>
      </c>
      <c r="F872" s="14">
        <v>2</v>
      </c>
    </row>
    <row r="873" spans="1:6">
      <c r="A873" s="14" t="s">
        <v>25</v>
      </c>
      <c r="B873" s="14" t="s">
        <v>54</v>
      </c>
      <c r="C873" s="14" t="s">
        <v>55</v>
      </c>
      <c r="D873" s="14" t="s">
        <v>53</v>
      </c>
      <c r="E873" s="14">
        <v>2</v>
      </c>
      <c r="F873" s="14">
        <v>1</v>
      </c>
    </row>
    <row r="874" spans="1:6">
      <c r="A874" s="14" t="s">
        <v>25</v>
      </c>
      <c r="B874" s="14" t="s">
        <v>51</v>
      </c>
      <c r="C874" s="14" t="s">
        <v>54</v>
      </c>
      <c r="D874" s="14" t="s">
        <v>53</v>
      </c>
      <c r="E874" s="14">
        <v>2</v>
      </c>
      <c r="F874" s="14">
        <v>2</v>
      </c>
    </row>
    <row r="875" spans="1:6">
      <c r="A875" s="14" t="s">
        <v>25</v>
      </c>
      <c r="B875" s="14" t="s">
        <v>55</v>
      </c>
      <c r="C875" s="14" t="s">
        <v>52</v>
      </c>
      <c r="D875" s="14" t="s">
        <v>53</v>
      </c>
      <c r="E875" s="14">
        <v>2</v>
      </c>
      <c r="F875" s="14">
        <v>2</v>
      </c>
    </row>
    <row r="876" spans="1:6">
      <c r="A876" s="14" t="s">
        <v>25</v>
      </c>
      <c r="B876" s="14" t="s">
        <v>55</v>
      </c>
      <c r="C876" s="14" t="s">
        <v>51</v>
      </c>
      <c r="D876" s="14" t="s">
        <v>53</v>
      </c>
      <c r="E876" s="14">
        <v>0</v>
      </c>
      <c r="F876" s="14">
        <v>2</v>
      </c>
    </row>
    <row r="877" spans="1:6">
      <c r="A877" s="14" t="s">
        <v>25</v>
      </c>
      <c r="B877" s="14" t="s">
        <v>52</v>
      </c>
      <c r="C877" s="14" t="s">
        <v>54</v>
      </c>
      <c r="D877" s="14" t="s">
        <v>53</v>
      </c>
      <c r="E877" s="14">
        <v>1</v>
      </c>
      <c r="F877" s="14">
        <v>2</v>
      </c>
    </row>
    <row r="878" spans="1:6">
      <c r="A878" s="14" t="s">
        <v>25</v>
      </c>
      <c r="B878" s="14" t="s">
        <v>56</v>
      </c>
      <c r="C878" s="14" t="s">
        <v>57</v>
      </c>
      <c r="D878" s="14" t="s">
        <v>58</v>
      </c>
      <c r="E878" s="14">
        <v>4</v>
      </c>
      <c r="F878" s="14">
        <v>2</v>
      </c>
    </row>
    <row r="879" spans="1:6">
      <c r="A879" s="14" t="s">
        <v>25</v>
      </c>
      <c r="B879" s="14" t="s">
        <v>59</v>
      </c>
      <c r="C879" s="14" t="s">
        <v>60</v>
      </c>
      <c r="D879" s="14" t="s">
        <v>58</v>
      </c>
      <c r="E879" s="14">
        <v>2</v>
      </c>
      <c r="F879" s="14">
        <v>2</v>
      </c>
    </row>
    <row r="880" spans="1:6">
      <c r="A880" s="14" t="s">
        <v>25</v>
      </c>
      <c r="B880" s="14" t="s">
        <v>56</v>
      </c>
      <c r="C880" s="14" t="s">
        <v>59</v>
      </c>
      <c r="D880" s="14" t="s">
        <v>58</v>
      </c>
      <c r="E880" s="14">
        <v>3</v>
      </c>
      <c r="F880" s="14">
        <v>2</v>
      </c>
    </row>
    <row r="881" spans="1:6">
      <c r="A881" s="14" t="s">
        <v>25</v>
      </c>
      <c r="B881" s="14" t="s">
        <v>60</v>
      </c>
      <c r="C881" s="14" t="s">
        <v>57</v>
      </c>
      <c r="D881" s="14" t="s">
        <v>58</v>
      </c>
      <c r="E881" s="14">
        <v>3</v>
      </c>
      <c r="F881" s="14">
        <v>1</v>
      </c>
    </row>
    <row r="882" spans="1:6">
      <c r="A882" s="14" t="s">
        <v>25</v>
      </c>
      <c r="B882" s="14" t="s">
        <v>60</v>
      </c>
      <c r="C882" s="14" t="s">
        <v>56</v>
      </c>
      <c r="D882" s="14" t="s">
        <v>58</v>
      </c>
      <c r="E882" s="14">
        <v>0</v>
      </c>
      <c r="F882" s="14">
        <v>2</v>
      </c>
    </row>
    <row r="883" spans="1:6">
      <c r="A883" s="14" t="s">
        <v>25</v>
      </c>
      <c r="B883" s="14" t="s">
        <v>57</v>
      </c>
      <c r="C883" s="14" t="s">
        <v>59</v>
      </c>
      <c r="D883" s="14" t="s">
        <v>58</v>
      </c>
      <c r="E883" s="14">
        <v>2</v>
      </c>
      <c r="F883" s="14">
        <v>3</v>
      </c>
    </row>
    <row r="884" spans="1:6">
      <c r="A884" s="14" t="s">
        <v>25</v>
      </c>
      <c r="B884" s="14" t="s">
        <v>61</v>
      </c>
      <c r="C884" s="14" t="s">
        <v>62</v>
      </c>
      <c r="D884" s="14" t="s">
        <v>63</v>
      </c>
      <c r="E884" s="14">
        <v>2</v>
      </c>
      <c r="F884" s="14">
        <v>1</v>
      </c>
    </row>
    <row r="885" spans="1:6">
      <c r="A885" s="14" t="s">
        <v>25</v>
      </c>
      <c r="B885" s="14" t="s">
        <v>64</v>
      </c>
      <c r="C885" s="14" t="s">
        <v>65</v>
      </c>
      <c r="D885" s="14" t="s">
        <v>63</v>
      </c>
      <c r="E885" s="14">
        <v>2</v>
      </c>
      <c r="F885" s="14">
        <v>0</v>
      </c>
    </row>
    <row r="886" spans="1:6">
      <c r="A886" s="14" t="s">
        <v>25</v>
      </c>
      <c r="B886" s="14" t="s">
        <v>61</v>
      </c>
      <c r="C886" s="14" t="s">
        <v>64</v>
      </c>
      <c r="D886" s="14" t="s">
        <v>63</v>
      </c>
      <c r="E886" s="14">
        <v>2</v>
      </c>
      <c r="F886" s="14">
        <v>1</v>
      </c>
    </row>
    <row r="887" spans="1:6">
      <c r="A887" s="14" t="s">
        <v>25</v>
      </c>
      <c r="B887" s="14" t="s">
        <v>65</v>
      </c>
      <c r="C887" s="14" t="s">
        <v>62</v>
      </c>
      <c r="D887" s="14" t="s">
        <v>63</v>
      </c>
      <c r="E887" s="14">
        <v>1</v>
      </c>
      <c r="F887" s="14">
        <v>1</v>
      </c>
    </row>
    <row r="888" spans="1:6">
      <c r="A888" s="14" t="s">
        <v>25</v>
      </c>
      <c r="B888" s="14" t="s">
        <v>65</v>
      </c>
      <c r="C888" s="14" t="s">
        <v>61</v>
      </c>
      <c r="D888" s="14" t="s">
        <v>63</v>
      </c>
      <c r="E888" s="14">
        <v>1</v>
      </c>
      <c r="F888" s="14">
        <v>2</v>
      </c>
    </row>
    <row r="889" spans="1:6">
      <c r="A889" s="14" t="s">
        <v>25</v>
      </c>
      <c r="B889" s="14" t="s">
        <v>62</v>
      </c>
      <c r="C889" s="14" t="s">
        <v>64</v>
      </c>
      <c r="D889" s="14" t="s">
        <v>63</v>
      </c>
      <c r="E889" s="14">
        <v>2</v>
      </c>
      <c r="F889" s="14">
        <v>2</v>
      </c>
    </row>
    <row r="890" spans="1:6">
      <c r="A890" s="14" t="s">
        <v>25</v>
      </c>
      <c r="B890" s="14" t="s">
        <v>66</v>
      </c>
      <c r="C890" s="14" t="s">
        <v>67</v>
      </c>
      <c r="D890" s="14" t="s">
        <v>68</v>
      </c>
      <c r="E890" s="14">
        <v>2</v>
      </c>
      <c r="F890" s="14">
        <v>1</v>
      </c>
    </row>
    <row r="891" spans="1:6">
      <c r="A891" s="14" t="s">
        <v>25</v>
      </c>
      <c r="B891" s="14" t="s">
        <v>69</v>
      </c>
      <c r="C891" s="14" t="s">
        <v>70</v>
      </c>
      <c r="D891" s="14" t="s">
        <v>68</v>
      </c>
      <c r="E891" s="14">
        <v>3</v>
      </c>
      <c r="F891" s="14">
        <v>1</v>
      </c>
    </row>
    <row r="892" spans="1:6">
      <c r="A892" s="14" t="s">
        <v>25</v>
      </c>
      <c r="B892" s="14" t="s">
        <v>66</v>
      </c>
      <c r="C892" s="14" t="s">
        <v>69</v>
      </c>
      <c r="D892" s="14" t="s">
        <v>68</v>
      </c>
      <c r="E892" s="14">
        <v>2</v>
      </c>
      <c r="F892" s="14">
        <v>2</v>
      </c>
    </row>
    <row r="893" spans="1:6">
      <c r="A893" s="14" t="s">
        <v>25</v>
      </c>
      <c r="B893" s="14" t="s">
        <v>70</v>
      </c>
      <c r="C893" s="14" t="s">
        <v>67</v>
      </c>
      <c r="D893" s="14" t="s">
        <v>68</v>
      </c>
      <c r="E893" s="14">
        <v>0</v>
      </c>
      <c r="F893" s="14">
        <v>1</v>
      </c>
    </row>
    <row r="894" spans="1:6">
      <c r="A894" s="14" t="s">
        <v>25</v>
      </c>
      <c r="B894" s="14" t="s">
        <v>70</v>
      </c>
      <c r="C894" s="14" t="s">
        <v>66</v>
      </c>
      <c r="D894" s="14" t="s">
        <v>68</v>
      </c>
      <c r="E894" s="14">
        <v>0</v>
      </c>
      <c r="F894" s="14">
        <v>2</v>
      </c>
    </row>
    <row r="895" spans="1:6">
      <c r="A895" s="14" t="s">
        <v>25</v>
      </c>
      <c r="B895" s="14" t="s">
        <v>67</v>
      </c>
      <c r="C895" s="14" t="s">
        <v>69</v>
      </c>
      <c r="D895" s="14" t="s">
        <v>68</v>
      </c>
      <c r="E895" s="14">
        <v>1</v>
      </c>
      <c r="F895" s="14">
        <v>3</v>
      </c>
    </row>
    <row r="896" spans="1:6">
      <c r="A896" s="14" t="s">
        <v>25</v>
      </c>
      <c r="B896" s="14" t="s">
        <v>71</v>
      </c>
      <c r="C896" s="14" t="s">
        <v>72</v>
      </c>
      <c r="D896" s="14" t="s">
        <v>73</v>
      </c>
      <c r="E896" s="14">
        <v>3</v>
      </c>
      <c r="F896" s="14">
        <v>1</v>
      </c>
    </row>
    <row r="897" spans="1:6">
      <c r="A897" s="14" t="s">
        <v>25</v>
      </c>
      <c r="B897" s="14" t="s">
        <v>74</v>
      </c>
      <c r="C897" s="14" t="s">
        <v>75</v>
      </c>
      <c r="D897" s="14" t="s">
        <v>73</v>
      </c>
      <c r="E897" s="14">
        <v>1</v>
      </c>
      <c r="F897" s="14">
        <v>2</v>
      </c>
    </row>
    <row r="898" spans="1:6">
      <c r="A898" s="14" t="s">
        <v>25</v>
      </c>
      <c r="B898" s="14" t="s">
        <v>71</v>
      </c>
      <c r="C898" s="14" t="s">
        <v>74</v>
      </c>
      <c r="D898" s="14" t="s">
        <v>73</v>
      </c>
      <c r="E898" s="14">
        <v>1</v>
      </c>
      <c r="F898" s="14">
        <v>0</v>
      </c>
    </row>
    <row r="899" spans="1:6">
      <c r="A899" s="14" t="s">
        <v>25</v>
      </c>
      <c r="B899" s="14" t="s">
        <v>75</v>
      </c>
      <c r="C899" s="14" t="s">
        <v>72</v>
      </c>
      <c r="D899" s="14" t="s">
        <v>73</v>
      </c>
      <c r="E899" s="14">
        <v>3</v>
      </c>
      <c r="F899" s="14">
        <v>1</v>
      </c>
    </row>
    <row r="900" spans="1:6">
      <c r="A900" s="14" t="s">
        <v>25</v>
      </c>
      <c r="B900" s="14" t="s">
        <v>75</v>
      </c>
      <c r="C900" s="14" t="s">
        <v>71</v>
      </c>
      <c r="D900" s="14" t="s">
        <v>73</v>
      </c>
      <c r="E900" s="14">
        <v>1</v>
      </c>
      <c r="F900" s="14">
        <v>2</v>
      </c>
    </row>
    <row r="901" spans="1:6">
      <c r="A901" s="14" t="s">
        <v>25</v>
      </c>
      <c r="B901" s="14" t="s">
        <v>72</v>
      </c>
      <c r="C901" s="14" t="s">
        <v>74</v>
      </c>
      <c r="D901" s="14" t="s">
        <v>73</v>
      </c>
      <c r="E901" s="14">
        <v>1</v>
      </c>
      <c r="F901" s="14">
        <v>1</v>
      </c>
    </row>
    <row r="902" spans="1:6">
      <c r="A902" s="14" t="s">
        <v>25</v>
      </c>
      <c r="B902" s="14" t="s">
        <v>76</v>
      </c>
      <c r="C902" s="14" t="s">
        <v>77</v>
      </c>
      <c r="D902" s="14" t="s">
        <v>78</v>
      </c>
      <c r="E902" s="14">
        <v>2</v>
      </c>
      <c r="F902" s="14">
        <v>0</v>
      </c>
    </row>
    <row r="903" spans="1:6">
      <c r="A903" s="14" t="s">
        <v>25</v>
      </c>
      <c r="B903" s="14" t="s">
        <v>79</v>
      </c>
      <c r="C903" s="14" t="s">
        <v>80</v>
      </c>
      <c r="D903" s="14" t="s">
        <v>78</v>
      </c>
      <c r="E903" s="14">
        <v>2</v>
      </c>
      <c r="F903" s="14">
        <v>0</v>
      </c>
    </row>
    <row r="904" spans="1:6">
      <c r="A904" s="14" t="s">
        <v>25</v>
      </c>
      <c r="B904" s="14" t="s">
        <v>76</v>
      </c>
      <c r="C904" s="14" t="s">
        <v>79</v>
      </c>
      <c r="D904" s="14" t="s">
        <v>78</v>
      </c>
      <c r="E904" s="14">
        <v>3</v>
      </c>
      <c r="F904" s="14">
        <v>2</v>
      </c>
    </row>
    <row r="905" spans="1:6">
      <c r="A905" s="14" t="s">
        <v>25</v>
      </c>
      <c r="B905" s="14" t="s">
        <v>80</v>
      </c>
      <c r="C905" s="14" t="s">
        <v>77</v>
      </c>
      <c r="D905" s="14" t="s">
        <v>78</v>
      </c>
      <c r="E905" s="14">
        <v>1</v>
      </c>
      <c r="F905" s="14">
        <v>2</v>
      </c>
    </row>
    <row r="906" spans="1:6">
      <c r="A906" s="14" t="s">
        <v>25</v>
      </c>
      <c r="B906" s="14" t="s">
        <v>80</v>
      </c>
      <c r="C906" s="14" t="s">
        <v>76</v>
      </c>
      <c r="D906" s="14" t="s">
        <v>78</v>
      </c>
      <c r="E906" s="14">
        <v>0</v>
      </c>
      <c r="F906" s="14">
        <v>3</v>
      </c>
    </row>
    <row r="907" spans="1:6">
      <c r="A907" s="14" t="s">
        <v>25</v>
      </c>
      <c r="B907" s="14" t="s">
        <v>77</v>
      </c>
      <c r="C907" s="14" t="s">
        <v>79</v>
      </c>
      <c r="D907" s="14" t="s">
        <v>78</v>
      </c>
      <c r="E907" s="14">
        <v>2</v>
      </c>
      <c r="F907" s="14">
        <v>1</v>
      </c>
    </row>
    <row r="908" spans="1:6">
      <c r="A908" s="14" t="s">
        <v>25</v>
      </c>
      <c r="B908" s="14" t="s">
        <v>81</v>
      </c>
      <c r="C908" s="14" t="s">
        <v>82</v>
      </c>
      <c r="D908" s="14" t="s">
        <v>83</v>
      </c>
      <c r="E908" s="14">
        <v>3</v>
      </c>
      <c r="F908" s="14">
        <v>1</v>
      </c>
    </row>
    <row r="909" spans="1:6">
      <c r="A909" s="14" t="s">
        <v>25</v>
      </c>
      <c r="B909" s="14" t="s">
        <v>84</v>
      </c>
      <c r="C909" s="14" t="s">
        <v>85</v>
      </c>
      <c r="D909" s="14" t="s">
        <v>83</v>
      </c>
      <c r="E909" s="14">
        <v>2</v>
      </c>
      <c r="F909" s="14">
        <v>1</v>
      </c>
    </row>
    <row r="910" spans="1:6">
      <c r="A910" s="14" t="s">
        <v>25</v>
      </c>
      <c r="B910" s="14" t="s">
        <v>81</v>
      </c>
      <c r="C910" s="14" t="s">
        <v>84</v>
      </c>
      <c r="D910" s="14" t="s">
        <v>83</v>
      </c>
      <c r="E910" s="14">
        <v>2</v>
      </c>
      <c r="F910" s="14">
        <v>2</v>
      </c>
    </row>
    <row r="911" spans="1:6">
      <c r="A911" s="14" t="s">
        <v>25</v>
      </c>
      <c r="B911" s="14" t="s">
        <v>85</v>
      </c>
      <c r="C911" s="14" t="s">
        <v>82</v>
      </c>
      <c r="D911" s="14" t="s">
        <v>83</v>
      </c>
      <c r="E911" s="14">
        <v>1</v>
      </c>
      <c r="F911" s="14">
        <v>3</v>
      </c>
    </row>
    <row r="912" spans="1:6">
      <c r="A912" s="14" t="s">
        <v>25</v>
      </c>
      <c r="B912" s="14" t="s">
        <v>85</v>
      </c>
      <c r="C912" s="14" t="s">
        <v>81</v>
      </c>
      <c r="D912" s="14" t="s">
        <v>83</v>
      </c>
      <c r="E912" s="14">
        <v>1</v>
      </c>
      <c r="F912" s="14">
        <v>2</v>
      </c>
    </row>
    <row r="913" spans="1:6">
      <c r="A913" s="14" t="s">
        <v>25</v>
      </c>
      <c r="B913" s="14" t="s">
        <v>82</v>
      </c>
      <c r="C913" s="14" t="s">
        <v>84</v>
      </c>
      <c r="D913" s="14" t="s">
        <v>83</v>
      </c>
      <c r="E913" s="14">
        <v>0</v>
      </c>
      <c r="F913" s="14">
        <v>3</v>
      </c>
    </row>
    <row r="914" spans="1:6">
      <c r="A914" s="14" t="s">
        <v>26</v>
      </c>
      <c r="B914" s="14" t="s">
        <v>46</v>
      </c>
      <c r="C914" s="14" t="s">
        <v>47</v>
      </c>
      <c r="D914" s="14" t="s">
        <v>48</v>
      </c>
      <c r="E914" s="14">
        <v>0</v>
      </c>
      <c r="F914" s="14">
        <v>1</v>
      </c>
    </row>
    <row r="915" spans="1:6">
      <c r="A915" s="14" t="s">
        <v>26</v>
      </c>
      <c r="B915" s="14" t="s">
        <v>49</v>
      </c>
      <c r="C915" s="14" t="s">
        <v>50</v>
      </c>
      <c r="D915" s="14" t="s">
        <v>48</v>
      </c>
      <c r="E915" s="14">
        <v>1</v>
      </c>
      <c r="F915" s="14">
        <v>2</v>
      </c>
    </row>
    <row r="916" spans="1:6">
      <c r="A916" s="14" t="s">
        <v>26</v>
      </c>
      <c r="B916" s="14" t="s">
        <v>46</v>
      </c>
      <c r="C916" s="14" t="s">
        <v>49</v>
      </c>
      <c r="D916" s="14" t="s">
        <v>48</v>
      </c>
      <c r="E916" s="14">
        <v>1</v>
      </c>
      <c r="F916" s="14">
        <v>2</v>
      </c>
    </row>
    <row r="917" spans="1:6">
      <c r="A917" s="14" t="s">
        <v>26</v>
      </c>
      <c r="B917" s="14" t="s">
        <v>50</v>
      </c>
      <c r="C917" s="14" t="s">
        <v>47</v>
      </c>
      <c r="D917" s="14" t="s">
        <v>48</v>
      </c>
      <c r="E917" s="14">
        <v>2</v>
      </c>
      <c r="F917" s="14">
        <v>1</v>
      </c>
    </row>
    <row r="918" spans="1:6">
      <c r="A918" s="14" t="s">
        <v>26</v>
      </c>
      <c r="B918" s="14" t="s">
        <v>50</v>
      </c>
      <c r="C918" s="14" t="s">
        <v>46</v>
      </c>
      <c r="D918" s="14" t="s">
        <v>48</v>
      </c>
      <c r="E918" s="14">
        <v>3</v>
      </c>
      <c r="F918" s="14">
        <v>0</v>
      </c>
    </row>
    <row r="919" spans="1:6">
      <c r="A919" s="14" t="s">
        <v>26</v>
      </c>
      <c r="B919" s="14" t="s">
        <v>47</v>
      </c>
      <c r="C919" s="14" t="s">
        <v>49</v>
      </c>
      <c r="D919" s="14" t="s">
        <v>48</v>
      </c>
      <c r="E919" s="14">
        <v>1</v>
      </c>
      <c r="F919" s="14">
        <v>1</v>
      </c>
    </row>
    <row r="920" spans="1:6">
      <c r="A920" s="14" t="s">
        <v>26</v>
      </c>
      <c r="B920" s="14" t="s">
        <v>51</v>
      </c>
      <c r="C920" s="14" t="s">
        <v>52</v>
      </c>
      <c r="D920" s="14" t="s">
        <v>53</v>
      </c>
      <c r="E920" s="14">
        <v>2</v>
      </c>
      <c r="F920" s="14">
        <v>0</v>
      </c>
    </row>
    <row r="921" spans="1:6">
      <c r="A921" s="14" t="s">
        <v>26</v>
      </c>
      <c r="B921" s="14" t="s">
        <v>54</v>
      </c>
      <c r="C921" s="14" t="s">
        <v>55</v>
      </c>
      <c r="D921" s="14" t="s">
        <v>53</v>
      </c>
      <c r="E921" s="14">
        <v>1</v>
      </c>
      <c r="F921" s="14">
        <v>1</v>
      </c>
    </row>
    <row r="922" spans="1:6">
      <c r="A922" s="14" t="s">
        <v>26</v>
      </c>
      <c r="B922" s="14" t="s">
        <v>51</v>
      </c>
      <c r="C922" s="14" t="s">
        <v>54</v>
      </c>
      <c r="D922" s="14" t="s">
        <v>53</v>
      </c>
      <c r="E922" s="14">
        <v>2</v>
      </c>
      <c r="F922" s="14">
        <v>0</v>
      </c>
    </row>
    <row r="923" spans="1:6">
      <c r="A923" s="14" t="s">
        <v>26</v>
      </c>
      <c r="B923" s="14" t="s">
        <v>55</v>
      </c>
      <c r="C923" s="14" t="s">
        <v>52</v>
      </c>
      <c r="D923" s="14" t="s">
        <v>53</v>
      </c>
      <c r="E923" s="14">
        <v>1</v>
      </c>
      <c r="F923" s="14">
        <v>0</v>
      </c>
    </row>
    <row r="924" spans="1:6">
      <c r="A924" s="14" t="s">
        <v>26</v>
      </c>
      <c r="B924" s="14" t="s">
        <v>55</v>
      </c>
      <c r="C924" s="14" t="s">
        <v>51</v>
      </c>
      <c r="D924" s="14" t="s">
        <v>53</v>
      </c>
      <c r="E924" s="14">
        <v>0</v>
      </c>
      <c r="F924" s="14">
        <v>1</v>
      </c>
    </row>
    <row r="925" spans="1:6">
      <c r="A925" s="14" t="s">
        <v>26</v>
      </c>
      <c r="B925" s="14" t="s">
        <v>52</v>
      </c>
      <c r="C925" s="14" t="s">
        <v>54</v>
      </c>
      <c r="D925" s="14" t="s">
        <v>53</v>
      </c>
      <c r="E925" s="14">
        <v>1</v>
      </c>
      <c r="F925" s="14">
        <v>1</v>
      </c>
    </row>
    <row r="926" spans="1:6">
      <c r="A926" s="14" t="s">
        <v>26</v>
      </c>
      <c r="B926" s="14" t="s">
        <v>56</v>
      </c>
      <c r="C926" s="14" t="s">
        <v>57</v>
      </c>
      <c r="D926" s="14" t="s">
        <v>58</v>
      </c>
      <c r="E926" s="14">
        <v>3</v>
      </c>
      <c r="F926" s="14">
        <v>0</v>
      </c>
    </row>
    <row r="927" spans="1:6">
      <c r="A927" s="14" t="s">
        <v>26</v>
      </c>
      <c r="B927" s="14" t="s">
        <v>59</v>
      </c>
      <c r="C927" s="14" t="s">
        <v>60</v>
      </c>
      <c r="D927" s="14" t="s">
        <v>58</v>
      </c>
      <c r="E927" s="14">
        <v>1</v>
      </c>
      <c r="F927" s="14">
        <v>2</v>
      </c>
    </row>
    <row r="928" spans="1:6">
      <c r="A928" s="14" t="s">
        <v>26</v>
      </c>
      <c r="B928" s="14" t="s">
        <v>56</v>
      </c>
      <c r="C928" s="14" t="s">
        <v>59</v>
      </c>
      <c r="D928" s="14" t="s">
        <v>58</v>
      </c>
      <c r="E928" s="14">
        <v>3</v>
      </c>
      <c r="F928" s="14">
        <v>1</v>
      </c>
    </row>
    <row r="929" spans="1:6">
      <c r="A929" s="14" t="s">
        <v>26</v>
      </c>
      <c r="B929" s="14" t="s">
        <v>60</v>
      </c>
      <c r="C929" s="14" t="s">
        <v>57</v>
      </c>
      <c r="D929" s="14" t="s">
        <v>58</v>
      </c>
      <c r="E929" s="14">
        <v>2</v>
      </c>
      <c r="F929" s="14">
        <v>0</v>
      </c>
    </row>
    <row r="930" spans="1:6">
      <c r="A930" s="14" t="s">
        <v>26</v>
      </c>
      <c r="B930" s="14" t="s">
        <v>60</v>
      </c>
      <c r="C930" s="14" t="s">
        <v>56</v>
      </c>
      <c r="D930" s="14" t="s">
        <v>58</v>
      </c>
      <c r="E930" s="14">
        <v>1</v>
      </c>
      <c r="F930" s="14">
        <v>2</v>
      </c>
    </row>
    <row r="931" spans="1:6">
      <c r="A931" s="14" t="s">
        <v>26</v>
      </c>
      <c r="B931" s="14" t="s">
        <v>57</v>
      </c>
      <c r="C931" s="14" t="s">
        <v>59</v>
      </c>
      <c r="D931" s="14" t="s">
        <v>58</v>
      </c>
      <c r="E931" s="14">
        <v>0</v>
      </c>
      <c r="F931" s="14">
        <v>2</v>
      </c>
    </row>
    <row r="932" spans="1:6">
      <c r="A932" s="14" t="s">
        <v>26</v>
      </c>
      <c r="B932" s="14" t="s">
        <v>61</v>
      </c>
      <c r="C932" s="14" t="s">
        <v>62</v>
      </c>
      <c r="D932" s="14" t="s">
        <v>63</v>
      </c>
      <c r="E932" s="14">
        <v>4</v>
      </c>
      <c r="F932" s="14">
        <v>1</v>
      </c>
    </row>
    <row r="933" spans="1:6">
      <c r="A933" s="14" t="s">
        <v>26</v>
      </c>
      <c r="B933" s="14" t="s">
        <v>64</v>
      </c>
      <c r="C933" s="14" t="s">
        <v>65</v>
      </c>
      <c r="D933" s="14" t="s">
        <v>63</v>
      </c>
      <c r="E933" s="14">
        <v>2</v>
      </c>
      <c r="F933" s="14">
        <v>0</v>
      </c>
    </row>
    <row r="934" spans="1:6">
      <c r="A934" s="14" t="s">
        <v>26</v>
      </c>
      <c r="B934" s="14" t="s">
        <v>61</v>
      </c>
      <c r="C934" s="14" t="s">
        <v>64</v>
      </c>
      <c r="D934" s="14" t="s">
        <v>63</v>
      </c>
      <c r="E934" s="14">
        <v>1</v>
      </c>
      <c r="F934" s="14">
        <v>1</v>
      </c>
    </row>
    <row r="935" spans="1:6">
      <c r="A935" s="14" t="s">
        <v>26</v>
      </c>
      <c r="B935" s="14" t="s">
        <v>65</v>
      </c>
      <c r="C935" s="14" t="s">
        <v>62</v>
      </c>
      <c r="D935" s="14" t="s">
        <v>63</v>
      </c>
      <c r="E935" s="14">
        <v>1</v>
      </c>
      <c r="F935" s="14">
        <v>2</v>
      </c>
    </row>
    <row r="936" spans="1:6">
      <c r="A936" s="14" t="s">
        <v>26</v>
      </c>
      <c r="B936" s="14" t="s">
        <v>65</v>
      </c>
      <c r="C936" s="14" t="s">
        <v>61</v>
      </c>
      <c r="D936" s="14" t="s">
        <v>63</v>
      </c>
      <c r="E936" s="14">
        <v>0</v>
      </c>
      <c r="F936" s="14">
        <v>4</v>
      </c>
    </row>
    <row r="937" spans="1:6">
      <c r="A937" s="14" t="s">
        <v>26</v>
      </c>
      <c r="B937" s="14" t="s">
        <v>62</v>
      </c>
      <c r="C937" s="14" t="s">
        <v>64</v>
      </c>
      <c r="D937" s="14" t="s">
        <v>63</v>
      </c>
      <c r="E937" s="14">
        <v>1</v>
      </c>
      <c r="F937" s="14">
        <v>3</v>
      </c>
    </row>
    <row r="938" spans="1:6">
      <c r="A938" s="14" t="s">
        <v>26</v>
      </c>
      <c r="B938" s="14" t="s">
        <v>66</v>
      </c>
      <c r="C938" s="14" t="s">
        <v>67</v>
      </c>
      <c r="D938" s="14" t="s">
        <v>68</v>
      </c>
      <c r="E938" s="14">
        <v>2</v>
      </c>
      <c r="F938" s="14">
        <v>0</v>
      </c>
    </row>
    <row r="939" spans="1:6">
      <c r="A939" s="14" t="s">
        <v>26</v>
      </c>
      <c r="B939" s="14" t="s">
        <v>69</v>
      </c>
      <c r="C939" s="14" t="s">
        <v>70</v>
      </c>
      <c r="D939" s="14" t="s">
        <v>68</v>
      </c>
      <c r="E939" s="14">
        <v>4</v>
      </c>
      <c r="F939" s="14">
        <v>1</v>
      </c>
    </row>
    <row r="940" spans="1:6">
      <c r="A940" s="14" t="s">
        <v>26</v>
      </c>
      <c r="B940" s="14" t="s">
        <v>66</v>
      </c>
      <c r="C940" s="14" t="s">
        <v>69</v>
      </c>
      <c r="D940" s="14" t="s">
        <v>68</v>
      </c>
      <c r="E940" s="14">
        <v>1</v>
      </c>
      <c r="F940" s="14">
        <v>1</v>
      </c>
    </row>
    <row r="941" spans="1:6">
      <c r="A941" s="14" t="s">
        <v>26</v>
      </c>
      <c r="B941" s="14" t="s">
        <v>70</v>
      </c>
      <c r="C941" s="14" t="s">
        <v>67</v>
      </c>
      <c r="D941" s="14" t="s">
        <v>68</v>
      </c>
      <c r="E941" s="14">
        <v>0</v>
      </c>
      <c r="F941" s="14">
        <v>1</v>
      </c>
    </row>
    <row r="942" spans="1:6">
      <c r="A942" s="14" t="s">
        <v>26</v>
      </c>
      <c r="B942" s="14" t="s">
        <v>70</v>
      </c>
      <c r="C942" s="14" t="s">
        <v>66</v>
      </c>
      <c r="D942" s="14" t="s">
        <v>68</v>
      </c>
      <c r="E942" s="14">
        <v>0</v>
      </c>
      <c r="F942" s="14">
        <v>3</v>
      </c>
    </row>
    <row r="943" spans="1:6">
      <c r="A943" s="14" t="s">
        <v>26</v>
      </c>
      <c r="B943" s="14" t="s">
        <v>67</v>
      </c>
      <c r="C943" s="14" t="s">
        <v>69</v>
      </c>
      <c r="D943" s="14" t="s">
        <v>68</v>
      </c>
      <c r="E943" s="14">
        <v>1</v>
      </c>
      <c r="F943" s="14">
        <v>2</v>
      </c>
    </row>
    <row r="944" spans="1:6">
      <c r="A944" s="14" t="s">
        <v>26</v>
      </c>
      <c r="B944" s="14" t="s">
        <v>71</v>
      </c>
      <c r="C944" s="14" t="s">
        <v>72</v>
      </c>
      <c r="D944" s="14" t="s">
        <v>73</v>
      </c>
      <c r="E944" s="14">
        <v>2</v>
      </c>
      <c r="F944" s="14">
        <v>0</v>
      </c>
    </row>
    <row r="945" spans="1:6">
      <c r="A945" s="14" t="s">
        <v>26</v>
      </c>
      <c r="B945" s="14" t="s">
        <v>74</v>
      </c>
      <c r="C945" s="14" t="s">
        <v>75</v>
      </c>
      <c r="D945" s="14" t="s">
        <v>73</v>
      </c>
      <c r="E945" s="14">
        <v>0</v>
      </c>
      <c r="F945" s="14">
        <v>2</v>
      </c>
    </row>
    <row r="946" spans="1:6">
      <c r="A946" s="14" t="s">
        <v>26</v>
      </c>
      <c r="B946" s="14" t="s">
        <v>71</v>
      </c>
      <c r="C946" s="14" t="s">
        <v>74</v>
      </c>
      <c r="D946" s="14" t="s">
        <v>73</v>
      </c>
      <c r="E946" s="14">
        <v>3</v>
      </c>
      <c r="F946" s="14">
        <v>0</v>
      </c>
    </row>
    <row r="947" spans="1:6">
      <c r="A947" s="14" t="s">
        <v>26</v>
      </c>
      <c r="B947" s="14" t="s">
        <v>75</v>
      </c>
      <c r="C947" s="14" t="s">
        <v>72</v>
      </c>
      <c r="D947" s="14" t="s">
        <v>73</v>
      </c>
      <c r="E947" s="14">
        <v>2</v>
      </c>
      <c r="F947" s="14">
        <v>0</v>
      </c>
    </row>
    <row r="948" spans="1:6">
      <c r="A948" s="14" t="s">
        <v>26</v>
      </c>
      <c r="B948" s="14" t="s">
        <v>75</v>
      </c>
      <c r="C948" s="14" t="s">
        <v>71</v>
      </c>
      <c r="D948" s="14" t="s">
        <v>73</v>
      </c>
      <c r="E948" s="14">
        <v>2</v>
      </c>
      <c r="F948" s="14">
        <v>1</v>
      </c>
    </row>
    <row r="949" spans="1:6">
      <c r="A949" s="14" t="s">
        <v>26</v>
      </c>
      <c r="B949" s="14" t="s">
        <v>72</v>
      </c>
      <c r="C949" s="14" t="s">
        <v>74</v>
      </c>
      <c r="D949" s="14" t="s">
        <v>73</v>
      </c>
      <c r="E949" s="14">
        <v>2</v>
      </c>
      <c r="F949" s="14">
        <v>0</v>
      </c>
    </row>
    <row r="950" spans="1:6">
      <c r="A950" s="14" t="s">
        <v>26</v>
      </c>
      <c r="B950" s="14" t="s">
        <v>76</v>
      </c>
      <c r="C950" s="14" t="s">
        <v>77</v>
      </c>
      <c r="D950" s="14" t="s">
        <v>78</v>
      </c>
      <c r="E950" s="14">
        <v>3</v>
      </c>
      <c r="F950" s="14">
        <v>1</v>
      </c>
    </row>
    <row r="951" spans="1:6">
      <c r="A951" s="14" t="s">
        <v>26</v>
      </c>
      <c r="B951" s="14" t="s">
        <v>79</v>
      </c>
      <c r="C951" s="14" t="s">
        <v>80</v>
      </c>
      <c r="D951" s="14" t="s">
        <v>78</v>
      </c>
      <c r="E951" s="14">
        <v>2</v>
      </c>
      <c r="F951" s="14">
        <v>1</v>
      </c>
    </row>
    <row r="952" spans="1:6">
      <c r="A952" s="14" t="s">
        <v>26</v>
      </c>
      <c r="B952" s="14" t="s">
        <v>76</v>
      </c>
      <c r="C952" s="14" t="s">
        <v>79</v>
      </c>
      <c r="D952" s="14" t="s">
        <v>78</v>
      </c>
      <c r="E952" s="14">
        <v>3</v>
      </c>
      <c r="F952" s="14">
        <v>0</v>
      </c>
    </row>
    <row r="953" spans="1:6">
      <c r="A953" s="14" t="s">
        <v>26</v>
      </c>
      <c r="B953" s="14" t="s">
        <v>80</v>
      </c>
      <c r="C953" s="14" t="s">
        <v>77</v>
      </c>
      <c r="D953" s="14" t="s">
        <v>78</v>
      </c>
      <c r="E953" s="14">
        <v>1</v>
      </c>
      <c r="F953" s="14">
        <v>2</v>
      </c>
    </row>
    <row r="954" spans="1:6">
      <c r="A954" s="14" t="s">
        <v>26</v>
      </c>
      <c r="B954" s="14" t="s">
        <v>80</v>
      </c>
      <c r="C954" s="14" t="s">
        <v>76</v>
      </c>
      <c r="D954" s="14" t="s">
        <v>78</v>
      </c>
      <c r="E954" s="14">
        <v>0</v>
      </c>
      <c r="F954" s="14">
        <v>4</v>
      </c>
    </row>
    <row r="955" spans="1:6">
      <c r="A955" s="14" t="s">
        <v>26</v>
      </c>
      <c r="B955" s="14" t="s">
        <v>77</v>
      </c>
      <c r="C955" s="14" t="s">
        <v>79</v>
      </c>
      <c r="D955" s="14" t="s">
        <v>78</v>
      </c>
      <c r="E955" s="14">
        <v>2</v>
      </c>
      <c r="F955" s="14">
        <v>1</v>
      </c>
    </row>
    <row r="956" spans="1:6">
      <c r="A956" s="14" t="s">
        <v>26</v>
      </c>
      <c r="B956" s="14" t="s">
        <v>81</v>
      </c>
      <c r="C956" s="14" t="s">
        <v>82</v>
      </c>
      <c r="D956" s="14" t="s">
        <v>83</v>
      </c>
      <c r="E956" s="14">
        <v>2</v>
      </c>
      <c r="F956" s="14">
        <v>0</v>
      </c>
    </row>
    <row r="957" spans="1:6">
      <c r="A957" s="14" t="s">
        <v>26</v>
      </c>
      <c r="B957" s="14" t="s">
        <v>84</v>
      </c>
      <c r="C957" s="14" t="s">
        <v>85</v>
      </c>
      <c r="D957" s="14" t="s">
        <v>83</v>
      </c>
      <c r="E957" s="14">
        <v>1</v>
      </c>
      <c r="F957" s="14">
        <v>1</v>
      </c>
    </row>
    <row r="958" spans="1:6">
      <c r="A958" s="14" t="s">
        <v>26</v>
      </c>
      <c r="B958" s="14" t="s">
        <v>81</v>
      </c>
      <c r="C958" s="14" t="s">
        <v>84</v>
      </c>
      <c r="D958" s="14" t="s">
        <v>83</v>
      </c>
      <c r="E958" s="14">
        <v>2</v>
      </c>
      <c r="F958" s="14">
        <v>0</v>
      </c>
    </row>
    <row r="959" spans="1:6">
      <c r="A959" s="14" t="s">
        <v>26</v>
      </c>
      <c r="B959" s="14" t="s">
        <v>85</v>
      </c>
      <c r="C959" s="14" t="s">
        <v>82</v>
      </c>
      <c r="D959" s="14" t="s">
        <v>83</v>
      </c>
      <c r="E959" s="14">
        <v>1</v>
      </c>
      <c r="F959" s="14">
        <v>2</v>
      </c>
    </row>
    <row r="960" spans="1:6">
      <c r="A960" s="14" t="s">
        <v>26</v>
      </c>
      <c r="B960" s="14" t="s">
        <v>85</v>
      </c>
      <c r="C960" s="14" t="s">
        <v>81</v>
      </c>
      <c r="D960" s="14" t="s">
        <v>83</v>
      </c>
      <c r="E960" s="14">
        <v>0</v>
      </c>
      <c r="F960" s="14">
        <v>3</v>
      </c>
    </row>
    <row r="961" spans="1:6">
      <c r="A961" s="14" t="s">
        <v>26</v>
      </c>
      <c r="B961" s="14" t="s">
        <v>82</v>
      </c>
      <c r="C961" s="14" t="s">
        <v>84</v>
      </c>
      <c r="D961" s="14" t="s">
        <v>83</v>
      </c>
      <c r="E961" s="14">
        <v>1</v>
      </c>
      <c r="F961" s="14">
        <v>1</v>
      </c>
    </row>
    <row r="962" spans="1:6">
      <c r="A962" s="14" t="s">
        <v>27</v>
      </c>
      <c r="B962" s="14" t="s">
        <v>46</v>
      </c>
      <c r="C962" s="14" t="s">
        <v>47</v>
      </c>
      <c r="D962" s="14" t="s">
        <v>48</v>
      </c>
      <c r="E962" s="14">
        <v>1</v>
      </c>
      <c r="F962" s="14">
        <v>2</v>
      </c>
    </row>
    <row r="963" spans="1:6">
      <c r="A963" s="14" t="s">
        <v>27</v>
      </c>
      <c r="B963" s="14" t="s">
        <v>49</v>
      </c>
      <c r="C963" s="14" t="s">
        <v>50</v>
      </c>
      <c r="D963" s="14" t="s">
        <v>48</v>
      </c>
      <c r="E963" s="14">
        <v>1</v>
      </c>
      <c r="F963" s="14">
        <v>3</v>
      </c>
    </row>
    <row r="964" spans="1:6">
      <c r="A964" s="14" t="s">
        <v>27</v>
      </c>
      <c r="B964" s="14" t="s">
        <v>46</v>
      </c>
      <c r="C964" s="14" t="s">
        <v>49</v>
      </c>
      <c r="D964" s="14" t="s">
        <v>48</v>
      </c>
      <c r="E964" s="14">
        <v>0</v>
      </c>
      <c r="F964" s="14">
        <v>2</v>
      </c>
    </row>
    <row r="965" spans="1:6">
      <c r="A965" s="14" t="s">
        <v>27</v>
      </c>
      <c r="B965" s="14" t="s">
        <v>50</v>
      </c>
      <c r="C965" s="14" t="s">
        <v>47</v>
      </c>
      <c r="D965" s="14" t="s">
        <v>48</v>
      </c>
      <c r="E965" s="14">
        <v>2</v>
      </c>
      <c r="F965" s="14">
        <v>0</v>
      </c>
    </row>
    <row r="966" spans="1:6">
      <c r="A966" s="14" t="s">
        <v>27</v>
      </c>
      <c r="B966" s="14" t="s">
        <v>50</v>
      </c>
      <c r="C966" s="14" t="s">
        <v>46</v>
      </c>
      <c r="D966" s="14" t="s">
        <v>48</v>
      </c>
      <c r="E966" s="14">
        <v>4</v>
      </c>
      <c r="F966" s="14">
        <v>1</v>
      </c>
    </row>
    <row r="967" spans="1:6">
      <c r="A967" s="14" t="s">
        <v>27</v>
      </c>
      <c r="B967" s="14" t="s">
        <v>47</v>
      </c>
      <c r="C967" s="14" t="s">
        <v>49</v>
      </c>
      <c r="D967" s="14" t="s">
        <v>48</v>
      </c>
      <c r="E967" s="14">
        <v>2</v>
      </c>
      <c r="F967" s="14">
        <v>2</v>
      </c>
    </row>
    <row r="968" spans="1:6">
      <c r="A968" s="14" t="s">
        <v>27</v>
      </c>
      <c r="B968" s="14" t="s">
        <v>51</v>
      </c>
      <c r="C968" s="14" t="s">
        <v>52</v>
      </c>
      <c r="D968" s="14" t="s">
        <v>53</v>
      </c>
      <c r="E968" s="14">
        <v>2</v>
      </c>
      <c r="F968" s="14">
        <v>1</v>
      </c>
    </row>
    <row r="969" spans="1:6">
      <c r="A969" s="14" t="s">
        <v>27</v>
      </c>
      <c r="B969" s="14" t="s">
        <v>54</v>
      </c>
      <c r="C969" s="14" t="s">
        <v>55</v>
      </c>
      <c r="D969" s="14" t="s">
        <v>53</v>
      </c>
      <c r="E969" s="14">
        <v>1</v>
      </c>
      <c r="F969" s="14">
        <v>1</v>
      </c>
    </row>
    <row r="970" spans="1:6">
      <c r="A970" s="14" t="s">
        <v>27</v>
      </c>
      <c r="B970" s="14" t="s">
        <v>51</v>
      </c>
      <c r="C970" s="14" t="s">
        <v>54</v>
      </c>
      <c r="D970" s="14" t="s">
        <v>53</v>
      </c>
      <c r="E970" s="14">
        <v>2</v>
      </c>
      <c r="F970" s="14">
        <v>0</v>
      </c>
    </row>
    <row r="971" spans="1:6">
      <c r="A971" s="14" t="s">
        <v>27</v>
      </c>
      <c r="B971" s="14" t="s">
        <v>55</v>
      </c>
      <c r="C971" s="14" t="s">
        <v>52</v>
      </c>
      <c r="D971" s="14" t="s">
        <v>53</v>
      </c>
      <c r="E971" s="14">
        <v>1</v>
      </c>
      <c r="F971" s="14">
        <v>2</v>
      </c>
    </row>
    <row r="972" spans="1:6">
      <c r="A972" s="14" t="s">
        <v>27</v>
      </c>
      <c r="B972" s="14" t="s">
        <v>55</v>
      </c>
      <c r="C972" s="14" t="s">
        <v>51</v>
      </c>
      <c r="D972" s="14" t="s">
        <v>53</v>
      </c>
      <c r="E972" s="14">
        <v>2</v>
      </c>
      <c r="F972" s="14">
        <v>2</v>
      </c>
    </row>
    <row r="973" spans="1:6">
      <c r="A973" s="14" t="s">
        <v>27</v>
      </c>
      <c r="B973" s="14" t="s">
        <v>52</v>
      </c>
      <c r="C973" s="14" t="s">
        <v>54</v>
      </c>
      <c r="D973" s="14" t="s">
        <v>53</v>
      </c>
      <c r="E973" s="14">
        <v>2</v>
      </c>
      <c r="F973" s="14">
        <v>1</v>
      </c>
    </row>
    <row r="974" spans="1:6">
      <c r="A974" s="14" t="s">
        <v>27</v>
      </c>
      <c r="B974" s="14" t="s">
        <v>56</v>
      </c>
      <c r="C974" s="14" t="s">
        <v>57</v>
      </c>
      <c r="D974" s="14" t="s">
        <v>58</v>
      </c>
      <c r="E974" s="14">
        <v>2</v>
      </c>
      <c r="F974" s="14">
        <v>0</v>
      </c>
    </row>
    <row r="975" spans="1:6">
      <c r="A975" s="14" t="s">
        <v>27</v>
      </c>
      <c r="B975" s="14" t="s">
        <v>59</v>
      </c>
      <c r="C975" s="14" t="s">
        <v>60</v>
      </c>
      <c r="D975" s="14" t="s">
        <v>58</v>
      </c>
      <c r="E975" s="14">
        <v>2</v>
      </c>
      <c r="F975" s="14">
        <v>1</v>
      </c>
    </row>
    <row r="976" spans="1:6">
      <c r="A976" s="14" t="s">
        <v>27</v>
      </c>
      <c r="B976" s="14" t="s">
        <v>56</v>
      </c>
      <c r="C976" s="14" t="s">
        <v>59</v>
      </c>
      <c r="D976" s="14" t="s">
        <v>58</v>
      </c>
      <c r="E976" s="14">
        <v>3</v>
      </c>
      <c r="F976" s="14">
        <v>1</v>
      </c>
    </row>
    <row r="977" spans="1:6">
      <c r="A977" s="14" t="s">
        <v>27</v>
      </c>
      <c r="B977" s="14" t="s">
        <v>60</v>
      </c>
      <c r="C977" s="14" t="s">
        <v>57</v>
      </c>
      <c r="D977" s="14" t="s">
        <v>58</v>
      </c>
      <c r="E977" s="14">
        <v>3</v>
      </c>
      <c r="F977" s="14">
        <v>1</v>
      </c>
    </row>
    <row r="978" spans="1:6">
      <c r="A978" s="14" t="s">
        <v>27</v>
      </c>
      <c r="B978" s="14" t="s">
        <v>60</v>
      </c>
      <c r="C978" s="14" t="s">
        <v>56</v>
      </c>
      <c r="D978" s="14" t="s">
        <v>58</v>
      </c>
      <c r="E978" s="14">
        <v>0</v>
      </c>
      <c r="F978" s="14">
        <v>2</v>
      </c>
    </row>
    <row r="979" spans="1:6">
      <c r="A979" s="14" t="s">
        <v>27</v>
      </c>
      <c r="B979" s="14" t="s">
        <v>57</v>
      </c>
      <c r="C979" s="14" t="s">
        <v>59</v>
      </c>
      <c r="D979" s="14" t="s">
        <v>58</v>
      </c>
      <c r="E979" s="14">
        <v>0</v>
      </c>
      <c r="F979" s="14">
        <v>2</v>
      </c>
    </row>
    <row r="980" spans="1:6">
      <c r="A980" s="14" t="s">
        <v>27</v>
      </c>
      <c r="B980" s="14" t="s">
        <v>61</v>
      </c>
      <c r="C980" s="14" t="s">
        <v>62</v>
      </c>
      <c r="D980" s="14" t="s">
        <v>63</v>
      </c>
      <c r="E980" s="14">
        <v>2</v>
      </c>
      <c r="F980" s="14">
        <v>0</v>
      </c>
    </row>
    <row r="981" spans="1:6">
      <c r="A981" s="14" t="s">
        <v>27</v>
      </c>
      <c r="B981" s="14" t="s">
        <v>64</v>
      </c>
      <c r="C981" s="14" t="s">
        <v>65</v>
      </c>
      <c r="D981" s="14" t="s">
        <v>63</v>
      </c>
      <c r="E981" s="14">
        <v>2</v>
      </c>
      <c r="F981" s="14">
        <v>1</v>
      </c>
    </row>
    <row r="982" spans="1:6">
      <c r="A982" s="14" t="s">
        <v>27</v>
      </c>
      <c r="B982" s="14" t="s">
        <v>61</v>
      </c>
      <c r="C982" s="14" t="s">
        <v>64</v>
      </c>
      <c r="D982" s="14" t="s">
        <v>63</v>
      </c>
      <c r="E982" s="14">
        <v>3</v>
      </c>
      <c r="F982" s="14">
        <v>1</v>
      </c>
    </row>
    <row r="983" spans="1:6">
      <c r="A983" s="14" t="s">
        <v>27</v>
      </c>
      <c r="B983" s="14" t="s">
        <v>65</v>
      </c>
      <c r="C983" s="14" t="s">
        <v>62</v>
      </c>
      <c r="D983" s="14" t="s">
        <v>63</v>
      </c>
      <c r="E983" s="14">
        <v>1</v>
      </c>
      <c r="F983" s="14">
        <v>1</v>
      </c>
    </row>
    <row r="984" spans="1:6">
      <c r="A984" s="14" t="s">
        <v>27</v>
      </c>
      <c r="B984" s="14" t="s">
        <v>65</v>
      </c>
      <c r="C984" s="14" t="s">
        <v>61</v>
      </c>
      <c r="D984" s="14" t="s">
        <v>63</v>
      </c>
      <c r="E984" s="14">
        <v>0</v>
      </c>
      <c r="F984" s="14">
        <v>3</v>
      </c>
    </row>
    <row r="985" spans="1:6">
      <c r="A985" s="14" t="s">
        <v>27</v>
      </c>
      <c r="B985" s="14" t="s">
        <v>62</v>
      </c>
      <c r="C985" s="14" t="s">
        <v>64</v>
      </c>
      <c r="D985" s="14" t="s">
        <v>63</v>
      </c>
      <c r="E985" s="14">
        <v>0</v>
      </c>
      <c r="F985" s="14">
        <v>2</v>
      </c>
    </row>
    <row r="986" spans="1:6">
      <c r="A986" s="14" t="s">
        <v>27</v>
      </c>
      <c r="B986" s="14" t="s">
        <v>66</v>
      </c>
      <c r="C986" s="14" t="s">
        <v>67</v>
      </c>
      <c r="D986" s="14" t="s">
        <v>68</v>
      </c>
      <c r="E986" s="14">
        <v>1</v>
      </c>
      <c r="F986" s="14">
        <v>0</v>
      </c>
    </row>
    <row r="987" spans="1:6">
      <c r="A987" s="14" t="s">
        <v>27</v>
      </c>
      <c r="B987" s="14" t="s">
        <v>69</v>
      </c>
      <c r="C987" s="14" t="s">
        <v>70</v>
      </c>
      <c r="D987" s="14" t="s">
        <v>68</v>
      </c>
      <c r="E987" s="14">
        <v>3</v>
      </c>
      <c r="F987" s="14">
        <v>1</v>
      </c>
    </row>
    <row r="988" spans="1:6">
      <c r="A988" s="14" t="s">
        <v>27</v>
      </c>
      <c r="B988" s="14" t="s">
        <v>66</v>
      </c>
      <c r="C988" s="14" t="s">
        <v>69</v>
      </c>
      <c r="D988" s="14" t="s">
        <v>68</v>
      </c>
      <c r="E988" s="14">
        <v>0</v>
      </c>
      <c r="F988" s="14">
        <v>2</v>
      </c>
    </row>
    <row r="989" spans="1:6">
      <c r="A989" s="14" t="s">
        <v>27</v>
      </c>
      <c r="B989" s="14" t="s">
        <v>70</v>
      </c>
      <c r="C989" s="14" t="s">
        <v>67</v>
      </c>
      <c r="D989" s="14" t="s">
        <v>68</v>
      </c>
      <c r="E989" s="14">
        <v>1</v>
      </c>
      <c r="F989" s="14">
        <v>1</v>
      </c>
    </row>
    <row r="990" spans="1:6">
      <c r="A990" s="14" t="s">
        <v>27</v>
      </c>
      <c r="B990" s="14" t="s">
        <v>70</v>
      </c>
      <c r="C990" s="14" t="s">
        <v>66</v>
      </c>
      <c r="D990" s="14" t="s">
        <v>68</v>
      </c>
      <c r="E990" s="14">
        <v>0</v>
      </c>
      <c r="F990" s="14">
        <v>1</v>
      </c>
    </row>
    <row r="991" spans="1:6">
      <c r="A991" s="14" t="s">
        <v>27</v>
      </c>
      <c r="B991" s="14" t="s">
        <v>67</v>
      </c>
      <c r="C991" s="14" t="s">
        <v>69</v>
      </c>
      <c r="D991" s="14" t="s">
        <v>68</v>
      </c>
      <c r="E991" s="14">
        <v>0</v>
      </c>
      <c r="F991" s="14">
        <v>4</v>
      </c>
    </row>
    <row r="992" spans="1:6">
      <c r="A992" s="14" t="s">
        <v>27</v>
      </c>
      <c r="B992" s="14" t="s">
        <v>71</v>
      </c>
      <c r="C992" s="14" t="s">
        <v>72</v>
      </c>
      <c r="D992" s="14" t="s">
        <v>73</v>
      </c>
      <c r="E992" s="14">
        <v>2</v>
      </c>
      <c r="F992" s="14">
        <v>0</v>
      </c>
    </row>
    <row r="993" spans="1:6">
      <c r="A993" s="14" t="s">
        <v>27</v>
      </c>
      <c r="B993" s="14" t="s">
        <v>74</v>
      </c>
      <c r="C993" s="14" t="s">
        <v>75</v>
      </c>
      <c r="D993" s="14" t="s">
        <v>73</v>
      </c>
      <c r="E993" s="14">
        <v>2</v>
      </c>
      <c r="F993" s="14">
        <v>2</v>
      </c>
    </row>
    <row r="994" spans="1:6">
      <c r="A994" s="14" t="s">
        <v>27</v>
      </c>
      <c r="B994" s="14" t="s">
        <v>71</v>
      </c>
      <c r="C994" s="14" t="s">
        <v>74</v>
      </c>
      <c r="D994" s="14" t="s">
        <v>73</v>
      </c>
      <c r="E994" s="14">
        <v>2</v>
      </c>
      <c r="F994" s="14">
        <v>2</v>
      </c>
    </row>
    <row r="995" spans="1:6">
      <c r="A995" s="14" t="s">
        <v>27</v>
      </c>
      <c r="B995" s="14" t="s">
        <v>75</v>
      </c>
      <c r="C995" s="14" t="s">
        <v>72</v>
      </c>
      <c r="D995" s="14" t="s">
        <v>73</v>
      </c>
      <c r="E995" s="14">
        <v>2</v>
      </c>
      <c r="F995" s="14">
        <v>0</v>
      </c>
    </row>
    <row r="996" spans="1:6">
      <c r="A996" s="14" t="s">
        <v>27</v>
      </c>
      <c r="B996" s="14" t="s">
        <v>75</v>
      </c>
      <c r="C996" s="14" t="s">
        <v>71</v>
      </c>
      <c r="D996" s="14" t="s">
        <v>73</v>
      </c>
      <c r="E996" s="14">
        <v>1</v>
      </c>
      <c r="F996" s="14">
        <v>1</v>
      </c>
    </row>
    <row r="997" spans="1:6">
      <c r="A997" s="14" t="s">
        <v>27</v>
      </c>
      <c r="B997" s="14" t="s">
        <v>72</v>
      </c>
      <c r="C997" s="14" t="s">
        <v>74</v>
      </c>
      <c r="D997" s="14" t="s">
        <v>73</v>
      </c>
      <c r="E997" s="14">
        <v>0</v>
      </c>
      <c r="F997" s="14">
        <v>2</v>
      </c>
    </row>
    <row r="998" spans="1:6">
      <c r="A998" s="14" t="s">
        <v>27</v>
      </c>
      <c r="B998" s="14" t="s">
        <v>76</v>
      </c>
      <c r="C998" s="14" t="s">
        <v>77</v>
      </c>
      <c r="D998" s="14" t="s">
        <v>78</v>
      </c>
      <c r="E998" s="14">
        <v>2</v>
      </c>
      <c r="F998" s="14">
        <v>1</v>
      </c>
    </row>
    <row r="999" spans="1:6">
      <c r="A999" s="14" t="s">
        <v>27</v>
      </c>
      <c r="B999" s="14" t="s">
        <v>79</v>
      </c>
      <c r="C999" s="14" t="s">
        <v>80</v>
      </c>
      <c r="D999" s="14" t="s">
        <v>78</v>
      </c>
      <c r="E999" s="14">
        <v>1</v>
      </c>
      <c r="F999" s="14">
        <v>1</v>
      </c>
    </row>
    <row r="1000" spans="1:6">
      <c r="A1000" s="14" t="s">
        <v>27</v>
      </c>
      <c r="B1000" s="14" t="s">
        <v>76</v>
      </c>
      <c r="C1000" s="14" t="s">
        <v>79</v>
      </c>
      <c r="D1000" s="14" t="s">
        <v>78</v>
      </c>
      <c r="E1000" s="14">
        <v>2</v>
      </c>
      <c r="F1000" s="14">
        <v>2</v>
      </c>
    </row>
    <row r="1001" spans="1:6">
      <c r="A1001" s="14" t="s">
        <v>27</v>
      </c>
      <c r="B1001" s="14" t="s">
        <v>80</v>
      </c>
      <c r="C1001" s="14" t="s">
        <v>77</v>
      </c>
      <c r="D1001" s="14" t="s">
        <v>78</v>
      </c>
      <c r="E1001" s="14">
        <v>3</v>
      </c>
      <c r="F1001" s="14">
        <v>1</v>
      </c>
    </row>
    <row r="1002" spans="1:6">
      <c r="A1002" s="14" t="s">
        <v>27</v>
      </c>
      <c r="B1002" s="14" t="s">
        <v>80</v>
      </c>
      <c r="C1002" s="14" t="s">
        <v>76</v>
      </c>
      <c r="D1002" s="14" t="s">
        <v>78</v>
      </c>
      <c r="E1002" s="14">
        <v>0</v>
      </c>
      <c r="F1002" s="14">
        <v>2</v>
      </c>
    </row>
    <row r="1003" spans="1:6">
      <c r="A1003" s="14" t="s">
        <v>27</v>
      </c>
      <c r="B1003" s="14" t="s">
        <v>77</v>
      </c>
      <c r="C1003" s="14" t="s">
        <v>79</v>
      </c>
      <c r="D1003" s="14" t="s">
        <v>78</v>
      </c>
      <c r="E1003" s="14">
        <v>1</v>
      </c>
      <c r="F1003" s="14">
        <v>3</v>
      </c>
    </row>
    <row r="1004" spans="1:6">
      <c r="A1004" s="14" t="s">
        <v>27</v>
      </c>
      <c r="B1004" s="14" t="s">
        <v>81</v>
      </c>
      <c r="C1004" s="14" t="s">
        <v>82</v>
      </c>
      <c r="D1004" s="14" t="s">
        <v>83</v>
      </c>
      <c r="E1004" s="14">
        <v>3</v>
      </c>
      <c r="F1004" s="14">
        <v>1</v>
      </c>
    </row>
    <row r="1005" spans="1:6">
      <c r="A1005" s="14" t="s">
        <v>27</v>
      </c>
      <c r="B1005" s="14" t="s">
        <v>84</v>
      </c>
      <c r="C1005" s="14" t="s">
        <v>85</v>
      </c>
      <c r="D1005" s="14" t="s">
        <v>83</v>
      </c>
      <c r="E1005" s="14">
        <v>2</v>
      </c>
      <c r="F1005" s="14">
        <v>1</v>
      </c>
    </row>
    <row r="1006" spans="1:6">
      <c r="A1006" s="14" t="s">
        <v>27</v>
      </c>
      <c r="B1006" s="14" t="s">
        <v>81</v>
      </c>
      <c r="C1006" s="14" t="s">
        <v>84</v>
      </c>
      <c r="D1006" s="14" t="s">
        <v>83</v>
      </c>
      <c r="E1006" s="14">
        <v>3</v>
      </c>
      <c r="F1006" s="14">
        <v>2</v>
      </c>
    </row>
    <row r="1007" spans="1:6">
      <c r="A1007" s="14" t="s">
        <v>27</v>
      </c>
      <c r="B1007" s="14" t="s">
        <v>85</v>
      </c>
      <c r="C1007" s="14" t="s">
        <v>82</v>
      </c>
      <c r="D1007" s="14" t="s">
        <v>83</v>
      </c>
      <c r="E1007" s="14">
        <v>1</v>
      </c>
      <c r="F1007" s="14">
        <v>1</v>
      </c>
    </row>
    <row r="1008" spans="1:6">
      <c r="A1008" s="14" t="s">
        <v>27</v>
      </c>
      <c r="B1008" s="14" t="s">
        <v>85</v>
      </c>
      <c r="C1008" s="14" t="s">
        <v>81</v>
      </c>
      <c r="D1008" s="14" t="s">
        <v>83</v>
      </c>
      <c r="E1008" s="14">
        <v>0</v>
      </c>
      <c r="F1008" s="14">
        <v>2</v>
      </c>
    </row>
    <row r="1009" spans="1:6">
      <c r="A1009" s="14" t="s">
        <v>27</v>
      </c>
      <c r="B1009" s="14" t="s">
        <v>82</v>
      </c>
      <c r="C1009" s="14" t="s">
        <v>84</v>
      </c>
      <c r="D1009" s="14" t="s">
        <v>83</v>
      </c>
      <c r="E1009" s="14">
        <v>0</v>
      </c>
      <c r="F1009" s="14">
        <v>1</v>
      </c>
    </row>
    <row r="1010" spans="1:6">
      <c r="A1010" s="14" t="s">
        <v>28</v>
      </c>
      <c r="B1010" s="14" t="s">
        <v>46</v>
      </c>
      <c r="C1010" s="14" t="s">
        <v>47</v>
      </c>
      <c r="D1010" s="14" t="s">
        <v>48</v>
      </c>
      <c r="E1010" s="14">
        <v>1</v>
      </c>
      <c r="F1010" s="14">
        <v>0</v>
      </c>
    </row>
    <row r="1011" spans="1:6">
      <c r="A1011" s="14" t="s">
        <v>28</v>
      </c>
      <c r="B1011" s="14" t="s">
        <v>49</v>
      </c>
      <c r="C1011" s="14" t="s">
        <v>50</v>
      </c>
      <c r="D1011" s="14" t="s">
        <v>48</v>
      </c>
      <c r="E1011" s="14">
        <v>0</v>
      </c>
      <c r="F1011" s="14">
        <v>2</v>
      </c>
    </row>
    <row r="1012" spans="1:6">
      <c r="A1012" s="14" t="s">
        <v>28</v>
      </c>
      <c r="B1012" s="14" t="s">
        <v>46</v>
      </c>
      <c r="C1012" s="14" t="s">
        <v>49</v>
      </c>
      <c r="D1012" s="14" t="s">
        <v>48</v>
      </c>
      <c r="E1012" s="14">
        <v>0</v>
      </c>
      <c r="F1012" s="14">
        <v>0</v>
      </c>
    </row>
    <row r="1013" spans="1:6">
      <c r="A1013" s="14" t="s">
        <v>28</v>
      </c>
      <c r="B1013" s="14" t="s">
        <v>50</v>
      </c>
      <c r="C1013" s="14" t="s">
        <v>47</v>
      </c>
      <c r="D1013" s="14" t="s">
        <v>48</v>
      </c>
      <c r="E1013" s="14">
        <v>1</v>
      </c>
      <c r="F1013" s="14">
        <v>1</v>
      </c>
    </row>
    <row r="1014" spans="1:6">
      <c r="A1014" s="14" t="s">
        <v>28</v>
      </c>
      <c r="B1014" s="14" t="s">
        <v>50</v>
      </c>
      <c r="C1014" s="14" t="s">
        <v>46</v>
      </c>
      <c r="D1014" s="14" t="s">
        <v>48</v>
      </c>
      <c r="E1014" s="14">
        <v>1</v>
      </c>
      <c r="F1014" s="14">
        <v>0</v>
      </c>
    </row>
    <row r="1015" spans="1:6">
      <c r="A1015" s="14" t="s">
        <v>28</v>
      </c>
      <c r="B1015" s="14" t="s">
        <v>47</v>
      </c>
      <c r="C1015" s="14" t="s">
        <v>49</v>
      </c>
      <c r="D1015" s="14" t="s">
        <v>48</v>
      </c>
      <c r="E1015" s="14">
        <v>1</v>
      </c>
      <c r="F1015" s="14">
        <v>0</v>
      </c>
    </row>
    <row r="1016" spans="1:6">
      <c r="A1016" s="14" t="s">
        <v>28</v>
      </c>
      <c r="B1016" s="14" t="s">
        <v>51</v>
      </c>
      <c r="C1016" s="14" t="s">
        <v>52</v>
      </c>
      <c r="D1016" s="14" t="s">
        <v>53</v>
      </c>
      <c r="E1016" s="14">
        <v>1</v>
      </c>
      <c r="F1016" s="14">
        <v>0</v>
      </c>
    </row>
    <row r="1017" spans="1:6">
      <c r="A1017" s="14" t="s">
        <v>28</v>
      </c>
      <c r="B1017" s="14" t="s">
        <v>54</v>
      </c>
      <c r="C1017" s="14" t="s">
        <v>55</v>
      </c>
      <c r="D1017" s="14" t="s">
        <v>53</v>
      </c>
      <c r="E1017" s="14">
        <v>1</v>
      </c>
      <c r="F1017" s="14">
        <v>1</v>
      </c>
    </row>
    <row r="1018" spans="1:6">
      <c r="A1018" s="14" t="s">
        <v>28</v>
      </c>
      <c r="B1018" s="14" t="s">
        <v>51</v>
      </c>
      <c r="C1018" s="14" t="s">
        <v>54</v>
      </c>
      <c r="D1018" s="14" t="s">
        <v>53</v>
      </c>
      <c r="E1018" s="14">
        <v>1</v>
      </c>
      <c r="F1018" s="14">
        <v>0</v>
      </c>
    </row>
    <row r="1019" spans="1:6">
      <c r="A1019" s="14" t="s">
        <v>28</v>
      </c>
      <c r="B1019" s="14" t="s">
        <v>55</v>
      </c>
      <c r="C1019" s="14" t="s">
        <v>52</v>
      </c>
      <c r="D1019" s="14" t="s">
        <v>53</v>
      </c>
      <c r="E1019" s="14">
        <v>2</v>
      </c>
      <c r="F1019" s="14">
        <v>0</v>
      </c>
    </row>
    <row r="1020" spans="1:6">
      <c r="A1020" s="14" t="s">
        <v>28</v>
      </c>
      <c r="B1020" s="14" t="s">
        <v>55</v>
      </c>
      <c r="C1020" s="14" t="s">
        <v>51</v>
      </c>
      <c r="D1020" s="14" t="s">
        <v>53</v>
      </c>
      <c r="E1020" s="14">
        <v>1</v>
      </c>
      <c r="F1020" s="14">
        <v>1</v>
      </c>
    </row>
    <row r="1021" spans="1:6">
      <c r="A1021" s="14" t="s">
        <v>28</v>
      </c>
      <c r="B1021" s="14" t="s">
        <v>52</v>
      </c>
      <c r="C1021" s="14" t="s">
        <v>54</v>
      </c>
      <c r="D1021" s="14" t="s">
        <v>53</v>
      </c>
      <c r="E1021" s="14">
        <v>0</v>
      </c>
      <c r="F1021" s="14">
        <v>1</v>
      </c>
    </row>
    <row r="1022" spans="1:6">
      <c r="A1022" s="14" t="s">
        <v>28</v>
      </c>
      <c r="B1022" s="14" t="s">
        <v>56</v>
      </c>
      <c r="C1022" s="14" t="s">
        <v>57</v>
      </c>
      <c r="D1022" s="14" t="s">
        <v>58</v>
      </c>
      <c r="E1022" s="14">
        <v>1</v>
      </c>
      <c r="F1022" s="14">
        <v>0</v>
      </c>
    </row>
    <row r="1023" spans="1:6">
      <c r="A1023" s="14" t="s">
        <v>28</v>
      </c>
      <c r="B1023" s="14" t="s">
        <v>59</v>
      </c>
      <c r="C1023" s="14" t="s">
        <v>60</v>
      </c>
      <c r="D1023" s="14" t="s">
        <v>58</v>
      </c>
      <c r="E1023" s="14">
        <v>1</v>
      </c>
      <c r="F1023" s="14">
        <v>1</v>
      </c>
    </row>
    <row r="1024" spans="1:6">
      <c r="A1024" s="14" t="s">
        <v>28</v>
      </c>
      <c r="B1024" s="14" t="s">
        <v>56</v>
      </c>
      <c r="C1024" s="14" t="s">
        <v>59</v>
      </c>
      <c r="D1024" s="14" t="s">
        <v>58</v>
      </c>
      <c r="E1024" s="14">
        <v>1</v>
      </c>
      <c r="F1024" s="14">
        <v>1</v>
      </c>
    </row>
    <row r="1025" spans="1:6">
      <c r="A1025" s="14" t="s">
        <v>28</v>
      </c>
      <c r="B1025" s="14" t="s">
        <v>60</v>
      </c>
      <c r="C1025" s="14" t="s">
        <v>57</v>
      </c>
      <c r="D1025" s="14" t="s">
        <v>58</v>
      </c>
      <c r="E1025" s="14">
        <v>2</v>
      </c>
      <c r="F1025" s="14">
        <v>1</v>
      </c>
    </row>
    <row r="1026" spans="1:6">
      <c r="A1026" s="14" t="s">
        <v>28</v>
      </c>
      <c r="B1026" s="14" t="s">
        <v>60</v>
      </c>
      <c r="C1026" s="14" t="s">
        <v>56</v>
      </c>
      <c r="D1026" s="14" t="s">
        <v>58</v>
      </c>
      <c r="E1026" s="14">
        <v>1</v>
      </c>
      <c r="F1026" s="14">
        <v>1</v>
      </c>
    </row>
    <row r="1027" spans="1:6">
      <c r="A1027" s="14" t="s">
        <v>28</v>
      </c>
      <c r="B1027" s="14" t="s">
        <v>57</v>
      </c>
      <c r="C1027" s="14" t="s">
        <v>59</v>
      </c>
      <c r="D1027" s="14" t="s">
        <v>58</v>
      </c>
      <c r="E1027" s="14">
        <v>0</v>
      </c>
      <c r="F1027" s="14">
        <v>1</v>
      </c>
    </row>
    <row r="1028" spans="1:6">
      <c r="A1028" s="14" t="s">
        <v>28</v>
      </c>
      <c r="B1028" s="14" t="s">
        <v>61</v>
      </c>
      <c r="C1028" s="14" t="s">
        <v>62</v>
      </c>
      <c r="D1028" s="14" t="s">
        <v>63</v>
      </c>
      <c r="E1028" s="14">
        <v>2</v>
      </c>
      <c r="F1028" s="14">
        <v>0</v>
      </c>
    </row>
    <row r="1029" spans="1:6">
      <c r="A1029" s="14" t="s">
        <v>28</v>
      </c>
      <c r="B1029" s="14" t="s">
        <v>64</v>
      </c>
      <c r="C1029" s="14" t="s">
        <v>65</v>
      </c>
      <c r="D1029" s="14" t="s">
        <v>63</v>
      </c>
      <c r="E1029" s="14">
        <v>0</v>
      </c>
      <c r="F1029" s="14">
        <v>0</v>
      </c>
    </row>
    <row r="1030" spans="1:6">
      <c r="A1030" s="14" t="s">
        <v>28</v>
      </c>
      <c r="B1030" s="14" t="s">
        <v>61</v>
      </c>
      <c r="C1030" s="14" t="s">
        <v>64</v>
      </c>
      <c r="D1030" s="14" t="s">
        <v>63</v>
      </c>
      <c r="E1030" s="14">
        <v>0</v>
      </c>
      <c r="F1030" s="14">
        <v>1</v>
      </c>
    </row>
    <row r="1031" spans="1:6">
      <c r="A1031" s="14" t="s">
        <v>28</v>
      </c>
      <c r="B1031" s="14" t="s">
        <v>65</v>
      </c>
      <c r="C1031" s="14" t="s">
        <v>62</v>
      </c>
      <c r="D1031" s="14" t="s">
        <v>63</v>
      </c>
      <c r="E1031" s="14">
        <v>1</v>
      </c>
      <c r="F1031" s="14">
        <v>1</v>
      </c>
    </row>
    <row r="1032" spans="1:6">
      <c r="A1032" s="14" t="s">
        <v>28</v>
      </c>
      <c r="B1032" s="14" t="s">
        <v>65</v>
      </c>
      <c r="C1032" s="14" t="s">
        <v>61</v>
      </c>
      <c r="D1032" s="14" t="s">
        <v>63</v>
      </c>
      <c r="E1032" s="14">
        <v>0</v>
      </c>
      <c r="F1032" s="14">
        <v>1</v>
      </c>
    </row>
    <row r="1033" spans="1:6">
      <c r="A1033" s="14" t="s">
        <v>28</v>
      </c>
      <c r="B1033" s="14" t="s">
        <v>62</v>
      </c>
      <c r="C1033" s="14" t="s">
        <v>64</v>
      </c>
      <c r="D1033" s="14" t="s">
        <v>63</v>
      </c>
      <c r="E1033" s="14">
        <v>1</v>
      </c>
      <c r="F1033" s="14">
        <v>1</v>
      </c>
    </row>
    <row r="1034" spans="1:6">
      <c r="A1034" s="14" t="s">
        <v>28</v>
      </c>
      <c r="B1034" s="14" t="s">
        <v>66</v>
      </c>
      <c r="C1034" s="14" t="s">
        <v>67</v>
      </c>
      <c r="D1034" s="14" t="s">
        <v>68</v>
      </c>
      <c r="E1034" s="14">
        <v>1</v>
      </c>
      <c r="F1034" s="14">
        <v>1</v>
      </c>
    </row>
    <row r="1035" spans="1:6">
      <c r="A1035" s="14" t="s">
        <v>28</v>
      </c>
      <c r="B1035" s="14" t="s">
        <v>69</v>
      </c>
      <c r="C1035" s="14" t="s">
        <v>70</v>
      </c>
      <c r="D1035" s="14" t="s">
        <v>68</v>
      </c>
      <c r="E1035" s="14">
        <v>2</v>
      </c>
      <c r="F1035" s="14">
        <v>1</v>
      </c>
    </row>
    <row r="1036" spans="1:6">
      <c r="A1036" s="14" t="s">
        <v>28</v>
      </c>
      <c r="B1036" s="14" t="s">
        <v>66</v>
      </c>
      <c r="C1036" s="14" t="s">
        <v>69</v>
      </c>
      <c r="D1036" s="14" t="s">
        <v>68</v>
      </c>
      <c r="E1036" s="14">
        <v>1</v>
      </c>
      <c r="F1036" s="14">
        <v>1</v>
      </c>
    </row>
    <row r="1037" spans="1:6">
      <c r="A1037" s="14" t="s">
        <v>28</v>
      </c>
      <c r="B1037" s="14" t="s">
        <v>70</v>
      </c>
      <c r="C1037" s="14" t="s">
        <v>67</v>
      </c>
      <c r="D1037" s="14" t="s">
        <v>68</v>
      </c>
      <c r="E1037" s="14">
        <v>1</v>
      </c>
      <c r="F1037" s="14">
        <v>1</v>
      </c>
    </row>
    <row r="1038" spans="1:6">
      <c r="A1038" s="14" t="s">
        <v>28</v>
      </c>
      <c r="B1038" s="14" t="s">
        <v>70</v>
      </c>
      <c r="C1038" s="14" t="s">
        <v>66</v>
      </c>
      <c r="D1038" s="14" t="s">
        <v>68</v>
      </c>
      <c r="E1038" s="14">
        <v>0</v>
      </c>
      <c r="F1038" s="14">
        <v>1</v>
      </c>
    </row>
    <row r="1039" spans="1:6">
      <c r="A1039" s="14" t="s">
        <v>28</v>
      </c>
      <c r="B1039" s="14" t="s">
        <v>67</v>
      </c>
      <c r="C1039" s="14" t="s">
        <v>69</v>
      </c>
      <c r="D1039" s="14" t="s">
        <v>68</v>
      </c>
      <c r="E1039" s="14">
        <v>1</v>
      </c>
      <c r="F1039" s="14">
        <v>1</v>
      </c>
    </row>
    <row r="1040" spans="1:6">
      <c r="A1040" s="14" t="s">
        <v>28</v>
      </c>
      <c r="B1040" s="14" t="s">
        <v>71</v>
      </c>
      <c r="C1040" s="14" t="s">
        <v>72</v>
      </c>
      <c r="D1040" s="14" t="s">
        <v>73</v>
      </c>
      <c r="E1040" s="14">
        <v>1</v>
      </c>
      <c r="F1040" s="14">
        <v>0</v>
      </c>
    </row>
    <row r="1041" spans="1:6">
      <c r="A1041" s="14" t="s">
        <v>28</v>
      </c>
      <c r="B1041" s="14" t="s">
        <v>74</v>
      </c>
      <c r="C1041" s="14" t="s">
        <v>75</v>
      </c>
      <c r="D1041" s="14" t="s">
        <v>73</v>
      </c>
      <c r="E1041" s="14">
        <v>0</v>
      </c>
      <c r="F1041" s="14">
        <v>1</v>
      </c>
    </row>
    <row r="1042" spans="1:6">
      <c r="A1042" s="14" t="s">
        <v>28</v>
      </c>
      <c r="B1042" s="14" t="s">
        <v>71</v>
      </c>
      <c r="C1042" s="14" t="s">
        <v>74</v>
      </c>
      <c r="D1042" s="14" t="s">
        <v>73</v>
      </c>
      <c r="E1042" s="14">
        <v>0</v>
      </c>
      <c r="F1042" s="14">
        <v>0</v>
      </c>
    </row>
    <row r="1043" spans="1:6">
      <c r="A1043" s="14" t="s">
        <v>28</v>
      </c>
      <c r="B1043" s="14" t="s">
        <v>75</v>
      </c>
      <c r="C1043" s="14" t="s">
        <v>72</v>
      </c>
      <c r="D1043" s="14" t="s">
        <v>73</v>
      </c>
      <c r="E1043" s="14">
        <v>2</v>
      </c>
      <c r="F1043" s="14">
        <v>0</v>
      </c>
    </row>
    <row r="1044" spans="1:6">
      <c r="A1044" s="14" t="s">
        <v>28</v>
      </c>
      <c r="B1044" s="14" t="s">
        <v>75</v>
      </c>
      <c r="C1044" s="14" t="s">
        <v>71</v>
      </c>
      <c r="D1044" s="14" t="s">
        <v>73</v>
      </c>
      <c r="E1044" s="14">
        <v>1</v>
      </c>
      <c r="F1044" s="14">
        <v>0</v>
      </c>
    </row>
    <row r="1045" spans="1:6">
      <c r="A1045" s="14" t="s">
        <v>28</v>
      </c>
      <c r="B1045" s="14" t="s">
        <v>72</v>
      </c>
      <c r="C1045" s="14" t="s">
        <v>74</v>
      </c>
      <c r="D1045" s="14" t="s">
        <v>73</v>
      </c>
      <c r="E1045" s="14">
        <v>0</v>
      </c>
      <c r="F1045" s="14">
        <v>0</v>
      </c>
    </row>
    <row r="1046" spans="1:6">
      <c r="A1046" s="14" t="s">
        <v>28</v>
      </c>
      <c r="B1046" s="14" t="s">
        <v>76</v>
      </c>
      <c r="C1046" s="14" t="s">
        <v>77</v>
      </c>
      <c r="D1046" s="14" t="s">
        <v>78</v>
      </c>
      <c r="E1046" s="14">
        <v>1</v>
      </c>
      <c r="F1046" s="14">
        <v>1</v>
      </c>
    </row>
    <row r="1047" spans="1:6">
      <c r="A1047" s="14" t="s">
        <v>28</v>
      </c>
      <c r="B1047" s="14" t="s">
        <v>79</v>
      </c>
      <c r="C1047" s="14" t="s">
        <v>80</v>
      </c>
      <c r="D1047" s="14" t="s">
        <v>78</v>
      </c>
      <c r="E1047" s="14">
        <v>1</v>
      </c>
      <c r="F1047" s="14">
        <v>1</v>
      </c>
    </row>
    <row r="1048" spans="1:6">
      <c r="A1048" s="14" t="s">
        <v>28</v>
      </c>
      <c r="B1048" s="14" t="s">
        <v>76</v>
      </c>
      <c r="C1048" s="14" t="s">
        <v>79</v>
      </c>
      <c r="D1048" s="14" t="s">
        <v>78</v>
      </c>
      <c r="E1048" s="14">
        <v>2</v>
      </c>
      <c r="F1048" s="14">
        <v>1</v>
      </c>
    </row>
    <row r="1049" spans="1:6">
      <c r="A1049" s="14" t="s">
        <v>28</v>
      </c>
      <c r="B1049" s="14" t="s">
        <v>80</v>
      </c>
      <c r="C1049" s="14" t="s">
        <v>77</v>
      </c>
      <c r="D1049" s="14" t="s">
        <v>78</v>
      </c>
      <c r="E1049" s="14">
        <v>1</v>
      </c>
      <c r="F1049" s="14">
        <v>0</v>
      </c>
    </row>
    <row r="1050" spans="1:6">
      <c r="A1050" s="14" t="s">
        <v>28</v>
      </c>
      <c r="B1050" s="14" t="s">
        <v>80</v>
      </c>
      <c r="C1050" s="14" t="s">
        <v>76</v>
      </c>
      <c r="D1050" s="14" t="s">
        <v>78</v>
      </c>
      <c r="E1050" s="14">
        <v>0</v>
      </c>
      <c r="F1050" s="14">
        <v>0</v>
      </c>
    </row>
    <row r="1051" spans="1:6">
      <c r="A1051" s="14" t="s">
        <v>28</v>
      </c>
      <c r="B1051" s="14" t="s">
        <v>77</v>
      </c>
      <c r="C1051" s="14" t="s">
        <v>79</v>
      </c>
      <c r="D1051" s="14" t="s">
        <v>78</v>
      </c>
      <c r="E1051" s="14">
        <v>1</v>
      </c>
      <c r="F1051" s="14">
        <v>0</v>
      </c>
    </row>
    <row r="1052" spans="1:6">
      <c r="A1052" s="14" t="s">
        <v>28</v>
      </c>
      <c r="B1052" s="14" t="s">
        <v>81</v>
      </c>
      <c r="C1052" s="14" t="s">
        <v>82</v>
      </c>
      <c r="D1052" s="14" t="s">
        <v>83</v>
      </c>
      <c r="E1052" s="14">
        <v>1</v>
      </c>
      <c r="F1052" s="14">
        <v>1</v>
      </c>
    </row>
    <row r="1053" spans="1:6">
      <c r="A1053" s="14" t="s">
        <v>28</v>
      </c>
      <c r="B1053" s="14" t="s">
        <v>84</v>
      </c>
      <c r="C1053" s="14" t="s">
        <v>85</v>
      </c>
      <c r="D1053" s="14" t="s">
        <v>83</v>
      </c>
      <c r="E1053" s="14">
        <v>1</v>
      </c>
      <c r="F1053" s="14">
        <v>1</v>
      </c>
    </row>
    <row r="1054" spans="1:6">
      <c r="A1054" s="14" t="s">
        <v>28</v>
      </c>
      <c r="B1054" s="14" t="s">
        <v>81</v>
      </c>
      <c r="C1054" s="14" t="s">
        <v>84</v>
      </c>
      <c r="D1054" s="14" t="s">
        <v>83</v>
      </c>
      <c r="E1054" s="14">
        <v>1</v>
      </c>
      <c r="F1054" s="14">
        <v>0</v>
      </c>
    </row>
    <row r="1055" spans="1:6">
      <c r="A1055" s="14" t="s">
        <v>28</v>
      </c>
      <c r="B1055" s="14" t="s">
        <v>85</v>
      </c>
      <c r="C1055" s="14" t="s">
        <v>82</v>
      </c>
      <c r="D1055" s="14" t="s">
        <v>83</v>
      </c>
      <c r="E1055" s="14">
        <v>1</v>
      </c>
      <c r="F1055" s="14">
        <v>0</v>
      </c>
    </row>
    <row r="1056" spans="1:6">
      <c r="A1056" s="14" t="s">
        <v>28</v>
      </c>
      <c r="B1056" s="14" t="s">
        <v>85</v>
      </c>
      <c r="C1056" s="14" t="s">
        <v>81</v>
      </c>
      <c r="D1056" s="14" t="s">
        <v>83</v>
      </c>
      <c r="E1056" s="14">
        <v>1</v>
      </c>
      <c r="F1056" s="14">
        <v>0</v>
      </c>
    </row>
    <row r="1057" spans="1:6">
      <c r="A1057" s="14" t="s">
        <v>28</v>
      </c>
      <c r="B1057" s="14" t="s">
        <v>82</v>
      </c>
      <c r="C1057" s="14" t="s">
        <v>84</v>
      </c>
      <c r="D1057" s="14" t="s">
        <v>83</v>
      </c>
      <c r="E1057" s="14">
        <v>0</v>
      </c>
      <c r="F1057" s="14">
        <v>0</v>
      </c>
    </row>
    <row r="1058" spans="1:6">
      <c r="A1058" s="14" t="s">
        <v>29</v>
      </c>
      <c r="B1058" s="14" t="s">
        <v>46</v>
      </c>
      <c r="C1058" s="14" t="s">
        <v>47</v>
      </c>
      <c r="D1058" s="14" t="s">
        <v>48</v>
      </c>
      <c r="E1058" s="14">
        <v>2</v>
      </c>
      <c r="F1058" s="14">
        <v>0</v>
      </c>
    </row>
    <row r="1059" spans="1:6">
      <c r="A1059" s="14" t="s">
        <v>29</v>
      </c>
      <c r="B1059" s="14" t="s">
        <v>49</v>
      </c>
      <c r="C1059" s="14" t="s">
        <v>50</v>
      </c>
      <c r="D1059" s="14" t="s">
        <v>48</v>
      </c>
      <c r="E1059" s="14">
        <v>0</v>
      </c>
      <c r="F1059" s="14">
        <v>1</v>
      </c>
    </row>
    <row r="1060" spans="1:6">
      <c r="A1060" s="14" t="s">
        <v>29</v>
      </c>
      <c r="B1060" s="14" t="s">
        <v>46</v>
      </c>
      <c r="C1060" s="14" t="s">
        <v>49</v>
      </c>
      <c r="D1060" s="14" t="s">
        <v>48</v>
      </c>
      <c r="E1060" s="14">
        <v>2</v>
      </c>
      <c r="F1060" s="14">
        <v>1</v>
      </c>
    </row>
    <row r="1061" spans="1:6">
      <c r="A1061" s="14" t="s">
        <v>29</v>
      </c>
      <c r="B1061" s="14" t="s">
        <v>50</v>
      </c>
      <c r="C1061" s="14" t="s">
        <v>47</v>
      </c>
      <c r="D1061" s="14" t="s">
        <v>48</v>
      </c>
      <c r="E1061" s="14">
        <v>3</v>
      </c>
      <c r="F1061" s="14">
        <v>1</v>
      </c>
    </row>
    <row r="1062" spans="1:6">
      <c r="A1062" s="14" t="s">
        <v>29</v>
      </c>
      <c r="B1062" s="14" t="s">
        <v>50</v>
      </c>
      <c r="C1062" s="14" t="s">
        <v>46</v>
      </c>
      <c r="D1062" s="14" t="s">
        <v>48</v>
      </c>
      <c r="E1062" s="14">
        <v>1</v>
      </c>
      <c r="F1062" s="14">
        <v>1</v>
      </c>
    </row>
    <row r="1063" spans="1:6">
      <c r="A1063" s="14" t="s">
        <v>29</v>
      </c>
      <c r="B1063" s="14" t="s">
        <v>47</v>
      </c>
      <c r="C1063" s="14" t="s">
        <v>49</v>
      </c>
      <c r="D1063" s="14" t="s">
        <v>48</v>
      </c>
      <c r="E1063" s="14">
        <v>0</v>
      </c>
      <c r="F1063" s="14">
        <v>1</v>
      </c>
    </row>
    <row r="1064" spans="1:6">
      <c r="A1064" s="14" t="s">
        <v>29</v>
      </c>
      <c r="B1064" s="14" t="s">
        <v>51</v>
      </c>
      <c r="C1064" s="14" t="s">
        <v>52</v>
      </c>
      <c r="D1064" s="14" t="s">
        <v>53</v>
      </c>
      <c r="E1064" s="14">
        <v>2</v>
      </c>
      <c r="F1064" s="14">
        <v>0</v>
      </c>
    </row>
    <row r="1065" spans="1:6">
      <c r="A1065" s="14" t="s">
        <v>29</v>
      </c>
      <c r="B1065" s="14" t="s">
        <v>54</v>
      </c>
      <c r="C1065" s="14" t="s">
        <v>55</v>
      </c>
      <c r="D1065" s="14" t="s">
        <v>53</v>
      </c>
      <c r="E1065" s="14">
        <v>0</v>
      </c>
      <c r="F1065" s="14">
        <v>1</v>
      </c>
    </row>
    <row r="1066" spans="1:6">
      <c r="A1066" s="14" t="s">
        <v>29</v>
      </c>
      <c r="B1066" s="14" t="s">
        <v>51</v>
      </c>
      <c r="C1066" s="14" t="s">
        <v>54</v>
      </c>
      <c r="D1066" s="14" t="s">
        <v>53</v>
      </c>
      <c r="E1066" s="14">
        <v>2</v>
      </c>
      <c r="F1066" s="14">
        <v>2</v>
      </c>
    </row>
    <row r="1067" spans="1:6">
      <c r="A1067" s="14" t="s">
        <v>29</v>
      </c>
      <c r="B1067" s="14" t="s">
        <v>55</v>
      </c>
      <c r="C1067" s="14" t="s">
        <v>52</v>
      </c>
      <c r="D1067" s="14" t="s">
        <v>53</v>
      </c>
      <c r="E1067" s="14">
        <v>1</v>
      </c>
      <c r="F1067" s="14">
        <v>1</v>
      </c>
    </row>
    <row r="1068" spans="1:6">
      <c r="A1068" s="14" t="s">
        <v>29</v>
      </c>
      <c r="B1068" s="14" t="s">
        <v>55</v>
      </c>
      <c r="C1068" s="14" t="s">
        <v>51</v>
      </c>
      <c r="D1068" s="14" t="s">
        <v>53</v>
      </c>
      <c r="E1068" s="14">
        <v>0</v>
      </c>
      <c r="F1068" s="14">
        <v>1</v>
      </c>
    </row>
    <row r="1069" spans="1:6">
      <c r="A1069" s="14" t="s">
        <v>29</v>
      </c>
      <c r="B1069" s="14" t="s">
        <v>52</v>
      </c>
      <c r="C1069" s="14" t="s">
        <v>54</v>
      </c>
      <c r="D1069" s="14" t="s">
        <v>53</v>
      </c>
      <c r="E1069" s="14">
        <v>0</v>
      </c>
      <c r="F1069" s="14">
        <v>2</v>
      </c>
    </row>
    <row r="1070" spans="1:6">
      <c r="A1070" s="14" t="s">
        <v>29</v>
      </c>
      <c r="B1070" s="14" t="s">
        <v>56</v>
      </c>
      <c r="C1070" s="14" t="s">
        <v>57</v>
      </c>
      <c r="D1070" s="14" t="s">
        <v>58</v>
      </c>
      <c r="E1070" s="14">
        <v>4</v>
      </c>
      <c r="F1070" s="14">
        <v>0</v>
      </c>
    </row>
    <row r="1071" spans="1:6">
      <c r="A1071" s="14" t="s">
        <v>29</v>
      </c>
      <c r="B1071" s="14" t="s">
        <v>59</v>
      </c>
      <c r="C1071" s="14" t="s">
        <v>60</v>
      </c>
      <c r="D1071" s="14" t="s">
        <v>58</v>
      </c>
      <c r="E1071" s="14">
        <v>2</v>
      </c>
      <c r="F1071" s="14">
        <v>0</v>
      </c>
    </row>
    <row r="1072" spans="1:6">
      <c r="A1072" s="14" t="s">
        <v>29</v>
      </c>
      <c r="B1072" s="14" t="s">
        <v>56</v>
      </c>
      <c r="C1072" s="14" t="s">
        <v>59</v>
      </c>
      <c r="D1072" s="14" t="s">
        <v>58</v>
      </c>
      <c r="E1072" s="14">
        <v>2</v>
      </c>
      <c r="F1072" s="14">
        <v>1</v>
      </c>
    </row>
    <row r="1073" spans="1:6">
      <c r="A1073" s="14" t="s">
        <v>29</v>
      </c>
      <c r="B1073" s="14" t="s">
        <v>60</v>
      </c>
      <c r="C1073" s="14" t="s">
        <v>57</v>
      </c>
      <c r="D1073" s="14" t="s">
        <v>58</v>
      </c>
      <c r="E1073" s="14">
        <v>1</v>
      </c>
      <c r="F1073" s="14">
        <v>0</v>
      </c>
    </row>
    <row r="1074" spans="1:6">
      <c r="A1074" s="14" t="s">
        <v>29</v>
      </c>
      <c r="B1074" s="14" t="s">
        <v>60</v>
      </c>
      <c r="C1074" s="14" t="s">
        <v>56</v>
      </c>
      <c r="D1074" s="14" t="s">
        <v>58</v>
      </c>
      <c r="E1074" s="14">
        <v>1</v>
      </c>
      <c r="F1074" s="14">
        <v>2</v>
      </c>
    </row>
    <row r="1075" spans="1:6">
      <c r="A1075" s="14" t="s">
        <v>29</v>
      </c>
      <c r="B1075" s="14" t="s">
        <v>57</v>
      </c>
      <c r="C1075" s="14" t="s">
        <v>59</v>
      </c>
      <c r="D1075" s="14" t="s">
        <v>58</v>
      </c>
      <c r="E1075" s="14">
        <v>0</v>
      </c>
      <c r="F1075" s="14">
        <v>2</v>
      </c>
    </row>
    <row r="1076" spans="1:6">
      <c r="A1076" s="14" t="s">
        <v>29</v>
      </c>
      <c r="B1076" s="14" t="s">
        <v>61</v>
      </c>
      <c r="C1076" s="14" t="s">
        <v>62</v>
      </c>
      <c r="D1076" s="14" t="s">
        <v>63</v>
      </c>
      <c r="E1076" s="14">
        <v>1</v>
      </c>
      <c r="F1076" s="14">
        <v>1</v>
      </c>
    </row>
    <row r="1077" spans="1:6">
      <c r="A1077" s="14" t="s">
        <v>29</v>
      </c>
      <c r="B1077" s="14" t="s">
        <v>64</v>
      </c>
      <c r="C1077" s="14" t="s">
        <v>65</v>
      </c>
      <c r="D1077" s="14" t="s">
        <v>63</v>
      </c>
      <c r="E1077" s="14">
        <v>0</v>
      </c>
      <c r="F1077" s="14">
        <v>0</v>
      </c>
    </row>
    <row r="1078" spans="1:6">
      <c r="A1078" s="14" t="s">
        <v>29</v>
      </c>
      <c r="B1078" s="14" t="s">
        <v>61</v>
      </c>
      <c r="C1078" s="14" t="s">
        <v>64</v>
      </c>
      <c r="D1078" s="14" t="s">
        <v>63</v>
      </c>
      <c r="E1078" s="14">
        <v>1</v>
      </c>
      <c r="F1078" s="14">
        <v>2</v>
      </c>
    </row>
    <row r="1079" spans="1:6">
      <c r="A1079" s="14" t="s">
        <v>29</v>
      </c>
      <c r="B1079" s="14" t="s">
        <v>65</v>
      </c>
      <c r="C1079" s="14" t="s">
        <v>62</v>
      </c>
      <c r="D1079" s="14" t="s">
        <v>63</v>
      </c>
      <c r="E1079" s="14">
        <v>1</v>
      </c>
      <c r="F1079" s="14">
        <v>1</v>
      </c>
    </row>
    <row r="1080" spans="1:6">
      <c r="A1080" s="14" t="s">
        <v>29</v>
      </c>
      <c r="B1080" s="14" t="s">
        <v>65</v>
      </c>
      <c r="C1080" s="14" t="s">
        <v>61</v>
      </c>
      <c r="D1080" s="14" t="s">
        <v>63</v>
      </c>
      <c r="E1080" s="14">
        <v>2</v>
      </c>
      <c r="F1080" s="14">
        <v>1</v>
      </c>
    </row>
    <row r="1081" spans="1:6">
      <c r="A1081" s="14" t="s">
        <v>29</v>
      </c>
      <c r="B1081" s="14" t="s">
        <v>62</v>
      </c>
      <c r="C1081" s="14" t="s">
        <v>64</v>
      </c>
      <c r="D1081" s="14" t="s">
        <v>63</v>
      </c>
      <c r="E1081" s="14">
        <v>0</v>
      </c>
      <c r="F1081" s="14">
        <v>1</v>
      </c>
    </row>
    <row r="1082" spans="1:6">
      <c r="A1082" s="14" t="s">
        <v>29</v>
      </c>
      <c r="B1082" s="14" t="s">
        <v>66</v>
      </c>
      <c r="C1082" s="14" t="s">
        <v>67</v>
      </c>
      <c r="D1082" s="14" t="s">
        <v>68</v>
      </c>
      <c r="E1082" s="14">
        <v>0</v>
      </c>
      <c r="F1082" s="14">
        <v>1</v>
      </c>
    </row>
    <row r="1083" spans="1:6">
      <c r="A1083" s="14" t="s">
        <v>29</v>
      </c>
      <c r="B1083" s="14" t="s">
        <v>69</v>
      </c>
      <c r="C1083" s="14" t="s">
        <v>70</v>
      </c>
      <c r="D1083" s="14" t="s">
        <v>68</v>
      </c>
      <c r="E1083" s="14">
        <v>3</v>
      </c>
      <c r="F1083" s="14">
        <v>0</v>
      </c>
    </row>
    <row r="1084" spans="1:6">
      <c r="A1084" s="14" t="s">
        <v>29</v>
      </c>
      <c r="B1084" s="14" t="s">
        <v>66</v>
      </c>
      <c r="C1084" s="14" t="s">
        <v>69</v>
      </c>
      <c r="D1084" s="14" t="s">
        <v>68</v>
      </c>
      <c r="E1084" s="14">
        <v>2</v>
      </c>
      <c r="F1084" s="14">
        <v>1</v>
      </c>
    </row>
    <row r="1085" spans="1:6">
      <c r="A1085" s="14" t="s">
        <v>29</v>
      </c>
      <c r="B1085" s="14" t="s">
        <v>70</v>
      </c>
      <c r="C1085" s="14" t="s">
        <v>67</v>
      </c>
      <c r="D1085" s="14" t="s">
        <v>68</v>
      </c>
      <c r="E1085" s="14">
        <v>0</v>
      </c>
      <c r="F1085" s="14">
        <v>1</v>
      </c>
    </row>
    <row r="1086" spans="1:6">
      <c r="A1086" s="14" t="s">
        <v>29</v>
      </c>
      <c r="B1086" s="14" t="s">
        <v>70</v>
      </c>
      <c r="C1086" s="14" t="s">
        <v>66</v>
      </c>
      <c r="D1086" s="14" t="s">
        <v>68</v>
      </c>
      <c r="E1086" s="14">
        <v>0</v>
      </c>
      <c r="F1086" s="14">
        <v>3</v>
      </c>
    </row>
    <row r="1087" spans="1:6">
      <c r="A1087" s="14" t="s">
        <v>29</v>
      </c>
      <c r="B1087" s="14" t="s">
        <v>67</v>
      </c>
      <c r="C1087" s="14" t="s">
        <v>69</v>
      </c>
      <c r="D1087" s="14" t="s">
        <v>68</v>
      </c>
      <c r="E1087" s="14">
        <v>1</v>
      </c>
      <c r="F1087" s="14">
        <v>1</v>
      </c>
    </row>
    <row r="1088" spans="1:6">
      <c r="A1088" s="14" t="s">
        <v>29</v>
      </c>
      <c r="B1088" s="14" t="s">
        <v>71</v>
      </c>
      <c r="C1088" s="14" t="s">
        <v>72</v>
      </c>
      <c r="D1088" s="14" t="s">
        <v>73</v>
      </c>
      <c r="E1088" s="14">
        <v>2</v>
      </c>
      <c r="F1088" s="14">
        <v>1</v>
      </c>
    </row>
    <row r="1089" spans="1:6">
      <c r="A1089" s="14" t="s">
        <v>29</v>
      </c>
      <c r="B1089" s="14" t="s">
        <v>74</v>
      </c>
      <c r="C1089" s="14" t="s">
        <v>75</v>
      </c>
      <c r="D1089" s="14" t="s">
        <v>73</v>
      </c>
      <c r="E1089" s="14">
        <v>0</v>
      </c>
      <c r="F1089" s="14">
        <v>1</v>
      </c>
    </row>
    <row r="1090" spans="1:6">
      <c r="A1090" s="14" t="s">
        <v>29</v>
      </c>
      <c r="B1090" s="14" t="s">
        <v>71</v>
      </c>
      <c r="C1090" s="14" t="s">
        <v>74</v>
      </c>
      <c r="D1090" s="14" t="s">
        <v>73</v>
      </c>
      <c r="E1090" s="14">
        <v>0</v>
      </c>
      <c r="F1090" s="14">
        <v>0</v>
      </c>
    </row>
    <row r="1091" spans="1:6">
      <c r="A1091" s="14" t="s">
        <v>29</v>
      </c>
      <c r="B1091" s="14" t="s">
        <v>75</v>
      </c>
      <c r="C1091" s="14" t="s">
        <v>72</v>
      </c>
      <c r="D1091" s="14" t="s">
        <v>73</v>
      </c>
      <c r="E1091" s="14">
        <v>2</v>
      </c>
      <c r="F1091" s="14">
        <v>1</v>
      </c>
    </row>
    <row r="1092" spans="1:6">
      <c r="A1092" s="14" t="s">
        <v>29</v>
      </c>
      <c r="B1092" s="14" t="s">
        <v>75</v>
      </c>
      <c r="C1092" s="14" t="s">
        <v>71</v>
      </c>
      <c r="D1092" s="14" t="s">
        <v>73</v>
      </c>
      <c r="E1092" s="14">
        <v>1</v>
      </c>
      <c r="F1092" s="14">
        <v>1</v>
      </c>
    </row>
    <row r="1093" spans="1:6">
      <c r="A1093" s="14" t="s">
        <v>29</v>
      </c>
      <c r="B1093" s="14" t="s">
        <v>72</v>
      </c>
      <c r="C1093" s="14" t="s">
        <v>74</v>
      </c>
      <c r="D1093" s="14" t="s">
        <v>73</v>
      </c>
      <c r="E1093" s="14">
        <v>0</v>
      </c>
      <c r="F1093" s="14">
        <v>0</v>
      </c>
    </row>
    <row r="1094" spans="1:6">
      <c r="A1094" s="14" t="s">
        <v>29</v>
      </c>
      <c r="B1094" s="14" t="s">
        <v>76</v>
      </c>
      <c r="C1094" s="14" t="s">
        <v>77</v>
      </c>
      <c r="D1094" s="14" t="s">
        <v>78</v>
      </c>
      <c r="E1094" s="14">
        <v>1</v>
      </c>
      <c r="F1094" s="14">
        <v>1</v>
      </c>
    </row>
    <row r="1095" spans="1:6">
      <c r="A1095" s="14" t="s">
        <v>29</v>
      </c>
      <c r="B1095" s="14" t="s">
        <v>79</v>
      </c>
      <c r="C1095" s="14" t="s">
        <v>80</v>
      </c>
      <c r="D1095" s="14" t="s">
        <v>78</v>
      </c>
      <c r="E1095" s="14">
        <v>2</v>
      </c>
      <c r="F1095" s="14">
        <v>0</v>
      </c>
    </row>
    <row r="1096" spans="1:6">
      <c r="A1096" s="14" t="s">
        <v>29</v>
      </c>
      <c r="B1096" s="14" t="s">
        <v>76</v>
      </c>
      <c r="C1096" s="14" t="s">
        <v>79</v>
      </c>
      <c r="D1096" s="14" t="s">
        <v>78</v>
      </c>
      <c r="E1096" s="14">
        <v>1</v>
      </c>
      <c r="F1096" s="14">
        <v>1</v>
      </c>
    </row>
    <row r="1097" spans="1:6">
      <c r="A1097" s="14" t="s">
        <v>29</v>
      </c>
      <c r="B1097" s="14" t="s">
        <v>80</v>
      </c>
      <c r="C1097" s="14" t="s">
        <v>77</v>
      </c>
      <c r="D1097" s="14" t="s">
        <v>78</v>
      </c>
      <c r="E1097" s="14">
        <v>1</v>
      </c>
      <c r="F1097" s="14">
        <v>0</v>
      </c>
    </row>
    <row r="1098" spans="1:6">
      <c r="A1098" s="14" t="s">
        <v>29</v>
      </c>
      <c r="B1098" s="14" t="s">
        <v>80</v>
      </c>
      <c r="C1098" s="14" t="s">
        <v>76</v>
      </c>
      <c r="D1098" s="14" t="s">
        <v>78</v>
      </c>
      <c r="E1098" s="14">
        <v>0</v>
      </c>
      <c r="F1098" s="14">
        <v>3</v>
      </c>
    </row>
    <row r="1099" spans="1:6">
      <c r="A1099" s="14" t="s">
        <v>29</v>
      </c>
      <c r="B1099" s="14" t="s">
        <v>77</v>
      </c>
      <c r="C1099" s="14" t="s">
        <v>79</v>
      </c>
      <c r="D1099" s="14" t="s">
        <v>78</v>
      </c>
      <c r="E1099" s="14">
        <v>1</v>
      </c>
      <c r="F1099" s="14">
        <v>1</v>
      </c>
    </row>
    <row r="1100" spans="1:6">
      <c r="A1100" s="14" t="s">
        <v>29</v>
      </c>
      <c r="B1100" s="14" t="s">
        <v>81</v>
      </c>
      <c r="C1100" s="14" t="s">
        <v>82</v>
      </c>
      <c r="D1100" s="14" t="s">
        <v>83</v>
      </c>
      <c r="E1100" s="14">
        <v>2</v>
      </c>
      <c r="F1100" s="14">
        <v>0</v>
      </c>
    </row>
    <row r="1101" spans="1:6">
      <c r="A1101" s="14" t="s">
        <v>29</v>
      </c>
      <c r="B1101" s="14" t="s">
        <v>84</v>
      </c>
      <c r="C1101" s="14" t="s">
        <v>85</v>
      </c>
      <c r="D1101" s="14" t="s">
        <v>83</v>
      </c>
      <c r="E1101" s="14">
        <v>1</v>
      </c>
      <c r="F1101" s="14">
        <v>0</v>
      </c>
    </row>
    <row r="1102" spans="1:6">
      <c r="A1102" s="14" t="s">
        <v>29</v>
      </c>
      <c r="B1102" s="14" t="s">
        <v>81</v>
      </c>
      <c r="C1102" s="14" t="s">
        <v>84</v>
      </c>
      <c r="D1102" s="14" t="s">
        <v>83</v>
      </c>
      <c r="E1102" s="14">
        <v>1</v>
      </c>
      <c r="F1102" s="14">
        <v>1</v>
      </c>
    </row>
    <row r="1103" spans="1:6">
      <c r="A1103" s="14" t="s">
        <v>29</v>
      </c>
      <c r="B1103" s="14" t="s">
        <v>85</v>
      </c>
      <c r="C1103" s="14" t="s">
        <v>82</v>
      </c>
      <c r="D1103" s="14" t="s">
        <v>83</v>
      </c>
      <c r="E1103" s="14">
        <v>0</v>
      </c>
      <c r="F1103" s="14">
        <v>0</v>
      </c>
    </row>
    <row r="1104" spans="1:6">
      <c r="A1104" s="14" t="s">
        <v>29</v>
      </c>
      <c r="B1104" s="14" t="s">
        <v>85</v>
      </c>
      <c r="C1104" s="14" t="s">
        <v>81</v>
      </c>
      <c r="D1104" s="14" t="s">
        <v>83</v>
      </c>
      <c r="E1104" s="14">
        <v>1</v>
      </c>
      <c r="F1104" s="14">
        <v>0</v>
      </c>
    </row>
    <row r="1105" spans="1:6">
      <c r="A1105" s="14" t="s">
        <v>29</v>
      </c>
      <c r="B1105" s="14" t="s">
        <v>82</v>
      </c>
      <c r="C1105" s="14" t="s">
        <v>84</v>
      </c>
      <c r="D1105" s="14" t="s">
        <v>83</v>
      </c>
      <c r="E1105" s="14">
        <v>1</v>
      </c>
      <c r="F1105" s="14">
        <v>2</v>
      </c>
    </row>
    <row r="1106" spans="1:6">
      <c r="A1106" s="14" t="s">
        <v>30</v>
      </c>
      <c r="B1106" s="14" t="s">
        <v>46</v>
      </c>
      <c r="C1106" s="14" t="s">
        <v>47</v>
      </c>
      <c r="D1106" s="14" t="s">
        <v>48</v>
      </c>
      <c r="E1106" s="14">
        <v>0</v>
      </c>
      <c r="F1106" s="14">
        <v>1</v>
      </c>
    </row>
    <row r="1107" spans="1:6">
      <c r="A1107" s="14" t="s">
        <v>30</v>
      </c>
      <c r="B1107" s="14" t="s">
        <v>49</v>
      </c>
      <c r="C1107" s="14" t="s">
        <v>50</v>
      </c>
      <c r="D1107" s="14" t="s">
        <v>48</v>
      </c>
      <c r="E1107" s="14">
        <v>1</v>
      </c>
      <c r="F1107" s="14">
        <v>2</v>
      </c>
    </row>
    <row r="1108" spans="1:6">
      <c r="A1108" s="14" t="s">
        <v>30</v>
      </c>
      <c r="B1108" s="14" t="s">
        <v>46</v>
      </c>
      <c r="C1108" s="14" t="s">
        <v>49</v>
      </c>
      <c r="D1108" s="14" t="s">
        <v>48</v>
      </c>
      <c r="E1108" s="14">
        <v>0</v>
      </c>
      <c r="F1108" s="14">
        <v>1</v>
      </c>
    </row>
    <row r="1109" spans="1:6">
      <c r="A1109" s="14" t="s">
        <v>30</v>
      </c>
      <c r="B1109" s="14" t="s">
        <v>50</v>
      </c>
      <c r="C1109" s="14" t="s">
        <v>47</v>
      </c>
      <c r="D1109" s="14" t="s">
        <v>48</v>
      </c>
      <c r="E1109" s="14">
        <v>1</v>
      </c>
      <c r="F1109" s="14">
        <v>1</v>
      </c>
    </row>
    <row r="1110" spans="1:6">
      <c r="A1110" s="14" t="s">
        <v>30</v>
      </c>
      <c r="B1110" s="14" t="s">
        <v>50</v>
      </c>
      <c r="C1110" s="14" t="s">
        <v>46</v>
      </c>
      <c r="D1110" s="14" t="s">
        <v>48</v>
      </c>
      <c r="E1110" s="14">
        <v>2</v>
      </c>
      <c r="F1110" s="14">
        <v>0</v>
      </c>
    </row>
    <row r="1111" spans="1:6">
      <c r="A1111" s="14" t="s">
        <v>30</v>
      </c>
      <c r="B1111" s="14" t="s">
        <v>47</v>
      </c>
      <c r="C1111" s="14" t="s">
        <v>49</v>
      </c>
      <c r="D1111" s="14" t="s">
        <v>48</v>
      </c>
      <c r="E1111" s="14">
        <v>1</v>
      </c>
      <c r="F1111" s="14">
        <v>1</v>
      </c>
    </row>
    <row r="1112" spans="1:6">
      <c r="A1112" s="14" t="s">
        <v>30</v>
      </c>
      <c r="B1112" s="14" t="s">
        <v>51</v>
      </c>
      <c r="C1112" s="14" t="s">
        <v>52</v>
      </c>
      <c r="D1112" s="14" t="s">
        <v>53</v>
      </c>
      <c r="E1112" s="14">
        <v>1</v>
      </c>
      <c r="F1112" s="14">
        <v>0</v>
      </c>
    </row>
    <row r="1113" spans="1:6">
      <c r="A1113" s="14" t="s">
        <v>30</v>
      </c>
      <c r="B1113" s="14" t="s">
        <v>54</v>
      </c>
      <c r="C1113" s="14" t="s">
        <v>55</v>
      </c>
      <c r="D1113" s="14" t="s">
        <v>53</v>
      </c>
      <c r="E1113" s="14">
        <v>1</v>
      </c>
      <c r="F1113" s="14">
        <v>1</v>
      </c>
    </row>
    <row r="1114" spans="1:6">
      <c r="A1114" s="14" t="s">
        <v>30</v>
      </c>
      <c r="B1114" s="14" t="s">
        <v>51</v>
      </c>
      <c r="C1114" s="14" t="s">
        <v>54</v>
      </c>
      <c r="D1114" s="14" t="s">
        <v>53</v>
      </c>
      <c r="E1114" s="14">
        <v>0</v>
      </c>
      <c r="F1114" s="14">
        <v>0</v>
      </c>
    </row>
    <row r="1115" spans="1:6">
      <c r="A1115" s="14" t="s">
        <v>30</v>
      </c>
      <c r="B1115" s="14" t="s">
        <v>55</v>
      </c>
      <c r="C1115" s="14" t="s">
        <v>52</v>
      </c>
      <c r="D1115" s="14" t="s">
        <v>53</v>
      </c>
      <c r="E1115" s="14">
        <v>1</v>
      </c>
      <c r="F1115" s="14">
        <v>0</v>
      </c>
    </row>
    <row r="1116" spans="1:6">
      <c r="A1116" s="14" t="s">
        <v>30</v>
      </c>
      <c r="B1116" s="14" t="s">
        <v>55</v>
      </c>
      <c r="C1116" s="14" t="s">
        <v>51</v>
      </c>
      <c r="D1116" s="14" t="s">
        <v>53</v>
      </c>
      <c r="E1116" s="14">
        <v>1</v>
      </c>
      <c r="F1116" s="14">
        <v>2</v>
      </c>
    </row>
    <row r="1117" spans="1:6">
      <c r="A1117" s="14" t="s">
        <v>30</v>
      </c>
      <c r="B1117" s="14" t="s">
        <v>52</v>
      </c>
      <c r="C1117" s="14" t="s">
        <v>54</v>
      </c>
      <c r="D1117" s="14" t="s">
        <v>53</v>
      </c>
      <c r="E1117" s="14">
        <v>0</v>
      </c>
      <c r="F1117" s="14">
        <v>1</v>
      </c>
    </row>
    <row r="1118" spans="1:6">
      <c r="A1118" s="14" t="s">
        <v>30</v>
      </c>
      <c r="B1118" s="14" t="s">
        <v>56</v>
      </c>
      <c r="C1118" s="14" t="s">
        <v>57</v>
      </c>
      <c r="D1118" s="14" t="s">
        <v>58</v>
      </c>
      <c r="E1118" s="14">
        <v>3</v>
      </c>
      <c r="F1118" s="14">
        <v>0</v>
      </c>
    </row>
    <row r="1119" spans="1:6">
      <c r="A1119" s="14" t="s">
        <v>30</v>
      </c>
      <c r="B1119" s="14" t="s">
        <v>59</v>
      </c>
      <c r="C1119" s="14" t="s">
        <v>60</v>
      </c>
      <c r="D1119" s="14" t="s">
        <v>58</v>
      </c>
      <c r="E1119" s="14">
        <v>1</v>
      </c>
      <c r="F1119" s="14">
        <v>1</v>
      </c>
    </row>
    <row r="1120" spans="1:6">
      <c r="A1120" s="14" t="s">
        <v>30</v>
      </c>
      <c r="B1120" s="14" t="s">
        <v>56</v>
      </c>
      <c r="C1120" s="14" t="s">
        <v>59</v>
      </c>
      <c r="D1120" s="14" t="s">
        <v>58</v>
      </c>
      <c r="E1120" s="14">
        <v>2</v>
      </c>
      <c r="F1120" s="14">
        <v>1</v>
      </c>
    </row>
    <row r="1121" spans="1:6">
      <c r="A1121" s="14" t="s">
        <v>30</v>
      </c>
      <c r="B1121" s="14" t="s">
        <v>60</v>
      </c>
      <c r="C1121" s="14" t="s">
        <v>57</v>
      </c>
      <c r="D1121" s="14" t="s">
        <v>58</v>
      </c>
      <c r="E1121" s="14">
        <v>2</v>
      </c>
      <c r="F1121" s="14">
        <v>0</v>
      </c>
    </row>
    <row r="1122" spans="1:6">
      <c r="A1122" s="14" t="s">
        <v>30</v>
      </c>
      <c r="B1122" s="14" t="s">
        <v>60</v>
      </c>
      <c r="C1122" s="14" t="s">
        <v>56</v>
      </c>
      <c r="D1122" s="14" t="s">
        <v>58</v>
      </c>
      <c r="E1122" s="14">
        <v>0</v>
      </c>
      <c r="F1122" s="14">
        <v>2</v>
      </c>
    </row>
    <row r="1123" spans="1:6">
      <c r="A1123" s="14" t="s">
        <v>30</v>
      </c>
      <c r="B1123" s="14" t="s">
        <v>57</v>
      </c>
      <c r="C1123" s="14" t="s">
        <v>59</v>
      </c>
      <c r="D1123" s="14" t="s">
        <v>58</v>
      </c>
      <c r="E1123" s="14">
        <v>1</v>
      </c>
      <c r="F1123" s="14">
        <v>3</v>
      </c>
    </row>
    <row r="1124" spans="1:6">
      <c r="A1124" s="14" t="s">
        <v>30</v>
      </c>
      <c r="B1124" s="14" t="s">
        <v>61</v>
      </c>
      <c r="C1124" s="14" t="s">
        <v>62</v>
      </c>
      <c r="D1124" s="14" t="s">
        <v>63</v>
      </c>
      <c r="E1124" s="14">
        <v>2</v>
      </c>
      <c r="F1124" s="14">
        <v>0</v>
      </c>
    </row>
    <row r="1125" spans="1:6">
      <c r="A1125" s="14" t="s">
        <v>30</v>
      </c>
      <c r="B1125" s="14" t="s">
        <v>64</v>
      </c>
      <c r="C1125" s="14" t="s">
        <v>65</v>
      </c>
      <c r="D1125" s="14" t="s">
        <v>63</v>
      </c>
      <c r="E1125" s="14">
        <v>1</v>
      </c>
      <c r="F1125" s="14">
        <v>0</v>
      </c>
    </row>
    <row r="1126" spans="1:6">
      <c r="A1126" s="14" t="s">
        <v>30</v>
      </c>
      <c r="B1126" s="14" t="s">
        <v>61</v>
      </c>
      <c r="C1126" s="14" t="s">
        <v>64</v>
      </c>
      <c r="D1126" s="14" t="s">
        <v>63</v>
      </c>
      <c r="E1126" s="14">
        <v>3</v>
      </c>
      <c r="F1126" s="14">
        <v>1</v>
      </c>
    </row>
    <row r="1127" spans="1:6">
      <c r="A1127" s="14" t="s">
        <v>30</v>
      </c>
      <c r="B1127" s="14" t="s">
        <v>65</v>
      </c>
      <c r="C1127" s="14" t="s">
        <v>62</v>
      </c>
      <c r="D1127" s="14" t="s">
        <v>63</v>
      </c>
      <c r="E1127" s="14">
        <v>0</v>
      </c>
      <c r="F1127" s="14">
        <v>1</v>
      </c>
    </row>
    <row r="1128" spans="1:6">
      <c r="A1128" s="14" t="s">
        <v>30</v>
      </c>
      <c r="B1128" s="14" t="s">
        <v>65</v>
      </c>
      <c r="C1128" s="14" t="s">
        <v>61</v>
      </c>
      <c r="D1128" s="14" t="s">
        <v>63</v>
      </c>
      <c r="E1128" s="14">
        <v>1</v>
      </c>
      <c r="F1128" s="14">
        <v>1</v>
      </c>
    </row>
    <row r="1129" spans="1:6">
      <c r="A1129" s="14" t="s">
        <v>30</v>
      </c>
      <c r="B1129" s="14" t="s">
        <v>62</v>
      </c>
      <c r="C1129" s="14" t="s">
        <v>64</v>
      </c>
      <c r="D1129" s="14" t="s">
        <v>63</v>
      </c>
      <c r="E1129" s="14">
        <v>0</v>
      </c>
      <c r="F1129" s="14">
        <v>1</v>
      </c>
    </row>
    <row r="1130" spans="1:6">
      <c r="A1130" s="14" t="s">
        <v>30</v>
      </c>
      <c r="B1130" s="14" t="s">
        <v>66</v>
      </c>
      <c r="C1130" s="14" t="s">
        <v>67</v>
      </c>
      <c r="D1130" s="14" t="s">
        <v>68</v>
      </c>
      <c r="E1130" s="14">
        <v>0</v>
      </c>
      <c r="F1130" s="14">
        <v>0</v>
      </c>
    </row>
    <row r="1131" spans="1:6">
      <c r="A1131" s="14" t="s">
        <v>30</v>
      </c>
      <c r="B1131" s="14" t="s">
        <v>69</v>
      </c>
      <c r="C1131" s="14" t="s">
        <v>70</v>
      </c>
      <c r="D1131" s="14" t="s">
        <v>68</v>
      </c>
      <c r="E1131" s="14">
        <v>3</v>
      </c>
      <c r="F1131" s="14">
        <v>0</v>
      </c>
    </row>
    <row r="1132" spans="1:6">
      <c r="A1132" s="14" t="s">
        <v>30</v>
      </c>
      <c r="B1132" s="14" t="s">
        <v>66</v>
      </c>
      <c r="C1132" s="14" t="s">
        <v>69</v>
      </c>
      <c r="D1132" s="14" t="s">
        <v>68</v>
      </c>
      <c r="E1132" s="14">
        <v>2</v>
      </c>
      <c r="F1132" s="14">
        <v>1</v>
      </c>
    </row>
    <row r="1133" spans="1:6">
      <c r="A1133" s="14" t="s">
        <v>30</v>
      </c>
      <c r="B1133" s="14" t="s">
        <v>70</v>
      </c>
      <c r="C1133" s="14" t="s">
        <v>67</v>
      </c>
      <c r="D1133" s="14" t="s">
        <v>68</v>
      </c>
      <c r="E1133" s="14">
        <v>1</v>
      </c>
      <c r="F1133" s="14">
        <v>0</v>
      </c>
    </row>
    <row r="1134" spans="1:6">
      <c r="A1134" s="14" t="s">
        <v>30</v>
      </c>
      <c r="B1134" s="14" t="s">
        <v>70</v>
      </c>
      <c r="C1134" s="14" t="s">
        <v>66</v>
      </c>
      <c r="D1134" s="14" t="s">
        <v>68</v>
      </c>
      <c r="E1134" s="14">
        <v>0</v>
      </c>
      <c r="F1134" s="14">
        <v>2</v>
      </c>
    </row>
    <row r="1135" spans="1:6">
      <c r="A1135" s="14" t="s">
        <v>30</v>
      </c>
      <c r="B1135" s="14" t="s">
        <v>67</v>
      </c>
      <c r="C1135" s="14" t="s">
        <v>69</v>
      </c>
      <c r="D1135" s="14" t="s">
        <v>68</v>
      </c>
      <c r="E1135" s="14">
        <v>0</v>
      </c>
      <c r="F1135" s="14">
        <v>1</v>
      </c>
    </row>
    <row r="1136" spans="1:6">
      <c r="A1136" s="14" t="s">
        <v>30</v>
      </c>
      <c r="B1136" s="14" t="s">
        <v>71</v>
      </c>
      <c r="C1136" s="14" t="s">
        <v>72</v>
      </c>
      <c r="D1136" s="14" t="s">
        <v>73</v>
      </c>
      <c r="E1136" s="14">
        <v>2</v>
      </c>
      <c r="F1136" s="14">
        <v>0</v>
      </c>
    </row>
    <row r="1137" spans="1:6">
      <c r="A1137" s="14" t="s">
        <v>30</v>
      </c>
      <c r="B1137" s="14" t="s">
        <v>74</v>
      </c>
      <c r="C1137" s="14" t="s">
        <v>75</v>
      </c>
      <c r="D1137" s="14" t="s">
        <v>73</v>
      </c>
      <c r="E1137" s="14">
        <v>1</v>
      </c>
      <c r="F1137" s="14">
        <v>2</v>
      </c>
    </row>
    <row r="1138" spans="1:6">
      <c r="A1138" s="14" t="s">
        <v>30</v>
      </c>
      <c r="B1138" s="14" t="s">
        <v>71</v>
      </c>
      <c r="C1138" s="14" t="s">
        <v>74</v>
      </c>
      <c r="D1138" s="14" t="s">
        <v>73</v>
      </c>
      <c r="E1138" s="14">
        <v>2</v>
      </c>
      <c r="F1138" s="14">
        <v>0</v>
      </c>
    </row>
    <row r="1139" spans="1:6">
      <c r="A1139" s="14" t="s">
        <v>30</v>
      </c>
      <c r="B1139" s="14" t="s">
        <v>75</v>
      </c>
      <c r="C1139" s="14" t="s">
        <v>72</v>
      </c>
      <c r="D1139" s="14" t="s">
        <v>73</v>
      </c>
      <c r="E1139" s="14">
        <v>2</v>
      </c>
      <c r="F1139" s="14">
        <v>0</v>
      </c>
    </row>
    <row r="1140" spans="1:6">
      <c r="A1140" s="14" t="s">
        <v>30</v>
      </c>
      <c r="B1140" s="14" t="s">
        <v>75</v>
      </c>
      <c r="C1140" s="14" t="s">
        <v>71</v>
      </c>
      <c r="D1140" s="14" t="s">
        <v>73</v>
      </c>
      <c r="E1140" s="14">
        <v>1</v>
      </c>
      <c r="F1140" s="14">
        <v>1</v>
      </c>
    </row>
    <row r="1141" spans="1:6">
      <c r="A1141" s="14" t="s">
        <v>30</v>
      </c>
      <c r="B1141" s="14" t="s">
        <v>72</v>
      </c>
      <c r="C1141" s="14" t="s">
        <v>74</v>
      </c>
      <c r="D1141" s="14" t="s">
        <v>73</v>
      </c>
      <c r="E1141" s="14">
        <v>1</v>
      </c>
      <c r="F1141" s="14">
        <v>1</v>
      </c>
    </row>
    <row r="1142" spans="1:6">
      <c r="A1142" s="14" t="s">
        <v>30</v>
      </c>
      <c r="B1142" s="14" t="s">
        <v>76</v>
      </c>
      <c r="C1142" s="14" t="s">
        <v>77</v>
      </c>
      <c r="D1142" s="14" t="s">
        <v>78</v>
      </c>
      <c r="E1142" s="14">
        <v>3</v>
      </c>
      <c r="F1142" s="14">
        <v>0</v>
      </c>
    </row>
    <row r="1143" spans="1:6">
      <c r="A1143" s="14" t="s">
        <v>30</v>
      </c>
      <c r="B1143" s="14" t="s">
        <v>79</v>
      </c>
      <c r="C1143" s="14" t="s">
        <v>80</v>
      </c>
      <c r="D1143" s="14" t="s">
        <v>78</v>
      </c>
      <c r="E1143" s="14">
        <v>2</v>
      </c>
      <c r="F1143" s="14">
        <v>1</v>
      </c>
    </row>
    <row r="1144" spans="1:6">
      <c r="A1144" s="14" t="s">
        <v>30</v>
      </c>
      <c r="B1144" s="14" t="s">
        <v>76</v>
      </c>
      <c r="C1144" s="14" t="s">
        <v>79</v>
      </c>
      <c r="D1144" s="14" t="s">
        <v>78</v>
      </c>
      <c r="E1144" s="14">
        <v>1</v>
      </c>
      <c r="F1144" s="14">
        <v>1</v>
      </c>
    </row>
    <row r="1145" spans="1:6">
      <c r="A1145" s="14" t="s">
        <v>30</v>
      </c>
      <c r="B1145" s="14" t="s">
        <v>80</v>
      </c>
      <c r="C1145" s="14" t="s">
        <v>77</v>
      </c>
      <c r="D1145" s="14" t="s">
        <v>78</v>
      </c>
      <c r="E1145" s="14">
        <v>3</v>
      </c>
      <c r="F1145" s="14">
        <v>2</v>
      </c>
    </row>
    <row r="1146" spans="1:6">
      <c r="A1146" s="14" t="s">
        <v>30</v>
      </c>
      <c r="B1146" s="14" t="s">
        <v>80</v>
      </c>
      <c r="C1146" s="14" t="s">
        <v>76</v>
      </c>
      <c r="D1146" s="14" t="s">
        <v>78</v>
      </c>
      <c r="E1146" s="14">
        <v>1</v>
      </c>
      <c r="F1146" s="14">
        <v>4</v>
      </c>
    </row>
    <row r="1147" spans="1:6">
      <c r="A1147" s="14" t="s">
        <v>30</v>
      </c>
      <c r="B1147" s="14" t="s">
        <v>77</v>
      </c>
      <c r="C1147" s="14" t="s">
        <v>79</v>
      </c>
      <c r="D1147" s="14" t="s">
        <v>78</v>
      </c>
      <c r="E1147" s="14">
        <v>0</v>
      </c>
      <c r="F1147" s="14">
        <v>0</v>
      </c>
    </row>
    <row r="1148" spans="1:6">
      <c r="A1148" s="14" t="s">
        <v>30</v>
      </c>
      <c r="B1148" s="14" t="s">
        <v>81</v>
      </c>
      <c r="C1148" s="14" t="s">
        <v>82</v>
      </c>
      <c r="D1148" s="14" t="s">
        <v>83</v>
      </c>
      <c r="E1148" s="14">
        <v>1</v>
      </c>
      <c r="F1148" s="14">
        <v>0</v>
      </c>
    </row>
    <row r="1149" spans="1:6">
      <c r="A1149" s="14" t="s">
        <v>30</v>
      </c>
      <c r="B1149" s="14" t="s">
        <v>84</v>
      </c>
      <c r="C1149" s="14" t="s">
        <v>85</v>
      </c>
      <c r="D1149" s="14" t="s">
        <v>83</v>
      </c>
      <c r="E1149" s="14">
        <v>3</v>
      </c>
      <c r="F1149" s="14">
        <v>1</v>
      </c>
    </row>
    <row r="1150" spans="1:6">
      <c r="A1150" s="14" t="s">
        <v>30</v>
      </c>
      <c r="B1150" s="14" t="s">
        <v>81</v>
      </c>
      <c r="C1150" s="14" t="s">
        <v>84</v>
      </c>
      <c r="D1150" s="14" t="s">
        <v>83</v>
      </c>
      <c r="E1150" s="14">
        <v>0</v>
      </c>
      <c r="F1150" s="14">
        <v>1</v>
      </c>
    </row>
    <row r="1151" spans="1:6">
      <c r="A1151" s="14" t="s">
        <v>30</v>
      </c>
      <c r="B1151" s="14" t="s">
        <v>85</v>
      </c>
      <c r="C1151" s="14" t="s">
        <v>82</v>
      </c>
      <c r="D1151" s="14" t="s">
        <v>83</v>
      </c>
      <c r="E1151" s="14">
        <v>1</v>
      </c>
      <c r="F1151" s="14">
        <v>1</v>
      </c>
    </row>
    <row r="1152" spans="1:6">
      <c r="A1152" s="14" t="s">
        <v>30</v>
      </c>
      <c r="B1152" s="14" t="s">
        <v>85</v>
      </c>
      <c r="C1152" s="14" t="s">
        <v>81</v>
      </c>
      <c r="D1152" s="14" t="s">
        <v>83</v>
      </c>
      <c r="E1152" s="14">
        <v>0</v>
      </c>
      <c r="F1152" s="14">
        <v>1</v>
      </c>
    </row>
    <row r="1153" spans="1:6">
      <c r="A1153" s="14" t="s">
        <v>30</v>
      </c>
      <c r="B1153" s="14" t="s">
        <v>82</v>
      </c>
      <c r="C1153" s="14" t="s">
        <v>84</v>
      </c>
      <c r="D1153" s="14" t="s">
        <v>83</v>
      </c>
      <c r="E1153" s="14">
        <v>0</v>
      </c>
      <c r="F1153" s="14">
        <v>3</v>
      </c>
    </row>
    <row r="1154" spans="1:6">
      <c r="A1154" s="14" t="s">
        <v>31</v>
      </c>
      <c r="B1154" s="14" t="s">
        <v>46</v>
      </c>
      <c r="C1154" s="14" t="s">
        <v>47</v>
      </c>
      <c r="D1154" s="14" t="s">
        <v>48</v>
      </c>
      <c r="E1154" s="14">
        <v>1</v>
      </c>
      <c r="F1154" s="14">
        <v>0</v>
      </c>
    </row>
    <row r="1155" spans="1:6">
      <c r="A1155" s="14" t="s">
        <v>31</v>
      </c>
      <c r="B1155" s="14" t="s">
        <v>49</v>
      </c>
      <c r="C1155" s="14" t="s">
        <v>50</v>
      </c>
      <c r="D1155" s="14" t="s">
        <v>48</v>
      </c>
      <c r="E1155" s="14">
        <v>0</v>
      </c>
      <c r="F1155" s="14">
        <v>1</v>
      </c>
    </row>
    <row r="1156" spans="1:6">
      <c r="A1156" s="14" t="s">
        <v>31</v>
      </c>
      <c r="B1156" s="14" t="s">
        <v>46</v>
      </c>
      <c r="C1156" s="14" t="s">
        <v>49</v>
      </c>
      <c r="D1156" s="14" t="s">
        <v>48</v>
      </c>
      <c r="E1156" s="14">
        <v>0</v>
      </c>
      <c r="F1156" s="14">
        <v>0</v>
      </c>
    </row>
    <row r="1157" spans="1:6">
      <c r="A1157" s="14" t="s">
        <v>31</v>
      </c>
      <c r="B1157" s="14" t="s">
        <v>50</v>
      </c>
      <c r="C1157" s="14" t="s">
        <v>47</v>
      </c>
      <c r="D1157" s="14" t="s">
        <v>48</v>
      </c>
      <c r="E1157" s="14">
        <v>2</v>
      </c>
      <c r="F1157" s="14">
        <v>0</v>
      </c>
    </row>
    <row r="1158" spans="1:6">
      <c r="A1158" s="14" t="s">
        <v>31</v>
      </c>
      <c r="B1158" s="14" t="s">
        <v>50</v>
      </c>
      <c r="C1158" s="14" t="s">
        <v>46</v>
      </c>
      <c r="D1158" s="14" t="s">
        <v>48</v>
      </c>
      <c r="E1158" s="14">
        <v>2</v>
      </c>
      <c r="F1158" s="14">
        <v>0</v>
      </c>
    </row>
    <row r="1159" spans="1:6">
      <c r="A1159" s="14" t="s">
        <v>31</v>
      </c>
      <c r="B1159" s="14" t="s">
        <v>47</v>
      </c>
      <c r="C1159" s="14" t="s">
        <v>49</v>
      </c>
      <c r="D1159" s="14" t="s">
        <v>48</v>
      </c>
      <c r="E1159" s="14">
        <v>1</v>
      </c>
      <c r="F1159" s="14">
        <v>2</v>
      </c>
    </row>
    <row r="1160" spans="1:6">
      <c r="A1160" s="14" t="s">
        <v>31</v>
      </c>
      <c r="B1160" s="14" t="s">
        <v>51</v>
      </c>
      <c r="C1160" s="14" t="s">
        <v>52</v>
      </c>
      <c r="D1160" s="14" t="s">
        <v>53</v>
      </c>
      <c r="E1160" s="14">
        <v>2</v>
      </c>
      <c r="F1160" s="14">
        <v>0</v>
      </c>
    </row>
    <row r="1161" spans="1:6">
      <c r="A1161" s="14" t="s">
        <v>31</v>
      </c>
      <c r="B1161" s="14" t="s">
        <v>54</v>
      </c>
      <c r="C1161" s="14" t="s">
        <v>55</v>
      </c>
      <c r="D1161" s="14" t="s">
        <v>53</v>
      </c>
      <c r="E1161" s="14">
        <v>1</v>
      </c>
      <c r="F1161" s="14">
        <v>1</v>
      </c>
    </row>
    <row r="1162" spans="1:6">
      <c r="A1162" s="14" t="s">
        <v>31</v>
      </c>
      <c r="B1162" s="14" t="s">
        <v>51</v>
      </c>
      <c r="C1162" s="14" t="s">
        <v>54</v>
      </c>
      <c r="D1162" s="14" t="s">
        <v>53</v>
      </c>
      <c r="E1162" s="14">
        <v>1</v>
      </c>
      <c r="F1162" s="14">
        <v>0</v>
      </c>
    </row>
    <row r="1163" spans="1:6">
      <c r="A1163" s="14" t="s">
        <v>31</v>
      </c>
      <c r="B1163" s="14" t="s">
        <v>55</v>
      </c>
      <c r="C1163" s="14" t="s">
        <v>52</v>
      </c>
      <c r="D1163" s="14" t="s">
        <v>53</v>
      </c>
      <c r="E1163" s="14">
        <v>1</v>
      </c>
      <c r="F1163" s="14">
        <v>2</v>
      </c>
    </row>
    <row r="1164" spans="1:6">
      <c r="A1164" s="14" t="s">
        <v>31</v>
      </c>
      <c r="B1164" s="14" t="s">
        <v>55</v>
      </c>
      <c r="C1164" s="14" t="s">
        <v>51</v>
      </c>
      <c r="D1164" s="14" t="s">
        <v>53</v>
      </c>
      <c r="E1164" s="14">
        <v>1</v>
      </c>
      <c r="F1164" s="14">
        <v>2</v>
      </c>
    </row>
    <row r="1165" spans="1:6">
      <c r="A1165" s="14" t="s">
        <v>31</v>
      </c>
      <c r="B1165" s="14" t="s">
        <v>52</v>
      </c>
      <c r="C1165" s="14" t="s">
        <v>54</v>
      </c>
      <c r="D1165" s="14" t="s">
        <v>53</v>
      </c>
      <c r="E1165" s="14">
        <v>1</v>
      </c>
      <c r="F1165" s="14">
        <v>1</v>
      </c>
    </row>
    <row r="1166" spans="1:6">
      <c r="A1166" s="14" t="s">
        <v>31</v>
      </c>
      <c r="B1166" s="14" t="s">
        <v>56</v>
      </c>
      <c r="C1166" s="14" t="s">
        <v>57</v>
      </c>
      <c r="D1166" s="14" t="s">
        <v>58</v>
      </c>
      <c r="E1166" s="14">
        <v>2</v>
      </c>
      <c r="F1166" s="14">
        <v>0</v>
      </c>
    </row>
    <row r="1167" spans="1:6">
      <c r="A1167" s="14" t="s">
        <v>31</v>
      </c>
      <c r="B1167" s="14" t="s">
        <v>59</v>
      </c>
      <c r="C1167" s="14" t="s">
        <v>60</v>
      </c>
      <c r="D1167" s="14" t="s">
        <v>58</v>
      </c>
      <c r="E1167" s="14">
        <v>1</v>
      </c>
      <c r="F1167" s="14">
        <v>0</v>
      </c>
    </row>
    <row r="1168" spans="1:6">
      <c r="A1168" s="14" t="s">
        <v>31</v>
      </c>
      <c r="B1168" s="14" t="s">
        <v>56</v>
      </c>
      <c r="C1168" s="14" t="s">
        <v>59</v>
      </c>
      <c r="D1168" s="14" t="s">
        <v>58</v>
      </c>
      <c r="E1168" s="14">
        <v>2</v>
      </c>
      <c r="F1168" s="14">
        <v>1</v>
      </c>
    </row>
    <row r="1169" spans="1:6">
      <c r="A1169" s="14" t="s">
        <v>31</v>
      </c>
      <c r="B1169" s="14" t="s">
        <v>60</v>
      </c>
      <c r="C1169" s="14" t="s">
        <v>57</v>
      </c>
      <c r="D1169" s="14" t="s">
        <v>58</v>
      </c>
      <c r="E1169" s="14">
        <v>2</v>
      </c>
      <c r="F1169" s="14">
        <v>1</v>
      </c>
    </row>
    <row r="1170" spans="1:6">
      <c r="A1170" s="14" t="s">
        <v>31</v>
      </c>
      <c r="B1170" s="14" t="s">
        <v>60</v>
      </c>
      <c r="C1170" s="14" t="s">
        <v>56</v>
      </c>
      <c r="D1170" s="14" t="s">
        <v>58</v>
      </c>
      <c r="E1170" s="14">
        <v>0</v>
      </c>
      <c r="F1170" s="14">
        <v>2</v>
      </c>
    </row>
    <row r="1171" spans="1:6">
      <c r="A1171" s="14" t="s">
        <v>31</v>
      </c>
      <c r="B1171" s="14" t="s">
        <v>57</v>
      </c>
      <c r="C1171" s="14" t="s">
        <v>59</v>
      </c>
      <c r="D1171" s="14" t="s">
        <v>58</v>
      </c>
      <c r="E1171" s="14">
        <v>0</v>
      </c>
      <c r="F1171" s="14">
        <v>2</v>
      </c>
    </row>
    <row r="1172" spans="1:6">
      <c r="A1172" s="14" t="s">
        <v>31</v>
      </c>
      <c r="B1172" s="14" t="s">
        <v>61</v>
      </c>
      <c r="C1172" s="14" t="s">
        <v>62</v>
      </c>
      <c r="D1172" s="14" t="s">
        <v>63</v>
      </c>
      <c r="E1172" s="14">
        <v>1</v>
      </c>
      <c r="F1172" s="14">
        <v>0</v>
      </c>
    </row>
    <row r="1173" spans="1:6">
      <c r="A1173" s="14" t="s">
        <v>31</v>
      </c>
      <c r="B1173" s="14" t="s">
        <v>64</v>
      </c>
      <c r="C1173" s="14" t="s">
        <v>65</v>
      </c>
      <c r="D1173" s="14" t="s">
        <v>63</v>
      </c>
      <c r="E1173" s="14">
        <v>2</v>
      </c>
      <c r="F1173" s="14">
        <v>1</v>
      </c>
    </row>
    <row r="1174" spans="1:6">
      <c r="A1174" s="14" t="s">
        <v>31</v>
      </c>
      <c r="B1174" s="14" t="s">
        <v>61</v>
      </c>
      <c r="C1174" s="14" t="s">
        <v>64</v>
      </c>
      <c r="D1174" s="14" t="s">
        <v>63</v>
      </c>
      <c r="E1174" s="14">
        <v>1</v>
      </c>
      <c r="F1174" s="14">
        <v>0</v>
      </c>
    </row>
    <row r="1175" spans="1:6">
      <c r="A1175" s="14" t="s">
        <v>31</v>
      </c>
      <c r="B1175" s="14" t="s">
        <v>65</v>
      </c>
      <c r="C1175" s="14" t="s">
        <v>62</v>
      </c>
      <c r="D1175" s="14" t="s">
        <v>63</v>
      </c>
      <c r="E1175" s="14">
        <v>0</v>
      </c>
      <c r="F1175" s="14">
        <v>0</v>
      </c>
    </row>
    <row r="1176" spans="1:6">
      <c r="A1176" s="14" t="s">
        <v>31</v>
      </c>
      <c r="B1176" s="14" t="s">
        <v>65</v>
      </c>
      <c r="C1176" s="14" t="s">
        <v>61</v>
      </c>
      <c r="D1176" s="14" t="s">
        <v>63</v>
      </c>
      <c r="E1176" s="14">
        <v>0</v>
      </c>
      <c r="F1176" s="14">
        <v>1</v>
      </c>
    </row>
    <row r="1177" spans="1:6">
      <c r="A1177" s="14" t="s">
        <v>31</v>
      </c>
      <c r="B1177" s="14" t="s">
        <v>62</v>
      </c>
      <c r="C1177" s="14" t="s">
        <v>64</v>
      </c>
      <c r="D1177" s="14" t="s">
        <v>63</v>
      </c>
      <c r="E1177" s="14">
        <v>1</v>
      </c>
      <c r="F1177" s="14">
        <v>2</v>
      </c>
    </row>
    <row r="1178" spans="1:6">
      <c r="A1178" s="14" t="s">
        <v>31</v>
      </c>
      <c r="B1178" s="14" t="s">
        <v>66</v>
      </c>
      <c r="C1178" s="14" t="s">
        <v>67</v>
      </c>
      <c r="D1178" s="14" t="s">
        <v>68</v>
      </c>
      <c r="E1178" s="14">
        <v>1</v>
      </c>
      <c r="F1178" s="14">
        <v>0</v>
      </c>
    </row>
    <row r="1179" spans="1:6">
      <c r="A1179" s="14" t="s">
        <v>31</v>
      </c>
      <c r="B1179" s="14" t="s">
        <v>69</v>
      </c>
      <c r="C1179" s="14" t="s">
        <v>70</v>
      </c>
      <c r="D1179" s="14" t="s">
        <v>68</v>
      </c>
      <c r="E1179" s="14">
        <v>2</v>
      </c>
      <c r="F1179" s="14">
        <v>0</v>
      </c>
    </row>
    <row r="1180" spans="1:6">
      <c r="A1180" s="14" t="s">
        <v>31</v>
      </c>
      <c r="B1180" s="14" t="s">
        <v>66</v>
      </c>
      <c r="C1180" s="14" t="s">
        <v>69</v>
      </c>
      <c r="D1180" s="14" t="s">
        <v>68</v>
      </c>
      <c r="E1180" s="14">
        <v>2</v>
      </c>
      <c r="F1180" s="14">
        <v>2</v>
      </c>
    </row>
    <row r="1181" spans="1:6">
      <c r="A1181" s="14" t="s">
        <v>31</v>
      </c>
      <c r="B1181" s="14" t="s">
        <v>70</v>
      </c>
      <c r="C1181" s="14" t="s">
        <v>67</v>
      </c>
      <c r="D1181" s="14" t="s">
        <v>68</v>
      </c>
      <c r="E1181" s="14">
        <v>1</v>
      </c>
      <c r="F1181" s="14">
        <v>1</v>
      </c>
    </row>
    <row r="1182" spans="1:6">
      <c r="A1182" s="14" t="s">
        <v>31</v>
      </c>
      <c r="B1182" s="14" t="s">
        <v>70</v>
      </c>
      <c r="C1182" s="14" t="s">
        <v>66</v>
      </c>
      <c r="D1182" s="14" t="s">
        <v>68</v>
      </c>
      <c r="E1182" s="14">
        <v>0</v>
      </c>
      <c r="F1182" s="14">
        <v>1</v>
      </c>
    </row>
    <row r="1183" spans="1:6">
      <c r="A1183" s="14" t="s">
        <v>31</v>
      </c>
      <c r="B1183" s="14" t="s">
        <v>67</v>
      </c>
      <c r="C1183" s="14" t="s">
        <v>69</v>
      </c>
      <c r="D1183" s="14" t="s">
        <v>68</v>
      </c>
      <c r="E1183" s="14">
        <v>0</v>
      </c>
      <c r="F1183" s="14">
        <v>2</v>
      </c>
    </row>
    <row r="1184" spans="1:6">
      <c r="A1184" s="14" t="s">
        <v>31</v>
      </c>
      <c r="B1184" s="14" t="s">
        <v>71</v>
      </c>
      <c r="C1184" s="14" t="s">
        <v>72</v>
      </c>
      <c r="D1184" s="14" t="s">
        <v>73</v>
      </c>
      <c r="E1184" s="14">
        <v>2</v>
      </c>
      <c r="F1184" s="14">
        <v>0</v>
      </c>
    </row>
    <row r="1185" spans="1:6">
      <c r="A1185" s="14" t="s">
        <v>31</v>
      </c>
      <c r="B1185" s="14" t="s">
        <v>74</v>
      </c>
      <c r="C1185" s="14" t="s">
        <v>75</v>
      </c>
      <c r="D1185" s="14" t="s">
        <v>73</v>
      </c>
      <c r="E1185" s="14">
        <v>0</v>
      </c>
      <c r="F1185" s="14">
        <v>1</v>
      </c>
    </row>
    <row r="1186" spans="1:6">
      <c r="A1186" s="14" t="s">
        <v>31</v>
      </c>
      <c r="B1186" s="14" t="s">
        <v>71</v>
      </c>
      <c r="C1186" s="14" t="s">
        <v>74</v>
      </c>
      <c r="D1186" s="14" t="s">
        <v>73</v>
      </c>
      <c r="E1186" s="14">
        <v>2</v>
      </c>
      <c r="F1186" s="14">
        <v>0</v>
      </c>
    </row>
    <row r="1187" spans="1:6">
      <c r="A1187" s="14" t="s">
        <v>31</v>
      </c>
      <c r="B1187" s="14" t="s">
        <v>75</v>
      </c>
      <c r="C1187" s="14" t="s">
        <v>72</v>
      </c>
      <c r="D1187" s="14" t="s">
        <v>73</v>
      </c>
      <c r="E1187" s="14">
        <v>2</v>
      </c>
      <c r="F1187" s="14">
        <v>0</v>
      </c>
    </row>
    <row r="1188" spans="1:6">
      <c r="A1188" s="14" t="s">
        <v>31</v>
      </c>
      <c r="B1188" s="14" t="s">
        <v>75</v>
      </c>
      <c r="C1188" s="14" t="s">
        <v>71</v>
      </c>
      <c r="D1188" s="14" t="s">
        <v>73</v>
      </c>
      <c r="E1188" s="14">
        <v>1</v>
      </c>
      <c r="F1188" s="14">
        <v>2</v>
      </c>
    </row>
    <row r="1189" spans="1:6">
      <c r="A1189" s="14" t="s">
        <v>31</v>
      </c>
      <c r="B1189" s="14" t="s">
        <v>72</v>
      </c>
      <c r="C1189" s="14" t="s">
        <v>74</v>
      </c>
      <c r="D1189" s="14" t="s">
        <v>73</v>
      </c>
      <c r="E1189" s="14">
        <v>0</v>
      </c>
      <c r="F1189" s="14">
        <v>1</v>
      </c>
    </row>
    <row r="1190" spans="1:6">
      <c r="A1190" s="14" t="s">
        <v>31</v>
      </c>
      <c r="B1190" s="14" t="s">
        <v>76</v>
      </c>
      <c r="C1190" s="14" t="s">
        <v>77</v>
      </c>
      <c r="D1190" s="14" t="s">
        <v>78</v>
      </c>
      <c r="E1190" s="14">
        <v>2</v>
      </c>
      <c r="F1190" s="14">
        <v>0</v>
      </c>
    </row>
    <row r="1191" spans="1:6">
      <c r="A1191" s="14" t="s">
        <v>31</v>
      </c>
      <c r="B1191" s="14" t="s">
        <v>79</v>
      </c>
      <c r="C1191" s="14" t="s">
        <v>80</v>
      </c>
      <c r="D1191" s="14" t="s">
        <v>78</v>
      </c>
      <c r="E1191" s="14">
        <v>2</v>
      </c>
      <c r="F1191" s="14">
        <v>0</v>
      </c>
    </row>
    <row r="1192" spans="1:6">
      <c r="A1192" s="14" t="s">
        <v>31</v>
      </c>
      <c r="B1192" s="14" t="s">
        <v>76</v>
      </c>
      <c r="C1192" s="14" t="s">
        <v>79</v>
      </c>
      <c r="D1192" s="14" t="s">
        <v>78</v>
      </c>
      <c r="E1192" s="14">
        <v>2</v>
      </c>
      <c r="F1192" s="14">
        <v>1</v>
      </c>
    </row>
    <row r="1193" spans="1:6">
      <c r="A1193" s="14" t="s">
        <v>31</v>
      </c>
      <c r="B1193" s="14" t="s">
        <v>80</v>
      </c>
      <c r="C1193" s="14" t="s">
        <v>77</v>
      </c>
      <c r="D1193" s="14" t="s">
        <v>78</v>
      </c>
      <c r="E1193" s="14">
        <v>0</v>
      </c>
      <c r="F1193" s="14">
        <v>1</v>
      </c>
    </row>
    <row r="1194" spans="1:6">
      <c r="A1194" s="14" t="s">
        <v>31</v>
      </c>
      <c r="B1194" s="14" t="s">
        <v>80</v>
      </c>
      <c r="C1194" s="14" t="s">
        <v>76</v>
      </c>
      <c r="D1194" s="14" t="s">
        <v>78</v>
      </c>
      <c r="E1194" s="14">
        <v>0</v>
      </c>
      <c r="F1194" s="14">
        <v>2</v>
      </c>
    </row>
    <row r="1195" spans="1:6">
      <c r="A1195" s="14" t="s">
        <v>31</v>
      </c>
      <c r="B1195" s="14" t="s">
        <v>77</v>
      </c>
      <c r="C1195" s="14" t="s">
        <v>79</v>
      </c>
      <c r="D1195" s="14" t="s">
        <v>78</v>
      </c>
      <c r="E1195" s="14">
        <v>1</v>
      </c>
      <c r="F1195" s="14">
        <v>1</v>
      </c>
    </row>
    <row r="1196" spans="1:6">
      <c r="A1196" s="14" t="s">
        <v>31</v>
      </c>
      <c r="B1196" s="14" t="s">
        <v>81</v>
      </c>
      <c r="C1196" s="14" t="s">
        <v>82</v>
      </c>
      <c r="D1196" s="14" t="s">
        <v>83</v>
      </c>
      <c r="E1196" s="14">
        <v>2</v>
      </c>
      <c r="F1196" s="14">
        <v>0</v>
      </c>
    </row>
    <row r="1197" spans="1:6">
      <c r="A1197" s="14" t="s">
        <v>31</v>
      </c>
      <c r="B1197" s="14" t="s">
        <v>84</v>
      </c>
      <c r="C1197" s="14" t="s">
        <v>85</v>
      </c>
      <c r="D1197" s="14" t="s">
        <v>83</v>
      </c>
      <c r="E1197" s="14">
        <v>1</v>
      </c>
      <c r="F1197" s="14">
        <v>1</v>
      </c>
    </row>
    <row r="1198" spans="1:6">
      <c r="A1198" s="14" t="s">
        <v>31</v>
      </c>
      <c r="B1198" s="14" t="s">
        <v>81</v>
      </c>
      <c r="C1198" s="14" t="s">
        <v>84</v>
      </c>
      <c r="D1198" s="14" t="s">
        <v>83</v>
      </c>
      <c r="E1198" s="14">
        <v>2</v>
      </c>
      <c r="F1198" s="14">
        <v>1</v>
      </c>
    </row>
    <row r="1199" spans="1:6">
      <c r="A1199" s="14" t="s">
        <v>31</v>
      </c>
      <c r="B1199" s="14" t="s">
        <v>85</v>
      </c>
      <c r="C1199" s="14" t="s">
        <v>82</v>
      </c>
      <c r="D1199" s="14" t="s">
        <v>83</v>
      </c>
      <c r="E1199" s="14">
        <v>1</v>
      </c>
      <c r="F1199" s="14">
        <v>0</v>
      </c>
    </row>
    <row r="1200" spans="1:6">
      <c r="A1200" s="14" t="s">
        <v>31</v>
      </c>
      <c r="B1200" s="14" t="s">
        <v>85</v>
      </c>
      <c r="C1200" s="14" t="s">
        <v>81</v>
      </c>
      <c r="D1200" s="14" t="s">
        <v>83</v>
      </c>
      <c r="E1200" s="14">
        <v>1</v>
      </c>
      <c r="F1200" s="14">
        <v>2</v>
      </c>
    </row>
    <row r="1201" spans="1:6">
      <c r="A1201" s="14" t="s">
        <v>31</v>
      </c>
      <c r="B1201" s="14" t="s">
        <v>82</v>
      </c>
      <c r="C1201" s="14" t="s">
        <v>84</v>
      </c>
      <c r="D1201" s="14" t="s">
        <v>83</v>
      </c>
      <c r="E1201" s="14">
        <v>0</v>
      </c>
      <c r="F1201" s="14">
        <v>2</v>
      </c>
    </row>
  </sheetData>
  <sheetProtection algorithmName="SHA-512" hashValue="JCqVjO0dBGC3aSMIOn74bcsJzadlxbP+3GqrPOTjfshuhELaeIaowySgyRvRBuP+UnW2Rqff1WDgBvhuwxJg5g==" saltValue="DXTYl370uPIfCoOqfYeOBw==" spinCount="100000" sheet="1" objects="1" scenarios="1" selectLockedCells="1" sort="0" autoFilter="0" pivotTables="0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6"/>
  <dimension ref="XFD1:XFD24"/>
  <sheetViews>
    <sheetView showGridLines="0" showRowColHeaders="0" zoomScaleNormal="100" workbookViewId="0"/>
  </sheetViews>
  <sheetFormatPr defaultColWidth="11.42578125" defaultRowHeight="15"/>
  <cols>
    <col min="8" max="8" width="7.140625" customWidth="1"/>
    <col min="16384" max="16384" width="0" hidden="1" customWidth="1"/>
  </cols>
  <sheetData>
    <row r="1" spans="16384:16384" ht="20.100000000000001" customHeight="1">
      <c r="XFD1">
        <f>tcp</f>
        <v>0</v>
      </c>
    </row>
    <row r="22" ht="11.25" customHeight="1"/>
    <row r="24" ht="20.100000000000001" customHeight="1"/>
  </sheetData>
  <sheetProtection algorithmName="SHA-512" hashValue="ouax6d2+ZGhySsLLbD4C0VaQAFTg8RkPty5zqJkFNyH2TMcJgqziDFYD6JDCX8t4411bzruzfHsfnkjhRtP/CA==" saltValue="9GCUIP+DXTAl0gi+1Lq7rA==" spinCount="100000" sheet="1" objects="1" scenarios="1" selectLockedCell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350F-5E21-4970-A540-251022AAAE16}">
  <dimension ref="A1:D801"/>
  <sheetViews>
    <sheetView workbookViewId="0">
      <selection sqref="A1:C1048576"/>
    </sheetView>
  </sheetViews>
  <sheetFormatPr defaultColWidth="11.42578125" defaultRowHeight="15"/>
  <cols>
    <col min="1" max="4" width="15.28515625" style="14" customWidth="1"/>
  </cols>
  <sheetData>
    <row r="1" spans="1:4">
      <c r="A1" s="72" t="s">
        <v>153</v>
      </c>
      <c r="B1" s="72" t="s">
        <v>184</v>
      </c>
      <c r="C1" s="72" t="s">
        <v>179</v>
      </c>
      <c r="D1" s="72" t="s">
        <v>185</v>
      </c>
    </row>
    <row r="2" spans="1:4">
      <c r="A2" s="14" t="s">
        <v>7</v>
      </c>
      <c r="B2" s="14" t="s">
        <v>46</v>
      </c>
      <c r="C2" s="14" t="s">
        <v>48</v>
      </c>
      <c r="D2" s="14">
        <v>3</v>
      </c>
    </row>
    <row r="3" spans="1:4">
      <c r="A3" s="14" t="s">
        <v>7</v>
      </c>
      <c r="B3" s="14" t="s">
        <v>47</v>
      </c>
      <c r="C3" s="14" t="s">
        <v>48</v>
      </c>
      <c r="D3" s="14">
        <v>4</v>
      </c>
    </row>
    <row r="4" spans="1:4">
      <c r="A4" s="14" t="s">
        <v>7</v>
      </c>
      <c r="B4" s="14" t="s">
        <v>49</v>
      </c>
      <c r="C4" s="14" t="s">
        <v>48</v>
      </c>
      <c r="D4" s="14">
        <v>2</v>
      </c>
    </row>
    <row r="5" spans="1:4">
      <c r="A5" s="14" t="s">
        <v>7</v>
      </c>
      <c r="B5" s="14" t="s">
        <v>50</v>
      </c>
      <c r="C5" s="14" t="s">
        <v>48</v>
      </c>
      <c r="D5" s="14">
        <v>1</v>
      </c>
    </row>
    <row r="6" spans="1:4">
      <c r="A6" s="14" t="s">
        <v>7</v>
      </c>
      <c r="B6" s="14" t="s">
        <v>51</v>
      </c>
      <c r="C6" s="14" t="s">
        <v>53</v>
      </c>
      <c r="D6" s="14">
        <v>1</v>
      </c>
    </row>
    <row r="7" spans="1:4">
      <c r="A7" s="14" t="s">
        <v>7</v>
      </c>
      <c r="B7" s="14" t="s">
        <v>52</v>
      </c>
      <c r="C7" s="14" t="s">
        <v>53</v>
      </c>
      <c r="D7" s="14">
        <v>4</v>
      </c>
    </row>
    <row r="8" spans="1:4">
      <c r="A8" s="14" t="s">
        <v>7</v>
      </c>
      <c r="B8" s="14" t="s">
        <v>54</v>
      </c>
      <c r="C8" s="14" t="s">
        <v>53</v>
      </c>
      <c r="D8" s="14">
        <v>2</v>
      </c>
    </row>
    <row r="9" spans="1:4">
      <c r="A9" s="14" t="s">
        <v>7</v>
      </c>
      <c r="B9" s="14" t="s">
        <v>55</v>
      </c>
      <c r="C9" s="14" t="s">
        <v>53</v>
      </c>
      <c r="D9" s="14">
        <v>3</v>
      </c>
    </row>
    <row r="10" spans="1:4">
      <c r="A10" s="14" t="s">
        <v>7</v>
      </c>
      <c r="B10" s="14" t="s">
        <v>56</v>
      </c>
      <c r="C10" s="14" t="s">
        <v>58</v>
      </c>
      <c r="D10" s="14">
        <v>1</v>
      </c>
    </row>
    <row r="11" spans="1:4">
      <c r="A11" s="14" t="s">
        <v>7</v>
      </c>
      <c r="B11" s="14" t="s">
        <v>57</v>
      </c>
      <c r="C11" s="14" t="s">
        <v>58</v>
      </c>
      <c r="D11" s="14">
        <v>4</v>
      </c>
    </row>
    <row r="12" spans="1:4">
      <c r="A12" s="14" t="s">
        <v>7</v>
      </c>
      <c r="B12" s="14" t="s">
        <v>59</v>
      </c>
      <c r="C12" s="14" t="s">
        <v>58</v>
      </c>
      <c r="D12" s="14">
        <v>2</v>
      </c>
    </row>
    <row r="13" spans="1:4">
      <c r="A13" s="14" t="s">
        <v>7</v>
      </c>
      <c r="B13" s="14" t="s">
        <v>60</v>
      </c>
      <c r="C13" s="14" t="s">
        <v>58</v>
      </c>
      <c r="D13" s="14">
        <v>3</v>
      </c>
    </row>
    <row r="14" spans="1:4">
      <c r="A14" s="14" t="s">
        <v>7</v>
      </c>
      <c r="B14" s="14" t="s">
        <v>61</v>
      </c>
      <c r="C14" s="14" t="s">
        <v>63</v>
      </c>
      <c r="D14" s="14">
        <v>1</v>
      </c>
    </row>
    <row r="15" spans="1:4">
      <c r="A15" s="14" t="s">
        <v>7</v>
      </c>
      <c r="B15" s="14" t="s">
        <v>62</v>
      </c>
      <c r="C15" s="14" t="s">
        <v>63</v>
      </c>
      <c r="D15" s="14">
        <v>4</v>
      </c>
    </row>
    <row r="16" spans="1:4">
      <c r="A16" s="14" t="s">
        <v>7</v>
      </c>
      <c r="B16" s="14" t="s">
        <v>64</v>
      </c>
      <c r="C16" s="14" t="s">
        <v>63</v>
      </c>
      <c r="D16" s="14">
        <v>2</v>
      </c>
    </row>
    <row r="17" spans="1:4">
      <c r="A17" s="14" t="s">
        <v>7</v>
      </c>
      <c r="B17" s="14" t="s">
        <v>65</v>
      </c>
      <c r="C17" s="14" t="s">
        <v>63</v>
      </c>
      <c r="D17" s="14">
        <v>3</v>
      </c>
    </row>
    <row r="18" spans="1:4">
      <c r="A18" s="14" t="s">
        <v>7</v>
      </c>
      <c r="B18" s="14" t="s">
        <v>66</v>
      </c>
      <c r="C18" s="14" t="s">
        <v>68</v>
      </c>
      <c r="D18" s="14">
        <v>2</v>
      </c>
    </row>
    <row r="19" spans="1:4">
      <c r="A19" s="14" t="s">
        <v>7</v>
      </c>
      <c r="B19" s="14" t="s">
        <v>67</v>
      </c>
      <c r="C19" s="14" t="s">
        <v>68</v>
      </c>
      <c r="D19" s="14">
        <v>3</v>
      </c>
    </row>
    <row r="20" spans="1:4">
      <c r="A20" s="14" t="s">
        <v>7</v>
      </c>
      <c r="B20" s="14" t="s">
        <v>69</v>
      </c>
      <c r="C20" s="14" t="s">
        <v>68</v>
      </c>
      <c r="D20" s="14">
        <v>1</v>
      </c>
    </row>
    <row r="21" spans="1:4">
      <c r="A21" s="14" t="s">
        <v>7</v>
      </c>
      <c r="B21" s="14" t="s">
        <v>70</v>
      </c>
      <c r="C21" s="14" t="s">
        <v>68</v>
      </c>
      <c r="D21" s="14">
        <v>4</v>
      </c>
    </row>
    <row r="22" spans="1:4">
      <c r="A22" s="14" t="s">
        <v>7</v>
      </c>
      <c r="B22" s="14" t="s">
        <v>71</v>
      </c>
      <c r="C22" s="14" t="s">
        <v>73</v>
      </c>
      <c r="D22" s="14">
        <v>3</v>
      </c>
    </row>
    <row r="23" spans="1:4">
      <c r="A23" s="14" t="s">
        <v>7</v>
      </c>
      <c r="B23" s="14" t="s">
        <v>72</v>
      </c>
      <c r="C23" s="14" t="s">
        <v>73</v>
      </c>
      <c r="D23" s="14">
        <v>2</v>
      </c>
    </row>
    <row r="24" spans="1:4">
      <c r="A24" s="14" t="s">
        <v>7</v>
      </c>
      <c r="B24" s="14" t="s">
        <v>74</v>
      </c>
      <c r="C24" s="14" t="s">
        <v>73</v>
      </c>
      <c r="D24" s="14">
        <v>4</v>
      </c>
    </row>
    <row r="25" spans="1:4">
      <c r="A25" s="14" t="s">
        <v>7</v>
      </c>
      <c r="B25" s="14" t="s">
        <v>75</v>
      </c>
      <c r="C25" s="14" t="s">
        <v>73</v>
      </c>
      <c r="D25" s="14">
        <v>1</v>
      </c>
    </row>
    <row r="26" spans="1:4">
      <c r="A26" s="14" t="s">
        <v>7</v>
      </c>
      <c r="B26" s="14" t="s">
        <v>76</v>
      </c>
      <c r="C26" s="14" t="s">
        <v>78</v>
      </c>
      <c r="D26" s="14">
        <v>1</v>
      </c>
    </row>
    <row r="27" spans="1:4">
      <c r="A27" s="14" t="s">
        <v>7</v>
      </c>
      <c r="B27" s="14" t="s">
        <v>77</v>
      </c>
      <c r="C27" s="14" t="s">
        <v>78</v>
      </c>
      <c r="D27" s="14">
        <v>4</v>
      </c>
    </row>
    <row r="28" spans="1:4">
      <c r="A28" s="14" t="s">
        <v>7</v>
      </c>
      <c r="B28" s="14" t="s">
        <v>79</v>
      </c>
      <c r="C28" s="14" t="s">
        <v>78</v>
      </c>
      <c r="D28" s="14">
        <v>3</v>
      </c>
    </row>
    <row r="29" spans="1:4">
      <c r="A29" s="14" t="s">
        <v>7</v>
      </c>
      <c r="B29" s="14" t="s">
        <v>80</v>
      </c>
      <c r="C29" s="14" t="s">
        <v>78</v>
      </c>
      <c r="D29" s="14">
        <v>2</v>
      </c>
    </row>
    <row r="30" spans="1:4">
      <c r="A30" s="14" t="s">
        <v>7</v>
      </c>
      <c r="B30" s="14" t="s">
        <v>81</v>
      </c>
      <c r="C30" s="14" t="s">
        <v>83</v>
      </c>
      <c r="D30" s="14">
        <v>3</v>
      </c>
    </row>
    <row r="31" spans="1:4">
      <c r="A31" s="14" t="s">
        <v>7</v>
      </c>
      <c r="B31" s="14" t="s">
        <v>82</v>
      </c>
      <c r="C31" s="14" t="s">
        <v>83</v>
      </c>
      <c r="D31" s="14">
        <v>2</v>
      </c>
    </row>
    <row r="32" spans="1:4">
      <c r="A32" s="14" t="s">
        <v>7</v>
      </c>
      <c r="B32" s="14" t="s">
        <v>84</v>
      </c>
      <c r="C32" s="14" t="s">
        <v>83</v>
      </c>
      <c r="D32" s="14">
        <v>1</v>
      </c>
    </row>
    <row r="33" spans="1:4">
      <c r="A33" s="14" t="s">
        <v>7</v>
      </c>
      <c r="B33" s="14" t="s">
        <v>85</v>
      </c>
      <c r="C33" s="14" t="s">
        <v>83</v>
      </c>
      <c r="D33" s="14">
        <v>4</v>
      </c>
    </row>
    <row r="34" spans="1:4">
      <c r="A34" s="14" t="s">
        <v>8</v>
      </c>
      <c r="B34" s="14" t="s">
        <v>46</v>
      </c>
      <c r="C34" s="14" t="s">
        <v>48</v>
      </c>
      <c r="D34" s="14">
        <v>3</v>
      </c>
    </row>
    <row r="35" spans="1:4">
      <c r="A35" s="14" t="s">
        <v>8</v>
      </c>
      <c r="B35" s="14" t="s">
        <v>47</v>
      </c>
      <c r="C35" s="14" t="s">
        <v>48</v>
      </c>
      <c r="D35" s="14">
        <v>2</v>
      </c>
    </row>
    <row r="36" spans="1:4">
      <c r="A36" s="14" t="s">
        <v>8</v>
      </c>
      <c r="B36" s="14" t="s">
        <v>49</v>
      </c>
      <c r="C36" s="14" t="s">
        <v>48</v>
      </c>
      <c r="D36" s="14">
        <v>4</v>
      </c>
    </row>
    <row r="37" spans="1:4">
      <c r="A37" s="14" t="s">
        <v>8</v>
      </c>
      <c r="B37" s="14" t="s">
        <v>50</v>
      </c>
      <c r="C37" s="14" t="s">
        <v>48</v>
      </c>
      <c r="D37" s="14">
        <v>1</v>
      </c>
    </row>
    <row r="38" spans="1:4">
      <c r="A38" s="14" t="s">
        <v>8</v>
      </c>
      <c r="B38" s="14" t="s">
        <v>51</v>
      </c>
      <c r="C38" s="14" t="s">
        <v>53</v>
      </c>
      <c r="D38" s="14">
        <v>1</v>
      </c>
    </row>
    <row r="39" spans="1:4">
      <c r="A39" s="14" t="s">
        <v>8</v>
      </c>
      <c r="B39" s="14" t="s">
        <v>52</v>
      </c>
      <c r="C39" s="14" t="s">
        <v>53</v>
      </c>
      <c r="D39" s="14">
        <v>4</v>
      </c>
    </row>
    <row r="40" spans="1:4">
      <c r="A40" s="14" t="s">
        <v>8</v>
      </c>
      <c r="B40" s="14" t="s">
        <v>54</v>
      </c>
      <c r="C40" s="14" t="s">
        <v>53</v>
      </c>
      <c r="D40" s="14">
        <v>2</v>
      </c>
    </row>
    <row r="41" spans="1:4">
      <c r="A41" s="14" t="s">
        <v>8</v>
      </c>
      <c r="B41" s="14" t="s">
        <v>55</v>
      </c>
      <c r="C41" s="14" t="s">
        <v>53</v>
      </c>
      <c r="D41" s="14">
        <v>3</v>
      </c>
    </row>
    <row r="42" spans="1:4">
      <c r="A42" s="14" t="s">
        <v>8</v>
      </c>
      <c r="B42" s="14" t="s">
        <v>56</v>
      </c>
      <c r="C42" s="14" t="s">
        <v>58</v>
      </c>
      <c r="D42" s="14">
        <v>1</v>
      </c>
    </row>
    <row r="43" spans="1:4">
      <c r="A43" s="14" t="s">
        <v>8</v>
      </c>
      <c r="B43" s="14" t="s">
        <v>57</v>
      </c>
      <c r="C43" s="14" t="s">
        <v>58</v>
      </c>
      <c r="D43" s="14">
        <v>4</v>
      </c>
    </row>
    <row r="44" spans="1:4">
      <c r="A44" s="14" t="s">
        <v>8</v>
      </c>
      <c r="B44" s="14" t="s">
        <v>59</v>
      </c>
      <c r="C44" s="14" t="s">
        <v>58</v>
      </c>
      <c r="D44" s="14">
        <v>3</v>
      </c>
    </row>
    <row r="45" spans="1:4">
      <c r="A45" s="14" t="s">
        <v>8</v>
      </c>
      <c r="B45" s="14" t="s">
        <v>60</v>
      </c>
      <c r="C45" s="14" t="s">
        <v>58</v>
      </c>
      <c r="D45" s="14">
        <v>2</v>
      </c>
    </row>
    <row r="46" spans="1:4">
      <c r="A46" s="14" t="s">
        <v>8</v>
      </c>
      <c r="B46" s="14" t="s">
        <v>61</v>
      </c>
      <c r="C46" s="14" t="s">
        <v>63</v>
      </c>
      <c r="D46" s="14">
        <v>1</v>
      </c>
    </row>
    <row r="47" spans="1:4">
      <c r="A47" s="14" t="s">
        <v>8</v>
      </c>
      <c r="B47" s="14" t="s">
        <v>62</v>
      </c>
      <c r="C47" s="14" t="s">
        <v>63</v>
      </c>
      <c r="D47" s="14">
        <v>4</v>
      </c>
    </row>
    <row r="48" spans="1:4">
      <c r="A48" s="14" t="s">
        <v>8</v>
      </c>
      <c r="B48" s="14" t="s">
        <v>64</v>
      </c>
      <c r="C48" s="14" t="s">
        <v>63</v>
      </c>
      <c r="D48" s="14">
        <v>2</v>
      </c>
    </row>
    <row r="49" spans="1:4">
      <c r="A49" s="14" t="s">
        <v>8</v>
      </c>
      <c r="B49" s="14" t="s">
        <v>65</v>
      </c>
      <c r="C49" s="14" t="s">
        <v>63</v>
      </c>
      <c r="D49" s="14">
        <v>3</v>
      </c>
    </row>
    <row r="50" spans="1:4">
      <c r="A50" s="14" t="s">
        <v>8</v>
      </c>
      <c r="B50" s="14" t="s">
        <v>66</v>
      </c>
      <c r="C50" s="14" t="s">
        <v>68</v>
      </c>
      <c r="D50" s="14">
        <v>1</v>
      </c>
    </row>
    <row r="51" spans="1:4">
      <c r="A51" s="14" t="s">
        <v>8</v>
      </c>
      <c r="B51" s="14" t="s">
        <v>67</v>
      </c>
      <c r="C51" s="14" t="s">
        <v>68</v>
      </c>
      <c r="D51" s="14">
        <v>4</v>
      </c>
    </row>
    <row r="52" spans="1:4">
      <c r="A52" s="14" t="s">
        <v>8</v>
      </c>
      <c r="B52" s="14" t="s">
        <v>69</v>
      </c>
      <c r="C52" s="14" t="s">
        <v>68</v>
      </c>
      <c r="D52" s="14">
        <v>2</v>
      </c>
    </row>
    <row r="53" spans="1:4">
      <c r="A53" s="14" t="s">
        <v>8</v>
      </c>
      <c r="B53" s="14" t="s">
        <v>70</v>
      </c>
      <c r="C53" s="14" t="s">
        <v>68</v>
      </c>
      <c r="D53" s="14">
        <v>3</v>
      </c>
    </row>
    <row r="54" spans="1:4">
      <c r="A54" s="14" t="s">
        <v>8</v>
      </c>
      <c r="B54" s="14" t="s">
        <v>71</v>
      </c>
      <c r="C54" s="14" t="s">
        <v>73</v>
      </c>
      <c r="D54" s="14">
        <v>1</v>
      </c>
    </row>
    <row r="55" spans="1:4">
      <c r="A55" s="14" t="s">
        <v>8</v>
      </c>
      <c r="B55" s="14" t="s">
        <v>72</v>
      </c>
      <c r="C55" s="14" t="s">
        <v>73</v>
      </c>
      <c r="D55" s="14">
        <v>4</v>
      </c>
    </row>
    <row r="56" spans="1:4">
      <c r="A56" s="14" t="s">
        <v>8</v>
      </c>
      <c r="B56" s="14" t="s">
        <v>74</v>
      </c>
      <c r="C56" s="14" t="s">
        <v>73</v>
      </c>
      <c r="D56" s="14">
        <v>3</v>
      </c>
    </row>
    <row r="57" spans="1:4">
      <c r="A57" s="14" t="s">
        <v>8</v>
      </c>
      <c r="B57" s="14" t="s">
        <v>75</v>
      </c>
      <c r="C57" s="14" t="s">
        <v>73</v>
      </c>
      <c r="D57" s="14">
        <v>2</v>
      </c>
    </row>
    <row r="58" spans="1:4">
      <c r="A58" s="14" t="s">
        <v>8</v>
      </c>
      <c r="B58" s="14" t="s">
        <v>76</v>
      </c>
      <c r="C58" s="14" t="s">
        <v>78</v>
      </c>
      <c r="D58" s="14">
        <v>1</v>
      </c>
    </row>
    <row r="59" spans="1:4">
      <c r="A59" s="14" t="s">
        <v>8</v>
      </c>
      <c r="B59" s="14" t="s">
        <v>77</v>
      </c>
      <c r="C59" s="14" t="s">
        <v>78</v>
      </c>
      <c r="D59" s="14">
        <v>3</v>
      </c>
    </row>
    <row r="60" spans="1:4">
      <c r="A60" s="14" t="s">
        <v>8</v>
      </c>
      <c r="B60" s="14" t="s">
        <v>79</v>
      </c>
      <c r="C60" s="14" t="s">
        <v>78</v>
      </c>
      <c r="D60" s="14">
        <v>2</v>
      </c>
    </row>
    <row r="61" spans="1:4">
      <c r="A61" s="14" t="s">
        <v>8</v>
      </c>
      <c r="B61" s="14" t="s">
        <v>80</v>
      </c>
      <c r="C61" s="14" t="s">
        <v>78</v>
      </c>
      <c r="D61" s="14">
        <v>4</v>
      </c>
    </row>
    <row r="62" spans="1:4">
      <c r="A62" s="14" t="s">
        <v>8</v>
      </c>
      <c r="B62" s="14" t="s">
        <v>81</v>
      </c>
      <c r="C62" s="14" t="s">
        <v>83</v>
      </c>
      <c r="D62" s="14">
        <v>1</v>
      </c>
    </row>
    <row r="63" spans="1:4">
      <c r="A63" s="14" t="s">
        <v>8</v>
      </c>
      <c r="B63" s="14" t="s">
        <v>82</v>
      </c>
      <c r="C63" s="14" t="s">
        <v>83</v>
      </c>
      <c r="D63" s="14">
        <v>3</v>
      </c>
    </row>
    <row r="64" spans="1:4">
      <c r="A64" s="14" t="s">
        <v>8</v>
      </c>
      <c r="B64" s="14" t="s">
        <v>84</v>
      </c>
      <c r="C64" s="14" t="s">
        <v>83</v>
      </c>
      <c r="D64" s="14">
        <v>2</v>
      </c>
    </row>
    <row r="65" spans="1:4">
      <c r="A65" s="14" t="s">
        <v>8</v>
      </c>
      <c r="B65" s="14" t="s">
        <v>85</v>
      </c>
      <c r="C65" s="14" t="s">
        <v>83</v>
      </c>
      <c r="D65" s="14">
        <v>4</v>
      </c>
    </row>
    <row r="66" spans="1:4">
      <c r="A66" s="14" t="s">
        <v>9</v>
      </c>
      <c r="B66" s="14" t="s">
        <v>46</v>
      </c>
      <c r="C66" s="14" t="s">
        <v>48</v>
      </c>
      <c r="D66" s="14">
        <v>3</v>
      </c>
    </row>
    <row r="67" spans="1:4">
      <c r="A67" s="14" t="s">
        <v>9</v>
      </c>
      <c r="B67" s="14" t="s">
        <v>47</v>
      </c>
      <c r="C67" s="14" t="s">
        <v>48</v>
      </c>
      <c r="D67" s="14">
        <v>4</v>
      </c>
    </row>
    <row r="68" spans="1:4">
      <c r="A68" s="14" t="s">
        <v>9</v>
      </c>
      <c r="B68" s="14" t="s">
        <v>49</v>
      </c>
      <c r="C68" s="14" t="s">
        <v>48</v>
      </c>
      <c r="D68" s="14">
        <v>1</v>
      </c>
    </row>
    <row r="69" spans="1:4">
      <c r="A69" s="14" t="s">
        <v>9</v>
      </c>
      <c r="B69" s="14" t="s">
        <v>50</v>
      </c>
      <c r="C69" s="14" t="s">
        <v>48</v>
      </c>
      <c r="D69" s="14">
        <v>2</v>
      </c>
    </row>
    <row r="70" spans="1:4">
      <c r="A70" s="14" t="s">
        <v>9</v>
      </c>
      <c r="B70" s="14" t="s">
        <v>51</v>
      </c>
      <c r="C70" s="14" t="s">
        <v>53</v>
      </c>
      <c r="D70" s="14">
        <v>1</v>
      </c>
    </row>
    <row r="71" spans="1:4">
      <c r="A71" s="14" t="s">
        <v>9</v>
      </c>
      <c r="B71" s="14" t="s">
        <v>52</v>
      </c>
      <c r="C71" s="14" t="s">
        <v>53</v>
      </c>
      <c r="D71" s="14">
        <v>2</v>
      </c>
    </row>
    <row r="72" spans="1:4">
      <c r="A72" s="14" t="s">
        <v>9</v>
      </c>
      <c r="B72" s="14" t="s">
        <v>54</v>
      </c>
      <c r="C72" s="14" t="s">
        <v>53</v>
      </c>
      <c r="D72" s="14">
        <v>4</v>
      </c>
    </row>
    <row r="73" spans="1:4">
      <c r="A73" s="14" t="s">
        <v>9</v>
      </c>
      <c r="B73" s="14" t="s">
        <v>55</v>
      </c>
      <c r="C73" s="14" t="s">
        <v>53</v>
      </c>
      <c r="D73" s="14">
        <v>3</v>
      </c>
    </row>
    <row r="74" spans="1:4">
      <c r="A74" s="14" t="s">
        <v>9</v>
      </c>
      <c r="B74" s="14" t="s">
        <v>56</v>
      </c>
      <c r="C74" s="14" t="s">
        <v>58</v>
      </c>
      <c r="D74" s="14">
        <v>1</v>
      </c>
    </row>
    <row r="75" spans="1:4">
      <c r="A75" s="14" t="s">
        <v>9</v>
      </c>
      <c r="B75" s="14" t="s">
        <v>57</v>
      </c>
      <c r="C75" s="14" t="s">
        <v>58</v>
      </c>
      <c r="D75" s="14">
        <v>3</v>
      </c>
    </row>
    <row r="76" spans="1:4">
      <c r="A76" s="14" t="s">
        <v>9</v>
      </c>
      <c r="B76" s="14" t="s">
        <v>59</v>
      </c>
      <c r="C76" s="14" t="s">
        <v>58</v>
      </c>
      <c r="D76" s="14">
        <v>4</v>
      </c>
    </row>
    <row r="77" spans="1:4">
      <c r="A77" s="14" t="s">
        <v>9</v>
      </c>
      <c r="B77" s="14" t="s">
        <v>60</v>
      </c>
      <c r="C77" s="14" t="s">
        <v>58</v>
      </c>
      <c r="D77" s="14">
        <v>2</v>
      </c>
    </row>
    <row r="78" spans="1:4">
      <c r="A78" s="14" t="s">
        <v>9</v>
      </c>
      <c r="B78" s="14" t="s">
        <v>61</v>
      </c>
      <c r="C78" s="14" t="s">
        <v>63</v>
      </c>
      <c r="D78" s="14">
        <v>2</v>
      </c>
    </row>
    <row r="79" spans="1:4">
      <c r="A79" s="14" t="s">
        <v>9</v>
      </c>
      <c r="B79" s="14" t="s">
        <v>62</v>
      </c>
      <c r="C79" s="14" t="s">
        <v>63</v>
      </c>
      <c r="D79" s="14">
        <v>1</v>
      </c>
    </row>
    <row r="80" spans="1:4">
      <c r="A80" s="14" t="s">
        <v>9</v>
      </c>
      <c r="B80" s="14" t="s">
        <v>64</v>
      </c>
      <c r="C80" s="14" t="s">
        <v>63</v>
      </c>
      <c r="D80" s="14">
        <v>4</v>
      </c>
    </row>
    <row r="81" spans="1:4">
      <c r="A81" s="14" t="s">
        <v>9</v>
      </c>
      <c r="B81" s="14" t="s">
        <v>65</v>
      </c>
      <c r="C81" s="14" t="s">
        <v>63</v>
      </c>
      <c r="D81" s="14">
        <v>3</v>
      </c>
    </row>
    <row r="82" spans="1:4">
      <c r="A82" s="14" t="s">
        <v>9</v>
      </c>
      <c r="B82" s="14" t="s">
        <v>66</v>
      </c>
      <c r="C82" s="14" t="s">
        <v>68</v>
      </c>
      <c r="D82" s="14">
        <v>1</v>
      </c>
    </row>
    <row r="83" spans="1:4">
      <c r="A83" s="14" t="s">
        <v>9</v>
      </c>
      <c r="B83" s="14" t="s">
        <v>67</v>
      </c>
      <c r="C83" s="14" t="s">
        <v>68</v>
      </c>
      <c r="D83" s="14">
        <v>4</v>
      </c>
    </row>
    <row r="84" spans="1:4">
      <c r="A84" s="14" t="s">
        <v>9</v>
      </c>
      <c r="B84" s="14" t="s">
        <v>69</v>
      </c>
      <c r="C84" s="14" t="s">
        <v>68</v>
      </c>
      <c r="D84" s="14">
        <v>2</v>
      </c>
    </row>
    <row r="85" spans="1:4">
      <c r="A85" s="14" t="s">
        <v>9</v>
      </c>
      <c r="B85" s="14" t="s">
        <v>70</v>
      </c>
      <c r="C85" s="14" t="s">
        <v>68</v>
      </c>
      <c r="D85" s="14">
        <v>3</v>
      </c>
    </row>
    <row r="86" spans="1:4">
      <c r="A86" s="14" t="s">
        <v>9</v>
      </c>
      <c r="B86" s="14" t="s">
        <v>71</v>
      </c>
      <c r="C86" s="14" t="s">
        <v>73</v>
      </c>
      <c r="D86" s="14">
        <v>2</v>
      </c>
    </row>
    <row r="87" spans="1:4">
      <c r="A87" s="14" t="s">
        <v>9</v>
      </c>
      <c r="B87" s="14" t="s">
        <v>72</v>
      </c>
      <c r="C87" s="14" t="s">
        <v>73</v>
      </c>
      <c r="D87" s="14">
        <v>4</v>
      </c>
    </row>
    <row r="88" spans="1:4">
      <c r="A88" s="14" t="s">
        <v>9</v>
      </c>
      <c r="B88" s="14" t="s">
        <v>74</v>
      </c>
      <c r="C88" s="14" t="s">
        <v>73</v>
      </c>
      <c r="D88" s="14">
        <v>1</v>
      </c>
    </row>
    <row r="89" spans="1:4">
      <c r="A89" s="14" t="s">
        <v>9</v>
      </c>
      <c r="B89" s="14" t="s">
        <v>75</v>
      </c>
      <c r="C89" s="14" t="s">
        <v>73</v>
      </c>
      <c r="D89" s="14">
        <v>3</v>
      </c>
    </row>
    <row r="90" spans="1:4">
      <c r="A90" s="14" t="s">
        <v>9</v>
      </c>
      <c r="B90" s="14" t="s">
        <v>76</v>
      </c>
      <c r="C90" s="14" t="s">
        <v>78</v>
      </c>
      <c r="D90" s="14">
        <v>4</v>
      </c>
    </row>
    <row r="91" spans="1:4">
      <c r="A91" s="14" t="s">
        <v>9</v>
      </c>
      <c r="B91" s="14" t="s">
        <v>77</v>
      </c>
      <c r="C91" s="14" t="s">
        <v>78</v>
      </c>
      <c r="D91" s="14">
        <v>2</v>
      </c>
    </row>
    <row r="92" spans="1:4">
      <c r="A92" s="14" t="s">
        <v>9</v>
      </c>
      <c r="B92" s="14" t="s">
        <v>79</v>
      </c>
      <c r="C92" s="14" t="s">
        <v>78</v>
      </c>
      <c r="D92" s="14">
        <v>3</v>
      </c>
    </row>
    <row r="93" spans="1:4">
      <c r="A93" s="14" t="s">
        <v>9</v>
      </c>
      <c r="B93" s="14" t="s">
        <v>80</v>
      </c>
      <c r="C93" s="14" t="s">
        <v>78</v>
      </c>
      <c r="D93" s="14">
        <v>1</v>
      </c>
    </row>
    <row r="94" spans="1:4">
      <c r="A94" s="14" t="s">
        <v>9</v>
      </c>
      <c r="B94" s="14" t="s">
        <v>81</v>
      </c>
      <c r="C94" s="14" t="s">
        <v>83</v>
      </c>
      <c r="D94" s="14">
        <v>1</v>
      </c>
    </row>
    <row r="95" spans="1:4">
      <c r="A95" s="14" t="s">
        <v>9</v>
      </c>
      <c r="B95" s="14" t="s">
        <v>82</v>
      </c>
      <c r="C95" s="14" t="s">
        <v>83</v>
      </c>
      <c r="D95" s="14">
        <v>4</v>
      </c>
    </row>
    <row r="96" spans="1:4">
      <c r="A96" s="14" t="s">
        <v>9</v>
      </c>
      <c r="B96" s="14" t="s">
        <v>84</v>
      </c>
      <c r="C96" s="14" t="s">
        <v>83</v>
      </c>
      <c r="D96" s="14">
        <v>2</v>
      </c>
    </row>
    <row r="97" spans="1:4">
      <c r="A97" s="14" t="s">
        <v>9</v>
      </c>
      <c r="B97" s="14" t="s">
        <v>85</v>
      </c>
      <c r="C97" s="14" t="s">
        <v>83</v>
      </c>
      <c r="D97" s="14">
        <v>3</v>
      </c>
    </row>
    <row r="98" spans="1:4">
      <c r="A98" s="14" t="s">
        <v>182</v>
      </c>
      <c r="B98" s="14" t="s">
        <v>46</v>
      </c>
      <c r="C98" s="14" t="s">
        <v>48</v>
      </c>
      <c r="D98" s="14">
        <v>4</v>
      </c>
    </row>
    <row r="99" spans="1:4">
      <c r="A99" s="14" t="s">
        <v>182</v>
      </c>
      <c r="B99" s="14" t="s">
        <v>47</v>
      </c>
      <c r="C99" s="14" t="s">
        <v>48</v>
      </c>
      <c r="D99" s="14">
        <v>3</v>
      </c>
    </row>
    <row r="100" spans="1:4">
      <c r="A100" s="14" t="s">
        <v>182</v>
      </c>
      <c r="B100" s="14" t="s">
        <v>49</v>
      </c>
      <c r="C100" s="14" t="s">
        <v>48</v>
      </c>
      <c r="D100" s="14">
        <v>2</v>
      </c>
    </row>
    <row r="101" spans="1:4">
      <c r="A101" s="14" t="s">
        <v>182</v>
      </c>
      <c r="B101" s="14" t="s">
        <v>50</v>
      </c>
      <c r="C101" s="14" t="s">
        <v>48</v>
      </c>
      <c r="D101" s="14">
        <v>1</v>
      </c>
    </row>
    <row r="102" spans="1:4">
      <c r="A102" s="14" t="s">
        <v>182</v>
      </c>
      <c r="B102" s="14" t="s">
        <v>51</v>
      </c>
      <c r="C102" s="14" t="s">
        <v>53</v>
      </c>
      <c r="D102" s="14">
        <v>1</v>
      </c>
    </row>
    <row r="103" spans="1:4">
      <c r="A103" s="14" t="s">
        <v>182</v>
      </c>
      <c r="B103" s="14" t="s">
        <v>52</v>
      </c>
      <c r="C103" s="14" t="s">
        <v>53</v>
      </c>
      <c r="D103" s="14">
        <v>4</v>
      </c>
    </row>
    <row r="104" spans="1:4">
      <c r="A104" s="14" t="s">
        <v>182</v>
      </c>
      <c r="B104" s="14" t="s">
        <v>54</v>
      </c>
      <c r="C104" s="14" t="s">
        <v>53</v>
      </c>
      <c r="D104" s="14">
        <v>3</v>
      </c>
    </row>
    <row r="105" spans="1:4">
      <c r="A105" s="14" t="s">
        <v>182</v>
      </c>
      <c r="B105" s="14" t="s">
        <v>55</v>
      </c>
      <c r="C105" s="14" t="s">
        <v>53</v>
      </c>
      <c r="D105" s="14">
        <v>2</v>
      </c>
    </row>
    <row r="106" spans="1:4">
      <c r="A106" s="14" t="s">
        <v>182</v>
      </c>
      <c r="B106" s="14" t="s">
        <v>56</v>
      </c>
      <c r="C106" s="14" t="s">
        <v>58</v>
      </c>
      <c r="D106" s="14">
        <v>1</v>
      </c>
    </row>
    <row r="107" spans="1:4">
      <c r="A107" s="14" t="s">
        <v>182</v>
      </c>
      <c r="B107" s="14" t="s">
        <v>57</v>
      </c>
      <c r="C107" s="14" t="s">
        <v>58</v>
      </c>
      <c r="D107" s="14">
        <v>4</v>
      </c>
    </row>
    <row r="108" spans="1:4">
      <c r="A108" s="14" t="s">
        <v>182</v>
      </c>
      <c r="B108" s="14" t="s">
        <v>59</v>
      </c>
      <c r="C108" s="14" t="s">
        <v>58</v>
      </c>
      <c r="D108" s="14">
        <v>3</v>
      </c>
    </row>
    <row r="109" spans="1:4">
      <c r="A109" s="14" t="s">
        <v>182</v>
      </c>
      <c r="B109" s="14" t="s">
        <v>60</v>
      </c>
      <c r="C109" s="14" t="s">
        <v>58</v>
      </c>
      <c r="D109" s="14">
        <v>2</v>
      </c>
    </row>
    <row r="110" spans="1:4">
      <c r="A110" s="14" t="s">
        <v>182</v>
      </c>
      <c r="B110" s="14" t="s">
        <v>61</v>
      </c>
      <c r="C110" s="14" t="s">
        <v>63</v>
      </c>
      <c r="D110" s="14">
        <v>1</v>
      </c>
    </row>
    <row r="111" spans="1:4">
      <c r="A111" s="14" t="s">
        <v>182</v>
      </c>
      <c r="B111" s="14" t="s">
        <v>62</v>
      </c>
      <c r="C111" s="14" t="s">
        <v>63</v>
      </c>
      <c r="D111" s="14">
        <v>4</v>
      </c>
    </row>
    <row r="112" spans="1:4">
      <c r="A112" s="14" t="s">
        <v>182</v>
      </c>
      <c r="B112" s="14" t="s">
        <v>64</v>
      </c>
      <c r="C112" s="14" t="s">
        <v>63</v>
      </c>
      <c r="D112" s="14">
        <v>2</v>
      </c>
    </row>
    <row r="113" spans="1:4">
      <c r="A113" s="14" t="s">
        <v>182</v>
      </c>
      <c r="B113" s="14" t="s">
        <v>65</v>
      </c>
      <c r="C113" s="14" t="s">
        <v>63</v>
      </c>
      <c r="D113" s="14">
        <v>3</v>
      </c>
    </row>
    <row r="114" spans="1:4">
      <c r="A114" s="14" t="s">
        <v>182</v>
      </c>
      <c r="B114" s="14" t="s">
        <v>66</v>
      </c>
      <c r="C114" s="14" t="s">
        <v>68</v>
      </c>
      <c r="D114" s="14">
        <v>2</v>
      </c>
    </row>
    <row r="115" spans="1:4">
      <c r="A115" s="14" t="s">
        <v>182</v>
      </c>
      <c r="B115" s="14" t="s">
        <v>67</v>
      </c>
      <c r="C115" s="14" t="s">
        <v>68</v>
      </c>
      <c r="D115" s="14">
        <v>4</v>
      </c>
    </row>
    <row r="116" spans="1:4">
      <c r="A116" s="14" t="s">
        <v>182</v>
      </c>
      <c r="B116" s="14" t="s">
        <v>69</v>
      </c>
      <c r="C116" s="14" t="s">
        <v>68</v>
      </c>
      <c r="D116" s="14">
        <v>1</v>
      </c>
    </row>
    <row r="117" spans="1:4">
      <c r="A117" s="14" t="s">
        <v>182</v>
      </c>
      <c r="B117" s="14" t="s">
        <v>70</v>
      </c>
      <c r="C117" s="14" t="s">
        <v>68</v>
      </c>
      <c r="D117" s="14">
        <v>3</v>
      </c>
    </row>
    <row r="118" spans="1:4">
      <c r="A118" s="14" t="s">
        <v>182</v>
      </c>
      <c r="B118" s="14" t="s">
        <v>71</v>
      </c>
      <c r="C118" s="14" t="s">
        <v>73</v>
      </c>
      <c r="D118" s="14">
        <v>1</v>
      </c>
    </row>
    <row r="119" spans="1:4">
      <c r="A119" s="14" t="s">
        <v>182</v>
      </c>
      <c r="B119" s="14" t="s">
        <v>72</v>
      </c>
      <c r="C119" s="14" t="s">
        <v>73</v>
      </c>
      <c r="D119" s="14">
        <v>4</v>
      </c>
    </row>
    <row r="120" spans="1:4">
      <c r="A120" s="14" t="s">
        <v>182</v>
      </c>
      <c r="B120" s="14" t="s">
        <v>74</v>
      </c>
      <c r="C120" s="14" t="s">
        <v>73</v>
      </c>
      <c r="D120" s="14">
        <v>3</v>
      </c>
    </row>
    <row r="121" spans="1:4">
      <c r="A121" s="14" t="s">
        <v>182</v>
      </c>
      <c r="B121" s="14" t="s">
        <v>75</v>
      </c>
      <c r="C121" s="14" t="s">
        <v>73</v>
      </c>
      <c r="D121" s="14">
        <v>2</v>
      </c>
    </row>
    <row r="122" spans="1:4">
      <c r="A122" s="14" t="s">
        <v>182</v>
      </c>
      <c r="B122" s="14" t="s">
        <v>76</v>
      </c>
      <c r="C122" s="14" t="s">
        <v>78</v>
      </c>
      <c r="D122" s="14">
        <v>1</v>
      </c>
    </row>
    <row r="123" spans="1:4">
      <c r="A123" s="14" t="s">
        <v>182</v>
      </c>
      <c r="B123" s="14" t="s">
        <v>77</v>
      </c>
      <c r="C123" s="14" t="s">
        <v>78</v>
      </c>
      <c r="D123" s="14">
        <v>4</v>
      </c>
    </row>
    <row r="124" spans="1:4">
      <c r="A124" s="14" t="s">
        <v>182</v>
      </c>
      <c r="B124" s="14" t="s">
        <v>79</v>
      </c>
      <c r="C124" s="14" t="s">
        <v>78</v>
      </c>
      <c r="D124" s="14">
        <v>2</v>
      </c>
    </row>
    <row r="125" spans="1:4">
      <c r="A125" s="14" t="s">
        <v>182</v>
      </c>
      <c r="B125" s="14" t="s">
        <v>80</v>
      </c>
      <c r="C125" s="14" t="s">
        <v>78</v>
      </c>
      <c r="D125" s="14">
        <v>3</v>
      </c>
    </row>
    <row r="126" spans="1:4">
      <c r="A126" s="14" t="s">
        <v>182</v>
      </c>
      <c r="B126" s="14" t="s">
        <v>81</v>
      </c>
      <c r="C126" s="14" t="s">
        <v>83</v>
      </c>
      <c r="D126" s="14">
        <v>2</v>
      </c>
    </row>
    <row r="127" spans="1:4">
      <c r="A127" s="14" t="s">
        <v>182</v>
      </c>
      <c r="B127" s="14" t="s">
        <v>82</v>
      </c>
      <c r="C127" s="14" t="s">
        <v>83</v>
      </c>
      <c r="D127" s="14">
        <v>3</v>
      </c>
    </row>
    <row r="128" spans="1:4">
      <c r="A128" s="14" t="s">
        <v>182</v>
      </c>
      <c r="B128" s="14" t="s">
        <v>84</v>
      </c>
      <c r="C128" s="14" t="s">
        <v>83</v>
      </c>
      <c r="D128" s="14">
        <v>1</v>
      </c>
    </row>
    <row r="129" spans="1:4">
      <c r="A129" s="14" t="s">
        <v>182</v>
      </c>
      <c r="B129" s="14" t="s">
        <v>85</v>
      </c>
      <c r="C129" s="14" t="s">
        <v>83</v>
      </c>
      <c r="D129" s="14">
        <v>4</v>
      </c>
    </row>
    <row r="130" spans="1:4">
      <c r="A130" s="14" t="s">
        <v>11</v>
      </c>
      <c r="B130" s="14" t="s">
        <v>46</v>
      </c>
      <c r="C130" s="14" t="s">
        <v>48</v>
      </c>
      <c r="D130" s="14">
        <v>4</v>
      </c>
    </row>
    <row r="131" spans="1:4">
      <c r="A131" s="14" t="s">
        <v>11</v>
      </c>
      <c r="B131" s="14" t="s">
        <v>47</v>
      </c>
      <c r="C131" s="14" t="s">
        <v>48</v>
      </c>
      <c r="D131" s="14">
        <v>2</v>
      </c>
    </row>
    <row r="132" spans="1:4">
      <c r="A132" s="14" t="s">
        <v>11</v>
      </c>
      <c r="B132" s="14" t="s">
        <v>49</v>
      </c>
      <c r="C132" s="14" t="s">
        <v>48</v>
      </c>
      <c r="D132" s="14">
        <v>3</v>
      </c>
    </row>
    <row r="133" spans="1:4">
      <c r="A133" s="14" t="s">
        <v>11</v>
      </c>
      <c r="B133" s="14" t="s">
        <v>50</v>
      </c>
      <c r="C133" s="14" t="s">
        <v>48</v>
      </c>
      <c r="D133" s="14">
        <v>1</v>
      </c>
    </row>
    <row r="134" spans="1:4">
      <c r="A134" s="14" t="s">
        <v>11</v>
      </c>
      <c r="B134" s="14" t="s">
        <v>51</v>
      </c>
      <c r="C134" s="14" t="s">
        <v>53</v>
      </c>
      <c r="D134" s="14">
        <v>1</v>
      </c>
    </row>
    <row r="135" spans="1:4">
      <c r="A135" s="14" t="s">
        <v>11</v>
      </c>
      <c r="B135" s="14" t="s">
        <v>52</v>
      </c>
      <c r="C135" s="14" t="s">
        <v>53</v>
      </c>
      <c r="D135" s="14">
        <v>4</v>
      </c>
    </row>
    <row r="136" spans="1:4">
      <c r="A136" s="14" t="s">
        <v>11</v>
      </c>
      <c r="B136" s="14" t="s">
        <v>54</v>
      </c>
      <c r="C136" s="14" t="s">
        <v>53</v>
      </c>
      <c r="D136" s="14">
        <v>2</v>
      </c>
    </row>
    <row r="137" spans="1:4">
      <c r="A137" s="14" t="s">
        <v>11</v>
      </c>
      <c r="B137" s="14" t="s">
        <v>55</v>
      </c>
      <c r="C137" s="14" t="s">
        <v>53</v>
      </c>
      <c r="D137" s="14">
        <v>3</v>
      </c>
    </row>
    <row r="138" spans="1:4">
      <c r="A138" s="14" t="s">
        <v>11</v>
      </c>
      <c r="B138" s="14" t="s">
        <v>56</v>
      </c>
      <c r="C138" s="14" t="s">
        <v>58</v>
      </c>
      <c r="D138" s="14">
        <v>1</v>
      </c>
    </row>
    <row r="139" spans="1:4">
      <c r="A139" s="14" t="s">
        <v>11</v>
      </c>
      <c r="B139" s="14" t="s">
        <v>57</v>
      </c>
      <c r="C139" s="14" t="s">
        <v>58</v>
      </c>
      <c r="D139" s="14">
        <v>4</v>
      </c>
    </row>
    <row r="140" spans="1:4">
      <c r="A140" s="14" t="s">
        <v>11</v>
      </c>
      <c r="B140" s="14" t="s">
        <v>59</v>
      </c>
      <c r="C140" s="14" t="s">
        <v>58</v>
      </c>
      <c r="D140" s="14">
        <v>3</v>
      </c>
    </row>
    <row r="141" spans="1:4">
      <c r="A141" s="14" t="s">
        <v>11</v>
      </c>
      <c r="B141" s="14" t="s">
        <v>60</v>
      </c>
      <c r="C141" s="14" t="s">
        <v>58</v>
      </c>
      <c r="D141" s="14">
        <v>2</v>
      </c>
    </row>
    <row r="142" spans="1:4">
      <c r="A142" s="14" t="s">
        <v>11</v>
      </c>
      <c r="B142" s="14" t="s">
        <v>61</v>
      </c>
      <c r="C142" s="14" t="s">
        <v>63</v>
      </c>
      <c r="D142" s="14">
        <v>1</v>
      </c>
    </row>
    <row r="143" spans="1:4">
      <c r="A143" s="14" t="s">
        <v>11</v>
      </c>
      <c r="B143" s="14" t="s">
        <v>62</v>
      </c>
      <c r="C143" s="14" t="s">
        <v>63</v>
      </c>
      <c r="D143" s="14">
        <v>4</v>
      </c>
    </row>
    <row r="144" spans="1:4">
      <c r="A144" s="14" t="s">
        <v>11</v>
      </c>
      <c r="B144" s="14" t="s">
        <v>64</v>
      </c>
      <c r="C144" s="14" t="s">
        <v>63</v>
      </c>
      <c r="D144" s="14">
        <v>2</v>
      </c>
    </row>
    <row r="145" spans="1:4">
      <c r="A145" s="14" t="s">
        <v>11</v>
      </c>
      <c r="B145" s="14" t="s">
        <v>65</v>
      </c>
      <c r="C145" s="14" t="s">
        <v>63</v>
      </c>
      <c r="D145" s="14">
        <v>3</v>
      </c>
    </row>
    <row r="146" spans="1:4">
      <c r="A146" s="14" t="s">
        <v>11</v>
      </c>
      <c r="B146" s="14" t="s">
        <v>66</v>
      </c>
      <c r="C146" s="14" t="s">
        <v>68</v>
      </c>
      <c r="D146" s="14">
        <v>1</v>
      </c>
    </row>
    <row r="147" spans="1:4">
      <c r="A147" s="14" t="s">
        <v>11</v>
      </c>
      <c r="B147" s="14" t="s">
        <v>67</v>
      </c>
      <c r="C147" s="14" t="s">
        <v>68</v>
      </c>
      <c r="D147" s="14">
        <v>4</v>
      </c>
    </row>
    <row r="148" spans="1:4">
      <c r="A148" s="14" t="s">
        <v>11</v>
      </c>
      <c r="B148" s="14" t="s">
        <v>69</v>
      </c>
      <c r="C148" s="14" t="s">
        <v>68</v>
      </c>
      <c r="D148" s="14">
        <v>2</v>
      </c>
    </row>
    <row r="149" spans="1:4">
      <c r="A149" s="14" t="s">
        <v>11</v>
      </c>
      <c r="B149" s="14" t="s">
        <v>70</v>
      </c>
      <c r="C149" s="14" t="s">
        <v>68</v>
      </c>
      <c r="D149" s="14">
        <v>3</v>
      </c>
    </row>
    <row r="150" spans="1:4">
      <c r="A150" s="14" t="s">
        <v>11</v>
      </c>
      <c r="B150" s="14" t="s">
        <v>71</v>
      </c>
      <c r="C150" s="14" t="s">
        <v>73</v>
      </c>
      <c r="D150" s="14">
        <v>1</v>
      </c>
    </row>
    <row r="151" spans="1:4">
      <c r="A151" s="14" t="s">
        <v>11</v>
      </c>
      <c r="B151" s="14" t="s">
        <v>72</v>
      </c>
      <c r="C151" s="14" t="s">
        <v>73</v>
      </c>
      <c r="D151" s="14">
        <v>4</v>
      </c>
    </row>
    <row r="152" spans="1:4">
      <c r="A152" s="14" t="s">
        <v>11</v>
      </c>
      <c r="B152" s="14" t="s">
        <v>74</v>
      </c>
      <c r="C152" s="14" t="s">
        <v>73</v>
      </c>
      <c r="D152" s="14">
        <v>3</v>
      </c>
    </row>
    <row r="153" spans="1:4">
      <c r="A153" s="14" t="s">
        <v>11</v>
      </c>
      <c r="B153" s="14" t="s">
        <v>75</v>
      </c>
      <c r="C153" s="14" t="s">
        <v>73</v>
      </c>
      <c r="D153" s="14">
        <v>2</v>
      </c>
    </row>
    <row r="154" spans="1:4">
      <c r="A154" s="14" t="s">
        <v>11</v>
      </c>
      <c r="B154" s="14" t="s">
        <v>76</v>
      </c>
      <c r="C154" s="14" t="s">
        <v>78</v>
      </c>
      <c r="D154" s="14">
        <v>1</v>
      </c>
    </row>
    <row r="155" spans="1:4">
      <c r="A155" s="14" t="s">
        <v>11</v>
      </c>
      <c r="B155" s="14" t="s">
        <v>77</v>
      </c>
      <c r="C155" s="14" t="s">
        <v>78</v>
      </c>
      <c r="D155" s="14">
        <v>3</v>
      </c>
    </row>
    <row r="156" spans="1:4">
      <c r="A156" s="14" t="s">
        <v>11</v>
      </c>
      <c r="B156" s="14" t="s">
        <v>79</v>
      </c>
      <c r="C156" s="14" t="s">
        <v>78</v>
      </c>
      <c r="D156" s="14">
        <v>2</v>
      </c>
    </row>
    <row r="157" spans="1:4">
      <c r="A157" s="14" t="s">
        <v>11</v>
      </c>
      <c r="B157" s="14" t="s">
        <v>80</v>
      </c>
      <c r="C157" s="14" t="s">
        <v>78</v>
      </c>
      <c r="D157" s="14">
        <v>4</v>
      </c>
    </row>
    <row r="158" spans="1:4">
      <c r="A158" s="14" t="s">
        <v>11</v>
      </c>
      <c r="B158" s="14" t="s">
        <v>81</v>
      </c>
      <c r="C158" s="14" t="s">
        <v>83</v>
      </c>
      <c r="D158" s="14">
        <v>2</v>
      </c>
    </row>
    <row r="159" spans="1:4">
      <c r="A159" s="14" t="s">
        <v>11</v>
      </c>
      <c r="B159" s="14" t="s">
        <v>82</v>
      </c>
      <c r="C159" s="14" t="s">
        <v>83</v>
      </c>
      <c r="D159" s="14">
        <v>3</v>
      </c>
    </row>
    <row r="160" spans="1:4">
      <c r="A160" s="14" t="s">
        <v>11</v>
      </c>
      <c r="B160" s="14" t="s">
        <v>84</v>
      </c>
      <c r="C160" s="14" t="s">
        <v>83</v>
      </c>
      <c r="D160" s="14">
        <v>1</v>
      </c>
    </row>
    <row r="161" spans="1:4">
      <c r="A161" s="14" t="s">
        <v>11</v>
      </c>
      <c r="B161" s="14" t="s">
        <v>85</v>
      </c>
      <c r="C161" s="14" t="s">
        <v>83</v>
      </c>
      <c r="D161" s="14">
        <v>4</v>
      </c>
    </row>
    <row r="162" spans="1:4">
      <c r="A162" s="14" t="s">
        <v>12</v>
      </c>
      <c r="B162" s="14" t="s">
        <v>46</v>
      </c>
      <c r="C162" s="14" t="s">
        <v>48</v>
      </c>
      <c r="D162" s="14">
        <v>4</v>
      </c>
    </row>
    <row r="163" spans="1:4">
      <c r="A163" s="14" t="s">
        <v>12</v>
      </c>
      <c r="B163" s="14" t="s">
        <v>47</v>
      </c>
      <c r="C163" s="14" t="s">
        <v>48</v>
      </c>
      <c r="D163" s="14">
        <v>3</v>
      </c>
    </row>
    <row r="164" spans="1:4">
      <c r="A164" s="14" t="s">
        <v>12</v>
      </c>
      <c r="B164" s="14" t="s">
        <v>49</v>
      </c>
      <c r="C164" s="14" t="s">
        <v>48</v>
      </c>
      <c r="D164" s="14">
        <v>2</v>
      </c>
    </row>
    <row r="165" spans="1:4">
      <c r="A165" s="14" t="s">
        <v>12</v>
      </c>
      <c r="B165" s="14" t="s">
        <v>50</v>
      </c>
      <c r="C165" s="14" t="s">
        <v>48</v>
      </c>
      <c r="D165" s="14">
        <v>1</v>
      </c>
    </row>
    <row r="166" spans="1:4">
      <c r="A166" s="14" t="s">
        <v>12</v>
      </c>
      <c r="B166" s="14" t="s">
        <v>51</v>
      </c>
      <c r="C166" s="14" t="s">
        <v>53</v>
      </c>
      <c r="D166" s="14">
        <v>1</v>
      </c>
    </row>
    <row r="167" spans="1:4">
      <c r="A167" s="14" t="s">
        <v>12</v>
      </c>
      <c r="B167" s="14" t="s">
        <v>52</v>
      </c>
      <c r="C167" s="14" t="s">
        <v>53</v>
      </c>
      <c r="D167" s="14">
        <v>4</v>
      </c>
    </row>
    <row r="168" spans="1:4">
      <c r="A168" s="14" t="s">
        <v>12</v>
      </c>
      <c r="B168" s="14" t="s">
        <v>54</v>
      </c>
      <c r="C168" s="14" t="s">
        <v>53</v>
      </c>
      <c r="D168" s="14">
        <v>2</v>
      </c>
    </row>
    <row r="169" spans="1:4">
      <c r="A169" s="14" t="s">
        <v>12</v>
      </c>
      <c r="B169" s="14" t="s">
        <v>55</v>
      </c>
      <c r="C169" s="14" t="s">
        <v>53</v>
      </c>
      <c r="D169" s="14">
        <v>3</v>
      </c>
    </row>
    <row r="170" spans="1:4">
      <c r="A170" s="14" t="s">
        <v>12</v>
      </c>
      <c r="B170" s="14" t="s">
        <v>56</v>
      </c>
      <c r="C170" s="14" t="s">
        <v>58</v>
      </c>
      <c r="D170" s="14">
        <v>1</v>
      </c>
    </row>
    <row r="171" spans="1:4">
      <c r="A171" s="14" t="s">
        <v>12</v>
      </c>
      <c r="B171" s="14" t="s">
        <v>57</v>
      </c>
      <c r="C171" s="14" t="s">
        <v>58</v>
      </c>
      <c r="D171" s="14">
        <v>4</v>
      </c>
    </row>
    <row r="172" spans="1:4">
      <c r="A172" s="14" t="s">
        <v>12</v>
      </c>
      <c r="B172" s="14" t="s">
        <v>59</v>
      </c>
      <c r="C172" s="14" t="s">
        <v>58</v>
      </c>
      <c r="D172" s="14">
        <v>3</v>
      </c>
    </row>
    <row r="173" spans="1:4">
      <c r="A173" s="14" t="s">
        <v>12</v>
      </c>
      <c r="B173" s="14" t="s">
        <v>60</v>
      </c>
      <c r="C173" s="14" t="s">
        <v>58</v>
      </c>
      <c r="D173" s="14">
        <v>2</v>
      </c>
    </row>
    <row r="174" spans="1:4">
      <c r="A174" s="14" t="s">
        <v>12</v>
      </c>
      <c r="B174" s="14" t="s">
        <v>61</v>
      </c>
      <c r="C174" s="14" t="s">
        <v>63</v>
      </c>
      <c r="D174" s="14">
        <v>1</v>
      </c>
    </row>
    <row r="175" spans="1:4">
      <c r="A175" s="14" t="s">
        <v>12</v>
      </c>
      <c r="B175" s="14" t="s">
        <v>62</v>
      </c>
      <c r="C175" s="14" t="s">
        <v>63</v>
      </c>
      <c r="D175" s="14">
        <v>3</v>
      </c>
    </row>
    <row r="176" spans="1:4">
      <c r="A176" s="14" t="s">
        <v>12</v>
      </c>
      <c r="B176" s="14" t="s">
        <v>64</v>
      </c>
      <c r="C176" s="14" t="s">
        <v>63</v>
      </c>
      <c r="D176" s="14">
        <v>2</v>
      </c>
    </row>
    <row r="177" spans="1:4">
      <c r="A177" s="14" t="s">
        <v>12</v>
      </c>
      <c r="B177" s="14" t="s">
        <v>65</v>
      </c>
      <c r="C177" s="14" t="s">
        <v>63</v>
      </c>
      <c r="D177" s="14">
        <v>4</v>
      </c>
    </row>
    <row r="178" spans="1:4">
      <c r="A178" s="14" t="s">
        <v>12</v>
      </c>
      <c r="B178" s="14" t="s">
        <v>66</v>
      </c>
      <c r="C178" s="14" t="s">
        <v>68</v>
      </c>
      <c r="D178" s="14">
        <v>2</v>
      </c>
    </row>
    <row r="179" spans="1:4">
      <c r="A179" s="14" t="s">
        <v>12</v>
      </c>
      <c r="B179" s="14" t="s">
        <v>67</v>
      </c>
      <c r="C179" s="14" t="s">
        <v>68</v>
      </c>
      <c r="D179" s="14">
        <v>3</v>
      </c>
    </row>
    <row r="180" spans="1:4">
      <c r="A180" s="14" t="s">
        <v>12</v>
      </c>
      <c r="B180" s="14" t="s">
        <v>69</v>
      </c>
      <c r="C180" s="14" t="s">
        <v>68</v>
      </c>
      <c r="D180" s="14">
        <v>1</v>
      </c>
    </row>
    <row r="181" spans="1:4">
      <c r="A181" s="14" t="s">
        <v>12</v>
      </c>
      <c r="B181" s="14" t="s">
        <v>70</v>
      </c>
      <c r="C181" s="14" t="s">
        <v>68</v>
      </c>
      <c r="D181" s="14">
        <v>4</v>
      </c>
    </row>
    <row r="182" spans="1:4">
      <c r="A182" s="14" t="s">
        <v>12</v>
      </c>
      <c r="B182" s="14" t="s">
        <v>71</v>
      </c>
      <c r="C182" s="14" t="s">
        <v>73</v>
      </c>
      <c r="D182" s="14">
        <v>1</v>
      </c>
    </row>
    <row r="183" spans="1:4">
      <c r="A183" s="14" t="s">
        <v>12</v>
      </c>
      <c r="B183" s="14" t="s">
        <v>72</v>
      </c>
      <c r="C183" s="14" t="s">
        <v>73</v>
      </c>
      <c r="D183" s="14">
        <v>4</v>
      </c>
    </row>
    <row r="184" spans="1:4">
      <c r="A184" s="14" t="s">
        <v>12</v>
      </c>
      <c r="B184" s="14" t="s">
        <v>74</v>
      </c>
      <c r="C184" s="14" t="s">
        <v>73</v>
      </c>
      <c r="D184" s="14">
        <v>3</v>
      </c>
    </row>
    <row r="185" spans="1:4">
      <c r="A185" s="14" t="s">
        <v>12</v>
      </c>
      <c r="B185" s="14" t="s">
        <v>75</v>
      </c>
      <c r="C185" s="14" t="s">
        <v>73</v>
      </c>
      <c r="D185" s="14">
        <v>2</v>
      </c>
    </row>
    <row r="186" spans="1:4">
      <c r="A186" s="14" t="s">
        <v>12</v>
      </c>
      <c r="B186" s="14" t="s">
        <v>76</v>
      </c>
      <c r="C186" s="14" t="s">
        <v>78</v>
      </c>
      <c r="D186" s="14">
        <v>1</v>
      </c>
    </row>
    <row r="187" spans="1:4">
      <c r="A187" s="14" t="s">
        <v>12</v>
      </c>
      <c r="B187" s="14" t="s">
        <v>77</v>
      </c>
      <c r="C187" s="14" t="s">
        <v>78</v>
      </c>
      <c r="D187" s="14">
        <v>3</v>
      </c>
    </row>
    <row r="188" spans="1:4">
      <c r="A188" s="14" t="s">
        <v>12</v>
      </c>
      <c r="B188" s="14" t="s">
        <v>79</v>
      </c>
      <c r="C188" s="14" t="s">
        <v>78</v>
      </c>
      <c r="D188" s="14">
        <v>2</v>
      </c>
    </row>
    <row r="189" spans="1:4">
      <c r="A189" s="14" t="s">
        <v>12</v>
      </c>
      <c r="B189" s="14" t="s">
        <v>80</v>
      </c>
      <c r="C189" s="14" t="s">
        <v>78</v>
      </c>
      <c r="D189" s="14">
        <v>4</v>
      </c>
    </row>
    <row r="190" spans="1:4">
      <c r="A190" s="14" t="s">
        <v>12</v>
      </c>
      <c r="B190" s="14" t="s">
        <v>81</v>
      </c>
      <c r="C190" s="14" t="s">
        <v>83</v>
      </c>
      <c r="D190" s="14">
        <v>2</v>
      </c>
    </row>
    <row r="191" spans="1:4">
      <c r="A191" s="14" t="s">
        <v>12</v>
      </c>
      <c r="B191" s="14" t="s">
        <v>82</v>
      </c>
      <c r="C191" s="14" t="s">
        <v>83</v>
      </c>
      <c r="D191" s="14">
        <v>3</v>
      </c>
    </row>
    <row r="192" spans="1:4">
      <c r="A192" s="14" t="s">
        <v>12</v>
      </c>
      <c r="B192" s="14" t="s">
        <v>84</v>
      </c>
      <c r="C192" s="14" t="s">
        <v>83</v>
      </c>
      <c r="D192" s="14">
        <v>1</v>
      </c>
    </row>
    <row r="193" spans="1:4">
      <c r="A193" s="14" t="s">
        <v>12</v>
      </c>
      <c r="B193" s="14" t="s">
        <v>85</v>
      </c>
      <c r="C193" s="14" t="s">
        <v>83</v>
      </c>
      <c r="D193" s="14">
        <v>4</v>
      </c>
    </row>
    <row r="194" spans="1:4">
      <c r="A194" s="14" t="s">
        <v>13</v>
      </c>
      <c r="B194" s="14" t="s">
        <v>46</v>
      </c>
      <c r="C194" s="14" t="s">
        <v>48</v>
      </c>
      <c r="D194" s="14">
        <v>2</v>
      </c>
    </row>
    <row r="195" spans="1:4">
      <c r="A195" s="14" t="s">
        <v>13</v>
      </c>
      <c r="B195" s="14" t="s">
        <v>47</v>
      </c>
      <c r="C195" s="14" t="s">
        <v>48</v>
      </c>
      <c r="D195" s="14">
        <v>4</v>
      </c>
    </row>
    <row r="196" spans="1:4">
      <c r="A196" s="14" t="s">
        <v>13</v>
      </c>
      <c r="B196" s="14" t="s">
        <v>49</v>
      </c>
      <c r="C196" s="14" t="s">
        <v>48</v>
      </c>
      <c r="D196" s="14">
        <v>3</v>
      </c>
    </row>
    <row r="197" spans="1:4">
      <c r="A197" s="14" t="s">
        <v>13</v>
      </c>
      <c r="B197" s="14" t="s">
        <v>50</v>
      </c>
      <c r="C197" s="14" t="s">
        <v>48</v>
      </c>
      <c r="D197" s="14">
        <v>1</v>
      </c>
    </row>
    <row r="198" spans="1:4">
      <c r="A198" s="14" t="s">
        <v>13</v>
      </c>
      <c r="B198" s="14" t="s">
        <v>51</v>
      </c>
      <c r="C198" s="14" t="s">
        <v>53</v>
      </c>
      <c r="D198" s="14">
        <v>1</v>
      </c>
    </row>
    <row r="199" spans="1:4">
      <c r="A199" s="14" t="s">
        <v>13</v>
      </c>
      <c r="B199" s="14" t="s">
        <v>52</v>
      </c>
      <c r="C199" s="14" t="s">
        <v>53</v>
      </c>
      <c r="D199" s="14">
        <v>4</v>
      </c>
    </row>
    <row r="200" spans="1:4">
      <c r="A200" s="14" t="s">
        <v>13</v>
      </c>
      <c r="B200" s="14" t="s">
        <v>54</v>
      </c>
      <c r="C200" s="14" t="s">
        <v>53</v>
      </c>
      <c r="D200" s="14">
        <v>3</v>
      </c>
    </row>
    <row r="201" spans="1:4">
      <c r="A201" s="14" t="s">
        <v>13</v>
      </c>
      <c r="B201" s="14" t="s">
        <v>55</v>
      </c>
      <c r="C201" s="14" t="s">
        <v>53</v>
      </c>
      <c r="D201" s="14">
        <v>2</v>
      </c>
    </row>
    <row r="202" spans="1:4">
      <c r="A202" s="14" t="s">
        <v>13</v>
      </c>
      <c r="B202" s="14" t="s">
        <v>56</v>
      </c>
      <c r="C202" s="14" t="s">
        <v>58</v>
      </c>
      <c r="D202" s="14">
        <v>1</v>
      </c>
    </row>
    <row r="203" spans="1:4">
      <c r="A203" s="14" t="s">
        <v>13</v>
      </c>
      <c r="B203" s="14" t="s">
        <v>57</v>
      </c>
      <c r="C203" s="14" t="s">
        <v>58</v>
      </c>
      <c r="D203" s="14">
        <v>4</v>
      </c>
    </row>
    <row r="204" spans="1:4">
      <c r="A204" s="14" t="s">
        <v>13</v>
      </c>
      <c r="B204" s="14" t="s">
        <v>59</v>
      </c>
      <c r="C204" s="14" t="s">
        <v>58</v>
      </c>
      <c r="D204" s="14">
        <v>3</v>
      </c>
    </row>
    <row r="205" spans="1:4">
      <c r="A205" s="14" t="s">
        <v>13</v>
      </c>
      <c r="B205" s="14" t="s">
        <v>60</v>
      </c>
      <c r="C205" s="14" t="s">
        <v>58</v>
      </c>
      <c r="D205" s="14">
        <v>2</v>
      </c>
    </row>
    <row r="206" spans="1:4">
      <c r="A206" s="14" t="s">
        <v>13</v>
      </c>
      <c r="B206" s="14" t="s">
        <v>61</v>
      </c>
      <c r="C206" s="14" t="s">
        <v>63</v>
      </c>
      <c r="D206" s="14">
        <v>1</v>
      </c>
    </row>
    <row r="207" spans="1:4">
      <c r="A207" s="14" t="s">
        <v>13</v>
      </c>
      <c r="B207" s="14" t="s">
        <v>62</v>
      </c>
      <c r="C207" s="14" t="s">
        <v>63</v>
      </c>
      <c r="D207" s="14">
        <v>4</v>
      </c>
    </row>
    <row r="208" spans="1:4">
      <c r="A208" s="14" t="s">
        <v>13</v>
      </c>
      <c r="B208" s="14" t="s">
        <v>64</v>
      </c>
      <c r="C208" s="14" t="s">
        <v>63</v>
      </c>
      <c r="D208" s="14">
        <v>2</v>
      </c>
    </row>
    <row r="209" spans="1:4">
      <c r="A209" s="14" t="s">
        <v>13</v>
      </c>
      <c r="B209" s="14" t="s">
        <v>65</v>
      </c>
      <c r="C209" s="14" t="s">
        <v>63</v>
      </c>
      <c r="D209" s="14">
        <v>3</v>
      </c>
    </row>
    <row r="210" spans="1:4">
      <c r="A210" s="14" t="s">
        <v>13</v>
      </c>
      <c r="B210" s="14" t="s">
        <v>66</v>
      </c>
      <c r="C210" s="14" t="s">
        <v>68</v>
      </c>
      <c r="D210" s="14">
        <v>2</v>
      </c>
    </row>
    <row r="211" spans="1:4">
      <c r="A211" s="14" t="s">
        <v>13</v>
      </c>
      <c r="B211" s="14" t="s">
        <v>67</v>
      </c>
      <c r="C211" s="14" t="s">
        <v>68</v>
      </c>
      <c r="D211" s="14">
        <v>4</v>
      </c>
    </row>
    <row r="212" spans="1:4">
      <c r="A212" s="14" t="s">
        <v>13</v>
      </c>
      <c r="B212" s="14" t="s">
        <v>69</v>
      </c>
      <c r="C212" s="14" t="s">
        <v>68</v>
      </c>
      <c r="D212" s="14">
        <v>1</v>
      </c>
    </row>
    <row r="213" spans="1:4">
      <c r="A213" s="14" t="s">
        <v>13</v>
      </c>
      <c r="B213" s="14" t="s">
        <v>70</v>
      </c>
      <c r="C213" s="14" t="s">
        <v>68</v>
      </c>
      <c r="D213" s="14">
        <v>3</v>
      </c>
    </row>
    <row r="214" spans="1:4">
      <c r="A214" s="14" t="s">
        <v>13</v>
      </c>
      <c r="B214" s="14" t="s">
        <v>71</v>
      </c>
      <c r="C214" s="14" t="s">
        <v>73</v>
      </c>
      <c r="D214" s="14">
        <v>1</v>
      </c>
    </row>
    <row r="215" spans="1:4">
      <c r="A215" s="14" t="s">
        <v>13</v>
      </c>
      <c r="B215" s="14" t="s">
        <v>72</v>
      </c>
      <c r="C215" s="14" t="s">
        <v>73</v>
      </c>
      <c r="D215" s="14">
        <v>4</v>
      </c>
    </row>
    <row r="216" spans="1:4">
      <c r="A216" s="14" t="s">
        <v>13</v>
      </c>
      <c r="B216" s="14" t="s">
        <v>74</v>
      </c>
      <c r="C216" s="14" t="s">
        <v>73</v>
      </c>
      <c r="D216" s="14">
        <v>2</v>
      </c>
    </row>
    <row r="217" spans="1:4">
      <c r="A217" s="14" t="s">
        <v>13</v>
      </c>
      <c r="B217" s="14" t="s">
        <v>75</v>
      </c>
      <c r="C217" s="14" t="s">
        <v>73</v>
      </c>
      <c r="D217" s="14">
        <v>3</v>
      </c>
    </row>
    <row r="218" spans="1:4">
      <c r="A218" s="14" t="s">
        <v>13</v>
      </c>
      <c r="B218" s="14" t="s">
        <v>76</v>
      </c>
      <c r="C218" s="14" t="s">
        <v>78</v>
      </c>
      <c r="D218" s="14">
        <v>1</v>
      </c>
    </row>
    <row r="219" spans="1:4">
      <c r="A219" s="14" t="s">
        <v>13</v>
      </c>
      <c r="B219" s="14" t="s">
        <v>77</v>
      </c>
      <c r="C219" s="14" t="s">
        <v>78</v>
      </c>
      <c r="D219" s="14">
        <v>2</v>
      </c>
    </row>
    <row r="220" spans="1:4">
      <c r="A220" s="14" t="s">
        <v>13</v>
      </c>
      <c r="B220" s="14" t="s">
        <v>79</v>
      </c>
      <c r="C220" s="14" t="s">
        <v>78</v>
      </c>
      <c r="D220" s="14">
        <v>4</v>
      </c>
    </row>
    <row r="221" spans="1:4">
      <c r="A221" s="14" t="s">
        <v>13</v>
      </c>
      <c r="B221" s="14" t="s">
        <v>80</v>
      </c>
      <c r="C221" s="14" t="s">
        <v>78</v>
      </c>
      <c r="D221" s="14">
        <v>3</v>
      </c>
    </row>
    <row r="222" spans="1:4">
      <c r="A222" s="14" t="s">
        <v>13</v>
      </c>
      <c r="B222" s="14" t="s">
        <v>81</v>
      </c>
      <c r="C222" s="14" t="s">
        <v>83</v>
      </c>
      <c r="D222" s="14">
        <v>1</v>
      </c>
    </row>
    <row r="223" spans="1:4">
      <c r="A223" s="14" t="s">
        <v>13</v>
      </c>
      <c r="B223" s="14" t="s">
        <v>82</v>
      </c>
      <c r="C223" s="14" t="s">
        <v>83</v>
      </c>
      <c r="D223" s="14">
        <v>3</v>
      </c>
    </row>
    <row r="224" spans="1:4">
      <c r="A224" s="14" t="s">
        <v>13</v>
      </c>
      <c r="B224" s="14" t="s">
        <v>84</v>
      </c>
      <c r="C224" s="14" t="s">
        <v>83</v>
      </c>
      <c r="D224" s="14">
        <v>2</v>
      </c>
    </row>
    <row r="225" spans="1:4">
      <c r="A225" s="14" t="s">
        <v>13</v>
      </c>
      <c r="B225" s="14" t="s">
        <v>85</v>
      </c>
      <c r="C225" s="14" t="s">
        <v>83</v>
      </c>
      <c r="D225" s="14">
        <v>4</v>
      </c>
    </row>
    <row r="226" spans="1:4">
      <c r="A226" s="14" t="s">
        <v>14</v>
      </c>
      <c r="B226" s="14" t="s">
        <v>46</v>
      </c>
      <c r="C226" s="14" t="s">
        <v>48</v>
      </c>
      <c r="D226" s="14">
        <v>2</v>
      </c>
    </row>
    <row r="227" spans="1:4">
      <c r="A227" s="14" t="s">
        <v>14</v>
      </c>
      <c r="B227" s="14" t="s">
        <v>47</v>
      </c>
      <c r="C227" s="14" t="s">
        <v>48</v>
      </c>
      <c r="D227" s="14">
        <v>3</v>
      </c>
    </row>
    <row r="228" spans="1:4">
      <c r="A228" s="14" t="s">
        <v>14</v>
      </c>
      <c r="B228" s="14" t="s">
        <v>49</v>
      </c>
      <c r="C228" s="14" t="s">
        <v>48</v>
      </c>
      <c r="D228" s="14">
        <v>4</v>
      </c>
    </row>
    <row r="229" spans="1:4">
      <c r="A229" s="14" t="s">
        <v>14</v>
      </c>
      <c r="B229" s="14" t="s">
        <v>50</v>
      </c>
      <c r="C229" s="14" t="s">
        <v>48</v>
      </c>
      <c r="D229" s="14">
        <v>1</v>
      </c>
    </row>
    <row r="230" spans="1:4">
      <c r="A230" s="14" t="s">
        <v>14</v>
      </c>
      <c r="B230" s="14" t="s">
        <v>51</v>
      </c>
      <c r="C230" s="14" t="s">
        <v>53</v>
      </c>
      <c r="D230" s="14">
        <v>1</v>
      </c>
    </row>
    <row r="231" spans="1:4">
      <c r="A231" s="14" t="s">
        <v>14</v>
      </c>
      <c r="B231" s="14" t="s">
        <v>52</v>
      </c>
      <c r="C231" s="14" t="s">
        <v>53</v>
      </c>
      <c r="D231" s="14">
        <v>2</v>
      </c>
    </row>
    <row r="232" spans="1:4">
      <c r="A232" s="14" t="s">
        <v>14</v>
      </c>
      <c r="B232" s="14" t="s">
        <v>54</v>
      </c>
      <c r="C232" s="14" t="s">
        <v>53</v>
      </c>
      <c r="D232" s="14">
        <v>3</v>
      </c>
    </row>
    <row r="233" spans="1:4">
      <c r="A233" s="14" t="s">
        <v>14</v>
      </c>
      <c r="B233" s="14" t="s">
        <v>55</v>
      </c>
      <c r="C233" s="14" t="s">
        <v>53</v>
      </c>
      <c r="D233" s="14">
        <v>4</v>
      </c>
    </row>
    <row r="234" spans="1:4">
      <c r="A234" s="14" t="s">
        <v>14</v>
      </c>
      <c r="B234" s="14" t="s">
        <v>56</v>
      </c>
      <c r="C234" s="14" t="s">
        <v>58</v>
      </c>
      <c r="D234" s="14">
        <v>1</v>
      </c>
    </row>
    <row r="235" spans="1:4">
      <c r="A235" s="14" t="s">
        <v>14</v>
      </c>
      <c r="B235" s="14" t="s">
        <v>57</v>
      </c>
      <c r="C235" s="14" t="s">
        <v>58</v>
      </c>
      <c r="D235" s="14">
        <v>2</v>
      </c>
    </row>
    <row r="236" spans="1:4">
      <c r="A236" s="14" t="s">
        <v>14</v>
      </c>
      <c r="B236" s="14" t="s">
        <v>59</v>
      </c>
      <c r="C236" s="14" t="s">
        <v>58</v>
      </c>
      <c r="D236" s="14">
        <v>3</v>
      </c>
    </row>
    <row r="237" spans="1:4">
      <c r="A237" s="14" t="s">
        <v>14</v>
      </c>
      <c r="B237" s="14" t="s">
        <v>60</v>
      </c>
      <c r="C237" s="14" t="s">
        <v>58</v>
      </c>
      <c r="D237" s="14">
        <v>4</v>
      </c>
    </row>
    <row r="238" spans="1:4">
      <c r="A238" s="14" t="s">
        <v>14</v>
      </c>
      <c r="B238" s="14" t="s">
        <v>61</v>
      </c>
      <c r="C238" s="14" t="s">
        <v>63</v>
      </c>
      <c r="D238" s="14">
        <v>1</v>
      </c>
    </row>
    <row r="239" spans="1:4">
      <c r="A239" s="14" t="s">
        <v>14</v>
      </c>
      <c r="B239" s="14" t="s">
        <v>62</v>
      </c>
      <c r="C239" s="14" t="s">
        <v>63</v>
      </c>
      <c r="D239" s="14">
        <v>4</v>
      </c>
    </row>
    <row r="240" spans="1:4">
      <c r="A240" s="14" t="s">
        <v>14</v>
      </c>
      <c r="B240" s="14" t="s">
        <v>64</v>
      </c>
      <c r="C240" s="14" t="s">
        <v>63</v>
      </c>
      <c r="D240" s="14">
        <v>2</v>
      </c>
    </row>
    <row r="241" spans="1:4">
      <c r="A241" s="14" t="s">
        <v>14</v>
      </c>
      <c r="B241" s="14" t="s">
        <v>65</v>
      </c>
      <c r="C241" s="14" t="s">
        <v>63</v>
      </c>
      <c r="D241" s="14">
        <v>3</v>
      </c>
    </row>
    <row r="242" spans="1:4">
      <c r="A242" s="14" t="s">
        <v>14</v>
      </c>
      <c r="B242" s="14" t="s">
        <v>66</v>
      </c>
      <c r="C242" s="14" t="s">
        <v>68</v>
      </c>
      <c r="D242" s="14">
        <v>1</v>
      </c>
    </row>
    <row r="243" spans="1:4">
      <c r="A243" s="14" t="s">
        <v>14</v>
      </c>
      <c r="B243" s="14" t="s">
        <v>67</v>
      </c>
      <c r="C243" s="14" t="s">
        <v>68</v>
      </c>
      <c r="D243" s="14">
        <v>4</v>
      </c>
    </row>
    <row r="244" spans="1:4">
      <c r="A244" s="14" t="s">
        <v>14</v>
      </c>
      <c r="B244" s="14" t="s">
        <v>69</v>
      </c>
      <c r="C244" s="14" t="s">
        <v>68</v>
      </c>
      <c r="D244" s="14">
        <v>2</v>
      </c>
    </row>
    <row r="245" spans="1:4">
      <c r="A245" s="14" t="s">
        <v>14</v>
      </c>
      <c r="B245" s="14" t="s">
        <v>70</v>
      </c>
      <c r="C245" s="14" t="s">
        <v>68</v>
      </c>
      <c r="D245" s="14">
        <v>3</v>
      </c>
    </row>
    <row r="246" spans="1:4">
      <c r="A246" s="14" t="s">
        <v>14</v>
      </c>
      <c r="B246" s="14" t="s">
        <v>71</v>
      </c>
      <c r="C246" s="14" t="s">
        <v>73</v>
      </c>
      <c r="D246" s="14">
        <v>1</v>
      </c>
    </row>
    <row r="247" spans="1:4">
      <c r="A247" s="14" t="s">
        <v>14</v>
      </c>
      <c r="B247" s="14" t="s">
        <v>72</v>
      </c>
      <c r="C247" s="14" t="s">
        <v>73</v>
      </c>
      <c r="D247" s="14">
        <v>3</v>
      </c>
    </row>
    <row r="248" spans="1:4">
      <c r="A248" s="14" t="s">
        <v>14</v>
      </c>
      <c r="B248" s="14" t="s">
        <v>74</v>
      </c>
      <c r="C248" s="14" t="s">
        <v>73</v>
      </c>
      <c r="D248" s="14">
        <v>4</v>
      </c>
    </row>
    <row r="249" spans="1:4">
      <c r="A249" s="14" t="s">
        <v>14</v>
      </c>
      <c r="B249" s="14" t="s">
        <v>75</v>
      </c>
      <c r="C249" s="14" t="s">
        <v>73</v>
      </c>
      <c r="D249" s="14">
        <v>2</v>
      </c>
    </row>
    <row r="250" spans="1:4">
      <c r="A250" s="14" t="s">
        <v>14</v>
      </c>
      <c r="B250" s="14" t="s">
        <v>76</v>
      </c>
      <c r="C250" s="14" t="s">
        <v>78</v>
      </c>
      <c r="D250" s="14">
        <v>1</v>
      </c>
    </row>
    <row r="251" spans="1:4">
      <c r="A251" s="14" t="s">
        <v>14</v>
      </c>
      <c r="B251" s="14" t="s">
        <v>77</v>
      </c>
      <c r="C251" s="14" t="s">
        <v>78</v>
      </c>
      <c r="D251" s="14">
        <v>3</v>
      </c>
    </row>
    <row r="252" spans="1:4">
      <c r="A252" s="14" t="s">
        <v>14</v>
      </c>
      <c r="B252" s="14" t="s">
        <v>79</v>
      </c>
      <c r="C252" s="14" t="s">
        <v>78</v>
      </c>
      <c r="D252" s="14">
        <v>2</v>
      </c>
    </row>
    <row r="253" spans="1:4">
      <c r="A253" s="14" t="s">
        <v>14</v>
      </c>
      <c r="B253" s="14" t="s">
        <v>80</v>
      </c>
      <c r="C253" s="14" t="s">
        <v>78</v>
      </c>
      <c r="D253" s="14">
        <v>4</v>
      </c>
    </row>
    <row r="254" spans="1:4">
      <c r="A254" s="14" t="s">
        <v>14</v>
      </c>
      <c r="B254" s="14" t="s">
        <v>81</v>
      </c>
      <c r="C254" s="14" t="s">
        <v>83</v>
      </c>
      <c r="D254" s="14">
        <v>1</v>
      </c>
    </row>
    <row r="255" spans="1:4">
      <c r="A255" s="14" t="s">
        <v>14</v>
      </c>
      <c r="B255" s="14" t="s">
        <v>82</v>
      </c>
      <c r="C255" s="14" t="s">
        <v>83</v>
      </c>
      <c r="D255" s="14">
        <v>4</v>
      </c>
    </row>
    <row r="256" spans="1:4">
      <c r="A256" s="14" t="s">
        <v>14</v>
      </c>
      <c r="B256" s="14" t="s">
        <v>84</v>
      </c>
      <c r="C256" s="14" t="s">
        <v>83</v>
      </c>
      <c r="D256" s="14">
        <v>2</v>
      </c>
    </row>
    <row r="257" spans="1:4">
      <c r="A257" s="14" t="s">
        <v>14</v>
      </c>
      <c r="B257" s="14" t="s">
        <v>85</v>
      </c>
      <c r="C257" s="14" t="s">
        <v>83</v>
      </c>
      <c r="D257" s="14">
        <v>3</v>
      </c>
    </row>
    <row r="258" spans="1:4">
      <c r="A258" s="14" t="s">
        <v>15</v>
      </c>
      <c r="B258" s="14" t="s">
        <v>46</v>
      </c>
      <c r="C258" s="14" t="s">
        <v>48</v>
      </c>
      <c r="D258" s="14">
        <v>4</v>
      </c>
    </row>
    <row r="259" spans="1:4">
      <c r="A259" s="14" t="s">
        <v>15</v>
      </c>
      <c r="B259" s="14" t="s">
        <v>47</v>
      </c>
      <c r="C259" s="14" t="s">
        <v>48</v>
      </c>
      <c r="D259" s="14">
        <v>2</v>
      </c>
    </row>
    <row r="260" spans="1:4">
      <c r="A260" s="14" t="s">
        <v>15</v>
      </c>
      <c r="B260" s="14" t="s">
        <v>49</v>
      </c>
      <c r="C260" s="14" t="s">
        <v>48</v>
      </c>
      <c r="D260" s="14">
        <v>3</v>
      </c>
    </row>
    <row r="261" spans="1:4">
      <c r="A261" s="14" t="s">
        <v>15</v>
      </c>
      <c r="B261" s="14" t="s">
        <v>50</v>
      </c>
      <c r="C261" s="14" t="s">
        <v>48</v>
      </c>
      <c r="D261" s="14">
        <v>1</v>
      </c>
    </row>
    <row r="262" spans="1:4">
      <c r="A262" s="14" t="s">
        <v>15</v>
      </c>
      <c r="B262" s="14" t="s">
        <v>51</v>
      </c>
      <c r="C262" s="14" t="s">
        <v>53</v>
      </c>
      <c r="D262" s="14">
        <v>1</v>
      </c>
    </row>
    <row r="263" spans="1:4">
      <c r="A263" s="14" t="s">
        <v>15</v>
      </c>
      <c r="B263" s="14" t="s">
        <v>52</v>
      </c>
      <c r="C263" s="14" t="s">
        <v>53</v>
      </c>
      <c r="D263" s="14">
        <v>4</v>
      </c>
    </row>
    <row r="264" spans="1:4">
      <c r="A264" s="14" t="s">
        <v>15</v>
      </c>
      <c r="B264" s="14" t="s">
        <v>54</v>
      </c>
      <c r="C264" s="14" t="s">
        <v>53</v>
      </c>
      <c r="D264" s="14">
        <v>3</v>
      </c>
    </row>
    <row r="265" spans="1:4">
      <c r="A265" s="14" t="s">
        <v>15</v>
      </c>
      <c r="B265" s="14" t="s">
        <v>55</v>
      </c>
      <c r="C265" s="14" t="s">
        <v>53</v>
      </c>
      <c r="D265" s="14">
        <v>2</v>
      </c>
    </row>
    <row r="266" spans="1:4">
      <c r="A266" s="14" t="s">
        <v>15</v>
      </c>
      <c r="B266" s="14" t="s">
        <v>56</v>
      </c>
      <c r="C266" s="14" t="s">
        <v>58</v>
      </c>
      <c r="D266" s="14">
        <v>1</v>
      </c>
    </row>
    <row r="267" spans="1:4">
      <c r="A267" s="14" t="s">
        <v>15</v>
      </c>
      <c r="B267" s="14" t="s">
        <v>57</v>
      </c>
      <c r="C267" s="14" t="s">
        <v>58</v>
      </c>
      <c r="D267" s="14">
        <v>4</v>
      </c>
    </row>
    <row r="268" spans="1:4">
      <c r="A268" s="14" t="s">
        <v>15</v>
      </c>
      <c r="B268" s="14" t="s">
        <v>59</v>
      </c>
      <c r="C268" s="14" t="s">
        <v>58</v>
      </c>
      <c r="D268" s="14">
        <v>2</v>
      </c>
    </row>
    <row r="269" spans="1:4">
      <c r="A269" s="14" t="s">
        <v>15</v>
      </c>
      <c r="B269" s="14" t="s">
        <v>60</v>
      </c>
      <c r="C269" s="14" t="s">
        <v>58</v>
      </c>
      <c r="D269" s="14">
        <v>3</v>
      </c>
    </row>
    <row r="270" spans="1:4">
      <c r="A270" s="14" t="s">
        <v>15</v>
      </c>
      <c r="B270" s="14" t="s">
        <v>61</v>
      </c>
      <c r="C270" s="14" t="s">
        <v>63</v>
      </c>
      <c r="D270" s="14">
        <v>1</v>
      </c>
    </row>
    <row r="271" spans="1:4">
      <c r="A271" s="14" t="s">
        <v>15</v>
      </c>
      <c r="B271" s="14" t="s">
        <v>62</v>
      </c>
      <c r="C271" s="14" t="s">
        <v>63</v>
      </c>
      <c r="D271" s="14">
        <v>4</v>
      </c>
    </row>
    <row r="272" spans="1:4">
      <c r="A272" s="14" t="s">
        <v>15</v>
      </c>
      <c r="B272" s="14" t="s">
        <v>64</v>
      </c>
      <c r="C272" s="14" t="s">
        <v>63</v>
      </c>
      <c r="D272" s="14">
        <v>2</v>
      </c>
    </row>
    <row r="273" spans="1:4">
      <c r="A273" s="14" t="s">
        <v>15</v>
      </c>
      <c r="B273" s="14" t="s">
        <v>65</v>
      </c>
      <c r="C273" s="14" t="s">
        <v>63</v>
      </c>
      <c r="D273" s="14">
        <v>3</v>
      </c>
    </row>
    <row r="274" spans="1:4">
      <c r="A274" s="14" t="s">
        <v>15</v>
      </c>
      <c r="B274" s="14" t="s">
        <v>66</v>
      </c>
      <c r="C274" s="14" t="s">
        <v>68</v>
      </c>
      <c r="D274" s="14">
        <v>2</v>
      </c>
    </row>
    <row r="275" spans="1:4">
      <c r="A275" s="14" t="s">
        <v>15</v>
      </c>
      <c r="B275" s="14" t="s">
        <v>67</v>
      </c>
      <c r="C275" s="14" t="s">
        <v>68</v>
      </c>
      <c r="D275" s="14">
        <v>4</v>
      </c>
    </row>
    <row r="276" spans="1:4">
      <c r="A276" s="14" t="s">
        <v>15</v>
      </c>
      <c r="B276" s="14" t="s">
        <v>69</v>
      </c>
      <c r="C276" s="14" t="s">
        <v>68</v>
      </c>
      <c r="D276" s="14">
        <v>1</v>
      </c>
    </row>
    <row r="277" spans="1:4">
      <c r="A277" s="14" t="s">
        <v>15</v>
      </c>
      <c r="B277" s="14" t="s">
        <v>70</v>
      </c>
      <c r="C277" s="14" t="s">
        <v>68</v>
      </c>
      <c r="D277" s="14">
        <v>3</v>
      </c>
    </row>
    <row r="278" spans="1:4">
      <c r="A278" s="14" t="s">
        <v>15</v>
      </c>
      <c r="B278" s="14" t="s">
        <v>71</v>
      </c>
      <c r="C278" s="14" t="s">
        <v>73</v>
      </c>
      <c r="D278" s="14">
        <v>3</v>
      </c>
    </row>
    <row r="279" spans="1:4">
      <c r="A279" s="14" t="s">
        <v>15</v>
      </c>
      <c r="B279" s="14" t="s">
        <v>72</v>
      </c>
      <c r="C279" s="14" t="s">
        <v>73</v>
      </c>
      <c r="D279" s="14">
        <v>4</v>
      </c>
    </row>
    <row r="280" spans="1:4">
      <c r="A280" s="14" t="s">
        <v>15</v>
      </c>
      <c r="B280" s="14" t="s">
        <v>74</v>
      </c>
      <c r="C280" s="14" t="s">
        <v>73</v>
      </c>
      <c r="D280" s="14">
        <v>2</v>
      </c>
    </row>
    <row r="281" spans="1:4">
      <c r="A281" s="14" t="s">
        <v>15</v>
      </c>
      <c r="B281" s="14" t="s">
        <v>75</v>
      </c>
      <c r="C281" s="14" t="s">
        <v>73</v>
      </c>
      <c r="D281" s="14">
        <v>1</v>
      </c>
    </row>
    <row r="282" spans="1:4">
      <c r="A282" s="14" t="s">
        <v>15</v>
      </c>
      <c r="B282" s="14" t="s">
        <v>76</v>
      </c>
      <c r="C282" s="14" t="s">
        <v>78</v>
      </c>
      <c r="D282" s="14">
        <v>1</v>
      </c>
    </row>
    <row r="283" spans="1:4">
      <c r="A283" s="14" t="s">
        <v>15</v>
      </c>
      <c r="B283" s="14" t="s">
        <v>77</v>
      </c>
      <c r="C283" s="14" t="s">
        <v>78</v>
      </c>
      <c r="D283" s="14">
        <v>4</v>
      </c>
    </row>
    <row r="284" spans="1:4">
      <c r="A284" s="14" t="s">
        <v>15</v>
      </c>
      <c r="B284" s="14" t="s">
        <v>79</v>
      </c>
      <c r="C284" s="14" t="s">
        <v>78</v>
      </c>
      <c r="D284" s="14">
        <v>2</v>
      </c>
    </row>
    <row r="285" spans="1:4">
      <c r="A285" s="14" t="s">
        <v>15</v>
      </c>
      <c r="B285" s="14" t="s">
        <v>80</v>
      </c>
      <c r="C285" s="14" t="s">
        <v>78</v>
      </c>
      <c r="D285" s="14">
        <v>3</v>
      </c>
    </row>
    <row r="286" spans="1:4">
      <c r="A286" s="14" t="s">
        <v>15</v>
      </c>
      <c r="B286" s="14" t="s">
        <v>81</v>
      </c>
      <c r="C286" s="14" t="s">
        <v>83</v>
      </c>
      <c r="D286" s="14">
        <v>2</v>
      </c>
    </row>
    <row r="287" spans="1:4">
      <c r="A287" s="14" t="s">
        <v>15</v>
      </c>
      <c r="B287" s="14" t="s">
        <v>82</v>
      </c>
      <c r="C287" s="14" t="s">
        <v>83</v>
      </c>
      <c r="D287" s="14">
        <v>3</v>
      </c>
    </row>
    <row r="288" spans="1:4">
      <c r="A288" s="14" t="s">
        <v>15</v>
      </c>
      <c r="B288" s="14" t="s">
        <v>84</v>
      </c>
      <c r="C288" s="14" t="s">
        <v>83</v>
      </c>
      <c r="D288" s="14">
        <v>1</v>
      </c>
    </row>
    <row r="289" spans="1:4">
      <c r="A289" s="14" t="s">
        <v>15</v>
      </c>
      <c r="B289" s="14" t="s">
        <v>85</v>
      </c>
      <c r="C289" s="14" t="s">
        <v>83</v>
      </c>
      <c r="D289" s="14">
        <v>4</v>
      </c>
    </row>
    <row r="290" spans="1:4">
      <c r="A290" s="14" t="s">
        <v>16</v>
      </c>
      <c r="B290" s="14" t="s">
        <v>46</v>
      </c>
      <c r="C290" s="14" t="s">
        <v>48</v>
      </c>
      <c r="D290" s="14">
        <v>3</v>
      </c>
    </row>
    <row r="291" spans="1:4">
      <c r="A291" s="14" t="s">
        <v>16</v>
      </c>
      <c r="B291" s="14" t="s">
        <v>47</v>
      </c>
      <c r="C291" s="14" t="s">
        <v>48</v>
      </c>
      <c r="D291" s="14">
        <v>2</v>
      </c>
    </row>
    <row r="292" spans="1:4">
      <c r="A292" s="14" t="s">
        <v>16</v>
      </c>
      <c r="B292" s="14" t="s">
        <v>49</v>
      </c>
      <c r="C292" s="14" t="s">
        <v>48</v>
      </c>
      <c r="D292" s="14">
        <v>4</v>
      </c>
    </row>
    <row r="293" spans="1:4">
      <c r="A293" s="14" t="s">
        <v>16</v>
      </c>
      <c r="B293" s="14" t="s">
        <v>50</v>
      </c>
      <c r="C293" s="14" t="s">
        <v>48</v>
      </c>
      <c r="D293" s="14">
        <v>1</v>
      </c>
    </row>
    <row r="294" spans="1:4">
      <c r="A294" s="14" t="s">
        <v>16</v>
      </c>
      <c r="B294" s="14" t="s">
        <v>51</v>
      </c>
      <c r="C294" s="14" t="s">
        <v>53</v>
      </c>
      <c r="D294" s="14">
        <v>1</v>
      </c>
    </row>
    <row r="295" spans="1:4">
      <c r="A295" s="14" t="s">
        <v>16</v>
      </c>
      <c r="B295" s="14" t="s">
        <v>52</v>
      </c>
      <c r="C295" s="14" t="s">
        <v>53</v>
      </c>
      <c r="D295" s="14">
        <v>4</v>
      </c>
    </row>
    <row r="296" spans="1:4">
      <c r="A296" s="14" t="s">
        <v>16</v>
      </c>
      <c r="B296" s="14" t="s">
        <v>54</v>
      </c>
      <c r="C296" s="14" t="s">
        <v>53</v>
      </c>
      <c r="D296" s="14">
        <v>2</v>
      </c>
    </row>
    <row r="297" spans="1:4">
      <c r="A297" s="14" t="s">
        <v>16</v>
      </c>
      <c r="B297" s="14" t="s">
        <v>55</v>
      </c>
      <c r="C297" s="14" t="s">
        <v>53</v>
      </c>
      <c r="D297" s="14">
        <v>3</v>
      </c>
    </row>
    <row r="298" spans="1:4">
      <c r="A298" s="14" t="s">
        <v>16</v>
      </c>
      <c r="B298" s="14" t="s">
        <v>56</v>
      </c>
      <c r="C298" s="14" t="s">
        <v>58</v>
      </c>
      <c r="D298" s="14">
        <v>1</v>
      </c>
    </row>
    <row r="299" spans="1:4">
      <c r="A299" s="14" t="s">
        <v>16</v>
      </c>
      <c r="B299" s="14" t="s">
        <v>57</v>
      </c>
      <c r="C299" s="14" t="s">
        <v>58</v>
      </c>
      <c r="D299" s="14">
        <v>4</v>
      </c>
    </row>
    <row r="300" spans="1:4">
      <c r="A300" s="14" t="s">
        <v>16</v>
      </c>
      <c r="B300" s="14" t="s">
        <v>59</v>
      </c>
      <c r="C300" s="14" t="s">
        <v>58</v>
      </c>
      <c r="D300" s="14">
        <v>2</v>
      </c>
    </row>
    <row r="301" spans="1:4">
      <c r="A301" s="14" t="s">
        <v>16</v>
      </c>
      <c r="B301" s="14" t="s">
        <v>60</v>
      </c>
      <c r="C301" s="14" t="s">
        <v>58</v>
      </c>
      <c r="D301" s="14">
        <v>3</v>
      </c>
    </row>
    <row r="302" spans="1:4">
      <c r="A302" s="14" t="s">
        <v>16</v>
      </c>
      <c r="B302" s="14" t="s">
        <v>61</v>
      </c>
      <c r="C302" s="14" t="s">
        <v>63</v>
      </c>
      <c r="D302" s="14">
        <v>1</v>
      </c>
    </row>
    <row r="303" spans="1:4">
      <c r="A303" s="14" t="s">
        <v>16</v>
      </c>
      <c r="B303" s="14" t="s">
        <v>62</v>
      </c>
      <c r="C303" s="14" t="s">
        <v>63</v>
      </c>
      <c r="D303" s="14">
        <v>3</v>
      </c>
    </row>
    <row r="304" spans="1:4">
      <c r="A304" s="14" t="s">
        <v>16</v>
      </c>
      <c r="B304" s="14" t="s">
        <v>64</v>
      </c>
      <c r="C304" s="14" t="s">
        <v>63</v>
      </c>
      <c r="D304" s="14">
        <v>2</v>
      </c>
    </row>
    <row r="305" spans="1:4">
      <c r="A305" s="14" t="s">
        <v>16</v>
      </c>
      <c r="B305" s="14" t="s">
        <v>65</v>
      </c>
      <c r="C305" s="14" t="s">
        <v>63</v>
      </c>
      <c r="D305" s="14">
        <v>4</v>
      </c>
    </row>
    <row r="306" spans="1:4">
      <c r="A306" s="14" t="s">
        <v>16</v>
      </c>
      <c r="B306" s="14" t="s">
        <v>66</v>
      </c>
      <c r="C306" s="14" t="s">
        <v>68</v>
      </c>
      <c r="D306" s="14">
        <v>2</v>
      </c>
    </row>
    <row r="307" spans="1:4">
      <c r="A307" s="14" t="s">
        <v>16</v>
      </c>
      <c r="B307" s="14" t="s">
        <v>67</v>
      </c>
      <c r="C307" s="14" t="s">
        <v>68</v>
      </c>
      <c r="D307" s="14">
        <v>3</v>
      </c>
    </row>
    <row r="308" spans="1:4">
      <c r="A308" s="14" t="s">
        <v>16</v>
      </c>
      <c r="B308" s="14" t="s">
        <v>69</v>
      </c>
      <c r="C308" s="14" t="s">
        <v>68</v>
      </c>
      <c r="D308" s="14">
        <v>1</v>
      </c>
    </row>
    <row r="309" spans="1:4">
      <c r="A309" s="14" t="s">
        <v>16</v>
      </c>
      <c r="B309" s="14" t="s">
        <v>70</v>
      </c>
      <c r="C309" s="14" t="s">
        <v>68</v>
      </c>
      <c r="D309" s="14">
        <v>4</v>
      </c>
    </row>
    <row r="310" spans="1:4">
      <c r="A310" s="14" t="s">
        <v>16</v>
      </c>
      <c r="B310" s="14" t="s">
        <v>71</v>
      </c>
      <c r="C310" s="14" t="s">
        <v>73</v>
      </c>
      <c r="D310" s="14">
        <v>2</v>
      </c>
    </row>
    <row r="311" spans="1:4">
      <c r="A311" s="14" t="s">
        <v>16</v>
      </c>
      <c r="B311" s="14" t="s">
        <v>72</v>
      </c>
      <c r="C311" s="14" t="s">
        <v>73</v>
      </c>
      <c r="D311" s="14">
        <v>4</v>
      </c>
    </row>
    <row r="312" spans="1:4">
      <c r="A312" s="14" t="s">
        <v>16</v>
      </c>
      <c r="B312" s="14" t="s">
        <v>74</v>
      </c>
      <c r="C312" s="14" t="s">
        <v>73</v>
      </c>
      <c r="D312" s="14">
        <v>3</v>
      </c>
    </row>
    <row r="313" spans="1:4">
      <c r="A313" s="14" t="s">
        <v>16</v>
      </c>
      <c r="B313" s="14" t="s">
        <v>75</v>
      </c>
      <c r="C313" s="14" t="s">
        <v>73</v>
      </c>
      <c r="D313" s="14">
        <v>1</v>
      </c>
    </row>
    <row r="314" spans="1:4">
      <c r="A314" s="14" t="s">
        <v>16</v>
      </c>
      <c r="B314" s="14" t="s">
        <v>76</v>
      </c>
      <c r="C314" s="14" t="s">
        <v>78</v>
      </c>
      <c r="D314" s="14">
        <v>1</v>
      </c>
    </row>
    <row r="315" spans="1:4">
      <c r="A315" s="14" t="s">
        <v>16</v>
      </c>
      <c r="B315" s="14" t="s">
        <v>77</v>
      </c>
      <c r="C315" s="14" t="s">
        <v>78</v>
      </c>
      <c r="D315" s="14">
        <v>2</v>
      </c>
    </row>
    <row r="316" spans="1:4">
      <c r="A316" s="14" t="s">
        <v>16</v>
      </c>
      <c r="B316" s="14" t="s">
        <v>79</v>
      </c>
      <c r="C316" s="14" t="s">
        <v>78</v>
      </c>
      <c r="D316" s="14">
        <v>3</v>
      </c>
    </row>
    <row r="317" spans="1:4">
      <c r="A317" s="14" t="s">
        <v>16</v>
      </c>
      <c r="B317" s="14" t="s">
        <v>80</v>
      </c>
      <c r="C317" s="14" t="s">
        <v>78</v>
      </c>
      <c r="D317" s="14">
        <v>4</v>
      </c>
    </row>
    <row r="318" spans="1:4">
      <c r="A318" s="14" t="s">
        <v>16</v>
      </c>
      <c r="B318" s="14" t="s">
        <v>81</v>
      </c>
      <c r="C318" s="14" t="s">
        <v>83</v>
      </c>
      <c r="D318" s="14">
        <v>2</v>
      </c>
    </row>
    <row r="319" spans="1:4">
      <c r="A319" s="14" t="s">
        <v>16</v>
      </c>
      <c r="B319" s="14" t="s">
        <v>82</v>
      </c>
      <c r="C319" s="14" t="s">
        <v>83</v>
      </c>
      <c r="D319" s="14">
        <v>3</v>
      </c>
    </row>
    <row r="320" spans="1:4">
      <c r="A320" s="14" t="s">
        <v>16</v>
      </c>
      <c r="B320" s="14" t="s">
        <v>84</v>
      </c>
      <c r="C320" s="14" t="s">
        <v>83</v>
      </c>
      <c r="D320" s="14">
        <v>1</v>
      </c>
    </row>
    <row r="321" spans="1:4">
      <c r="A321" s="14" t="s">
        <v>16</v>
      </c>
      <c r="B321" s="14" t="s">
        <v>85</v>
      </c>
      <c r="C321" s="14" t="s">
        <v>83</v>
      </c>
      <c r="D321" s="14">
        <v>4</v>
      </c>
    </row>
    <row r="322" spans="1:4">
      <c r="A322" s="14" t="s">
        <v>17</v>
      </c>
      <c r="B322" s="14" t="s">
        <v>46</v>
      </c>
      <c r="C322" s="14" t="s">
        <v>48</v>
      </c>
      <c r="D322" s="14">
        <v>3</v>
      </c>
    </row>
    <row r="323" spans="1:4">
      <c r="A323" s="14" t="s">
        <v>17</v>
      </c>
      <c r="B323" s="14" t="s">
        <v>47</v>
      </c>
      <c r="C323" s="14" t="s">
        <v>48</v>
      </c>
      <c r="D323" s="14">
        <v>2</v>
      </c>
    </row>
    <row r="324" spans="1:4">
      <c r="A324" s="14" t="s">
        <v>17</v>
      </c>
      <c r="B324" s="14" t="s">
        <v>49</v>
      </c>
      <c r="C324" s="14" t="s">
        <v>48</v>
      </c>
      <c r="D324" s="14">
        <v>4</v>
      </c>
    </row>
    <row r="325" spans="1:4">
      <c r="A325" s="14" t="s">
        <v>17</v>
      </c>
      <c r="B325" s="14" t="s">
        <v>50</v>
      </c>
      <c r="C325" s="14" t="s">
        <v>48</v>
      </c>
      <c r="D325" s="14">
        <v>1</v>
      </c>
    </row>
    <row r="326" spans="1:4">
      <c r="A326" s="14" t="s">
        <v>17</v>
      </c>
      <c r="B326" s="14" t="s">
        <v>51</v>
      </c>
      <c r="C326" s="14" t="s">
        <v>53</v>
      </c>
      <c r="D326" s="14">
        <v>2</v>
      </c>
    </row>
    <row r="327" spans="1:4">
      <c r="A327" s="14" t="s">
        <v>17</v>
      </c>
      <c r="B327" s="14" t="s">
        <v>52</v>
      </c>
      <c r="C327" s="14" t="s">
        <v>53</v>
      </c>
      <c r="D327" s="14">
        <v>4</v>
      </c>
    </row>
    <row r="328" spans="1:4">
      <c r="A328" s="14" t="s">
        <v>17</v>
      </c>
      <c r="B328" s="14" t="s">
        <v>54</v>
      </c>
      <c r="C328" s="14" t="s">
        <v>53</v>
      </c>
      <c r="D328" s="14">
        <v>3</v>
      </c>
    </row>
    <row r="329" spans="1:4">
      <c r="A329" s="14" t="s">
        <v>17</v>
      </c>
      <c r="B329" s="14" t="s">
        <v>55</v>
      </c>
      <c r="C329" s="14" t="s">
        <v>53</v>
      </c>
      <c r="D329" s="14">
        <v>1</v>
      </c>
    </row>
    <row r="330" spans="1:4">
      <c r="A330" s="14" t="s">
        <v>17</v>
      </c>
      <c r="B330" s="14" t="s">
        <v>56</v>
      </c>
      <c r="C330" s="14" t="s">
        <v>58</v>
      </c>
      <c r="D330" s="14">
        <v>1</v>
      </c>
    </row>
    <row r="331" spans="1:4">
      <c r="A331" s="14" t="s">
        <v>17</v>
      </c>
      <c r="B331" s="14" t="s">
        <v>57</v>
      </c>
      <c r="C331" s="14" t="s">
        <v>58</v>
      </c>
      <c r="D331" s="14">
        <v>4</v>
      </c>
    </row>
    <row r="332" spans="1:4">
      <c r="A332" s="14" t="s">
        <v>17</v>
      </c>
      <c r="B332" s="14" t="s">
        <v>59</v>
      </c>
      <c r="C332" s="14" t="s">
        <v>58</v>
      </c>
      <c r="D332" s="14">
        <v>3</v>
      </c>
    </row>
    <row r="333" spans="1:4">
      <c r="A333" s="14" t="s">
        <v>17</v>
      </c>
      <c r="B333" s="14" t="s">
        <v>60</v>
      </c>
      <c r="C333" s="14" t="s">
        <v>58</v>
      </c>
      <c r="D333" s="14">
        <v>2</v>
      </c>
    </row>
    <row r="334" spans="1:4">
      <c r="A334" s="14" t="s">
        <v>17</v>
      </c>
      <c r="B334" s="14" t="s">
        <v>61</v>
      </c>
      <c r="C334" s="14" t="s">
        <v>63</v>
      </c>
      <c r="D334" s="14">
        <v>2</v>
      </c>
    </row>
    <row r="335" spans="1:4">
      <c r="A335" s="14" t="s">
        <v>17</v>
      </c>
      <c r="B335" s="14" t="s">
        <v>62</v>
      </c>
      <c r="C335" s="14" t="s">
        <v>63</v>
      </c>
      <c r="D335" s="14">
        <v>4</v>
      </c>
    </row>
    <row r="336" spans="1:4">
      <c r="A336" s="14" t="s">
        <v>17</v>
      </c>
      <c r="B336" s="14" t="s">
        <v>64</v>
      </c>
      <c r="C336" s="14" t="s">
        <v>63</v>
      </c>
      <c r="D336" s="14">
        <v>1</v>
      </c>
    </row>
    <row r="337" spans="1:4">
      <c r="A337" s="14" t="s">
        <v>17</v>
      </c>
      <c r="B337" s="14" t="s">
        <v>65</v>
      </c>
      <c r="C337" s="14" t="s">
        <v>63</v>
      </c>
      <c r="D337" s="14">
        <v>3</v>
      </c>
    </row>
    <row r="338" spans="1:4">
      <c r="A338" s="14" t="s">
        <v>17</v>
      </c>
      <c r="B338" s="14" t="s">
        <v>66</v>
      </c>
      <c r="C338" s="14" t="s">
        <v>68</v>
      </c>
      <c r="D338" s="14">
        <v>2</v>
      </c>
    </row>
    <row r="339" spans="1:4">
      <c r="A339" s="14" t="s">
        <v>17</v>
      </c>
      <c r="B339" s="14" t="s">
        <v>67</v>
      </c>
      <c r="C339" s="14" t="s">
        <v>68</v>
      </c>
      <c r="D339" s="14">
        <v>4</v>
      </c>
    </row>
    <row r="340" spans="1:4">
      <c r="A340" s="14" t="s">
        <v>17</v>
      </c>
      <c r="B340" s="14" t="s">
        <v>69</v>
      </c>
      <c r="C340" s="14" t="s">
        <v>68</v>
      </c>
      <c r="D340" s="14">
        <v>1</v>
      </c>
    </row>
    <row r="341" spans="1:4">
      <c r="A341" s="14" t="s">
        <v>17</v>
      </c>
      <c r="B341" s="14" t="s">
        <v>70</v>
      </c>
      <c r="C341" s="14" t="s">
        <v>68</v>
      </c>
      <c r="D341" s="14">
        <v>3</v>
      </c>
    </row>
    <row r="342" spans="1:4">
      <c r="A342" s="14" t="s">
        <v>17</v>
      </c>
      <c r="B342" s="14" t="s">
        <v>71</v>
      </c>
      <c r="C342" s="14" t="s">
        <v>73</v>
      </c>
      <c r="D342" s="14">
        <v>1</v>
      </c>
    </row>
    <row r="343" spans="1:4">
      <c r="A343" s="14" t="s">
        <v>17</v>
      </c>
      <c r="B343" s="14" t="s">
        <v>72</v>
      </c>
      <c r="C343" s="14" t="s">
        <v>73</v>
      </c>
      <c r="D343" s="14">
        <v>4</v>
      </c>
    </row>
    <row r="344" spans="1:4">
      <c r="A344" s="14" t="s">
        <v>17</v>
      </c>
      <c r="B344" s="14" t="s">
        <v>74</v>
      </c>
      <c r="C344" s="14" t="s">
        <v>73</v>
      </c>
      <c r="D344" s="14">
        <v>3</v>
      </c>
    </row>
    <row r="345" spans="1:4">
      <c r="A345" s="14" t="s">
        <v>17</v>
      </c>
      <c r="B345" s="14" t="s">
        <v>75</v>
      </c>
      <c r="C345" s="14" t="s">
        <v>73</v>
      </c>
      <c r="D345" s="14">
        <v>2</v>
      </c>
    </row>
    <row r="346" spans="1:4">
      <c r="A346" s="14" t="s">
        <v>17</v>
      </c>
      <c r="B346" s="14" t="s">
        <v>76</v>
      </c>
      <c r="C346" s="14" t="s">
        <v>78</v>
      </c>
      <c r="D346" s="14">
        <v>1</v>
      </c>
    </row>
    <row r="347" spans="1:4">
      <c r="A347" s="14" t="s">
        <v>17</v>
      </c>
      <c r="B347" s="14" t="s">
        <v>77</v>
      </c>
      <c r="C347" s="14" t="s">
        <v>78</v>
      </c>
      <c r="D347" s="14">
        <v>2</v>
      </c>
    </row>
    <row r="348" spans="1:4">
      <c r="A348" s="14" t="s">
        <v>17</v>
      </c>
      <c r="B348" s="14" t="s">
        <v>79</v>
      </c>
      <c r="C348" s="14" t="s">
        <v>78</v>
      </c>
      <c r="D348" s="14">
        <v>3</v>
      </c>
    </row>
    <row r="349" spans="1:4">
      <c r="A349" s="14" t="s">
        <v>17</v>
      </c>
      <c r="B349" s="14" t="s">
        <v>80</v>
      </c>
      <c r="C349" s="14" t="s">
        <v>78</v>
      </c>
      <c r="D349" s="14">
        <v>4</v>
      </c>
    </row>
    <row r="350" spans="1:4">
      <c r="A350" s="14" t="s">
        <v>17</v>
      </c>
      <c r="B350" s="14" t="s">
        <v>81</v>
      </c>
      <c r="C350" s="14" t="s">
        <v>83</v>
      </c>
      <c r="D350" s="14">
        <v>2</v>
      </c>
    </row>
    <row r="351" spans="1:4">
      <c r="A351" s="14" t="s">
        <v>17</v>
      </c>
      <c r="B351" s="14" t="s">
        <v>82</v>
      </c>
      <c r="C351" s="14" t="s">
        <v>83</v>
      </c>
      <c r="D351" s="14">
        <v>3</v>
      </c>
    </row>
    <row r="352" spans="1:4">
      <c r="A352" s="14" t="s">
        <v>17</v>
      </c>
      <c r="B352" s="14" t="s">
        <v>84</v>
      </c>
      <c r="C352" s="14" t="s">
        <v>83</v>
      </c>
      <c r="D352" s="14">
        <v>1</v>
      </c>
    </row>
    <row r="353" spans="1:4">
      <c r="A353" s="14" t="s">
        <v>17</v>
      </c>
      <c r="B353" s="14" t="s">
        <v>85</v>
      </c>
      <c r="C353" s="14" t="s">
        <v>83</v>
      </c>
      <c r="D353" s="14">
        <v>4</v>
      </c>
    </row>
    <row r="354" spans="1:4">
      <c r="A354" s="14" t="s">
        <v>18</v>
      </c>
      <c r="B354" s="14" t="s">
        <v>46</v>
      </c>
      <c r="C354" s="14" t="s">
        <v>48</v>
      </c>
      <c r="D354" s="14">
        <v>4</v>
      </c>
    </row>
    <row r="355" spans="1:4">
      <c r="A355" s="14" t="s">
        <v>18</v>
      </c>
      <c r="B355" s="14" t="s">
        <v>47</v>
      </c>
      <c r="C355" s="14" t="s">
        <v>48</v>
      </c>
      <c r="D355" s="14">
        <v>2</v>
      </c>
    </row>
    <row r="356" spans="1:4">
      <c r="A356" s="14" t="s">
        <v>18</v>
      </c>
      <c r="B356" s="14" t="s">
        <v>49</v>
      </c>
      <c r="C356" s="14" t="s">
        <v>48</v>
      </c>
      <c r="D356" s="14">
        <v>3</v>
      </c>
    </row>
    <row r="357" spans="1:4">
      <c r="A357" s="14" t="s">
        <v>18</v>
      </c>
      <c r="B357" s="14" t="s">
        <v>50</v>
      </c>
      <c r="C357" s="14" t="s">
        <v>48</v>
      </c>
      <c r="D357" s="14">
        <v>1</v>
      </c>
    </row>
    <row r="358" spans="1:4">
      <c r="A358" s="14" t="s">
        <v>18</v>
      </c>
      <c r="B358" s="14" t="s">
        <v>51</v>
      </c>
      <c r="C358" s="14" t="s">
        <v>53</v>
      </c>
      <c r="D358" s="14">
        <v>1</v>
      </c>
    </row>
    <row r="359" spans="1:4">
      <c r="A359" s="14" t="s">
        <v>18</v>
      </c>
      <c r="B359" s="14" t="s">
        <v>52</v>
      </c>
      <c r="C359" s="14" t="s">
        <v>53</v>
      </c>
      <c r="D359" s="14">
        <v>4</v>
      </c>
    </row>
    <row r="360" spans="1:4">
      <c r="A360" s="14" t="s">
        <v>18</v>
      </c>
      <c r="B360" s="14" t="s">
        <v>54</v>
      </c>
      <c r="C360" s="14" t="s">
        <v>53</v>
      </c>
      <c r="D360" s="14">
        <v>2</v>
      </c>
    </row>
    <row r="361" spans="1:4">
      <c r="A361" s="14" t="s">
        <v>18</v>
      </c>
      <c r="B361" s="14" t="s">
        <v>55</v>
      </c>
      <c r="C361" s="14" t="s">
        <v>53</v>
      </c>
      <c r="D361" s="14">
        <v>3</v>
      </c>
    </row>
    <row r="362" spans="1:4">
      <c r="A362" s="14" t="s">
        <v>18</v>
      </c>
      <c r="B362" s="14" t="s">
        <v>56</v>
      </c>
      <c r="C362" s="14" t="s">
        <v>58</v>
      </c>
      <c r="D362" s="14">
        <v>1</v>
      </c>
    </row>
    <row r="363" spans="1:4">
      <c r="A363" s="14" t="s">
        <v>18</v>
      </c>
      <c r="B363" s="14" t="s">
        <v>57</v>
      </c>
      <c r="C363" s="14" t="s">
        <v>58</v>
      </c>
      <c r="D363" s="14">
        <v>4</v>
      </c>
    </row>
    <row r="364" spans="1:4">
      <c r="A364" s="14" t="s">
        <v>18</v>
      </c>
      <c r="B364" s="14" t="s">
        <v>59</v>
      </c>
      <c r="C364" s="14" t="s">
        <v>58</v>
      </c>
      <c r="D364" s="14">
        <v>3</v>
      </c>
    </row>
    <row r="365" spans="1:4">
      <c r="A365" s="14" t="s">
        <v>18</v>
      </c>
      <c r="B365" s="14" t="s">
        <v>60</v>
      </c>
      <c r="C365" s="14" t="s">
        <v>58</v>
      </c>
      <c r="D365" s="14">
        <v>2</v>
      </c>
    </row>
    <row r="366" spans="1:4">
      <c r="A366" s="14" t="s">
        <v>18</v>
      </c>
      <c r="B366" s="14" t="s">
        <v>61</v>
      </c>
      <c r="C366" s="14" t="s">
        <v>63</v>
      </c>
      <c r="D366" s="14">
        <v>1</v>
      </c>
    </row>
    <row r="367" spans="1:4">
      <c r="A367" s="14" t="s">
        <v>18</v>
      </c>
      <c r="B367" s="14" t="s">
        <v>62</v>
      </c>
      <c r="C367" s="14" t="s">
        <v>63</v>
      </c>
      <c r="D367" s="14">
        <v>3</v>
      </c>
    </row>
    <row r="368" spans="1:4">
      <c r="A368" s="14" t="s">
        <v>18</v>
      </c>
      <c r="B368" s="14" t="s">
        <v>64</v>
      </c>
      <c r="C368" s="14" t="s">
        <v>63</v>
      </c>
      <c r="D368" s="14">
        <v>2</v>
      </c>
    </row>
    <row r="369" spans="1:4">
      <c r="A369" s="14" t="s">
        <v>18</v>
      </c>
      <c r="B369" s="14" t="s">
        <v>65</v>
      </c>
      <c r="C369" s="14" t="s">
        <v>63</v>
      </c>
      <c r="D369" s="14">
        <v>4</v>
      </c>
    </row>
    <row r="370" spans="1:4">
      <c r="A370" s="14" t="s">
        <v>18</v>
      </c>
      <c r="B370" s="14" t="s">
        <v>66</v>
      </c>
      <c r="C370" s="14" t="s">
        <v>68</v>
      </c>
      <c r="D370" s="14">
        <v>1</v>
      </c>
    </row>
    <row r="371" spans="1:4">
      <c r="A371" s="14" t="s">
        <v>18</v>
      </c>
      <c r="B371" s="14" t="s">
        <v>67</v>
      </c>
      <c r="C371" s="14" t="s">
        <v>68</v>
      </c>
      <c r="D371" s="14">
        <v>4</v>
      </c>
    </row>
    <row r="372" spans="1:4">
      <c r="A372" s="14" t="s">
        <v>18</v>
      </c>
      <c r="B372" s="14" t="s">
        <v>69</v>
      </c>
      <c r="C372" s="14" t="s">
        <v>68</v>
      </c>
      <c r="D372" s="14">
        <v>2</v>
      </c>
    </row>
    <row r="373" spans="1:4">
      <c r="A373" s="14" t="s">
        <v>18</v>
      </c>
      <c r="B373" s="14" t="s">
        <v>70</v>
      </c>
      <c r="C373" s="14" t="s">
        <v>68</v>
      </c>
      <c r="D373" s="14">
        <v>3</v>
      </c>
    </row>
    <row r="374" spans="1:4">
      <c r="A374" s="14" t="s">
        <v>18</v>
      </c>
      <c r="B374" s="14" t="s">
        <v>71</v>
      </c>
      <c r="C374" s="14" t="s">
        <v>73</v>
      </c>
      <c r="D374" s="14">
        <v>1</v>
      </c>
    </row>
    <row r="375" spans="1:4">
      <c r="A375" s="14" t="s">
        <v>18</v>
      </c>
      <c r="B375" s="14" t="s">
        <v>72</v>
      </c>
      <c r="C375" s="14" t="s">
        <v>73</v>
      </c>
      <c r="D375" s="14">
        <v>4</v>
      </c>
    </row>
    <row r="376" spans="1:4">
      <c r="A376" s="14" t="s">
        <v>18</v>
      </c>
      <c r="B376" s="14" t="s">
        <v>74</v>
      </c>
      <c r="C376" s="14" t="s">
        <v>73</v>
      </c>
      <c r="D376" s="14">
        <v>3</v>
      </c>
    </row>
    <row r="377" spans="1:4">
      <c r="A377" s="14" t="s">
        <v>18</v>
      </c>
      <c r="B377" s="14" t="s">
        <v>75</v>
      </c>
      <c r="C377" s="14" t="s">
        <v>73</v>
      </c>
      <c r="D377" s="14">
        <v>2</v>
      </c>
    </row>
    <row r="378" spans="1:4">
      <c r="A378" s="14" t="s">
        <v>18</v>
      </c>
      <c r="B378" s="14" t="s">
        <v>76</v>
      </c>
      <c r="C378" s="14" t="s">
        <v>78</v>
      </c>
      <c r="D378" s="14">
        <v>1</v>
      </c>
    </row>
    <row r="379" spans="1:4">
      <c r="A379" s="14" t="s">
        <v>18</v>
      </c>
      <c r="B379" s="14" t="s">
        <v>77</v>
      </c>
      <c r="C379" s="14" t="s">
        <v>78</v>
      </c>
      <c r="D379" s="14">
        <v>3</v>
      </c>
    </row>
    <row r="380" spans="1:4">
      <c r="A380" s="14" t="s">
        <v>18</v>
      </c>
      <c r="B380" s="14" t="s">
        <v>79</v>
      </c>
      <c r="C380" s="14" t="s">
        <v>78</v>
      </c>
      <c r="D380" s="14">
        <v>2</v>
      </c>
    </row>
    <row r="381" spans="1:4">
      <c r="A381" s="14" t="s">
        <v>18</v>
      </c>
      <c r="B381" s="14" t="s">
        <v>80</v>
      </c>
      <c r="C381" s="14" t="s">
        <v>78</v>
      </c>
      <c r="D381" s="14">
        <v>4</v>
      </c>
    </row>
    <row r="382" spans="1:4">
      <c r="A382" s="14" t="s">
        <v>18</v>
      </c>
      <c r="B382" s="14" t="s">
        <v>81</v>
      </c>
      <c r="C382" s="14" t="s">
        <v>83</v>
      </c>
      <c r="D382" s="14">
        <v>1</v>
      </c>
    </row>
    <row r="383" spans="1:4">
      <c r="A383" s="14" t="s">
        <v>18</v>
      </c>
      <c r="B383" s="14" t="s">
        <v>82</v>
      </c>
      <c r="C383" s="14" t="s">
        <v>83</v>
      </c>
      <c r="D383" s="14">
        <v>4</v>
      </c>
    </row>
    <row r="384" spans="1:4">
      <c r="A384" s="14" t="s">
        <v>18</v>
      </c>
      <c r="B384" s="14" t="s">
        <v>84</v>
      </c>
      <c r="C384" s="14" t="s">
        <v>83</v>
      </c>
      <c r="D384" s="14">
        <v>2</v>
      </c>
    </row>
    <row r="385" spans="1:4">
      <c r="A385" s="14" t="s">
        <v>18</v>
      </c>
      <c r="B385" s="14" t="s">
        <v>85</v>
      </c>
      <c r="C385" s="14" t="s">
        <v>83</v>
      </c>
      <c r="D385" s="14">
        <v>3</v>
      </c>
    </row>
    <row r="386" spans="1:4">
      <c r="A386" s="14" t="s">
        <v>19</v>
      </c>
      <c r="B386" s="14" t="s">
        <v>46</v>
      </c>
      <c r="C386" s="14" t="s">
        <v>48</v>
      </c>
      <c r="D386" s="14">
        <v>3</v>
      </c>
    </row>
    <row r="387" spans="1:4">
      <c r="A387" s="14" t="s">
        <v>19</v>
      </c>
      <c r="B387" s="14" t="s">
        <v>47</v>
      </c>
      <c r="C387" s="14" t="s">
        <v>48</v>
      </c>
      <c r="D387" s="14">
        <v>2</v>
      </c>
    </row>
    <row r="388" spans="1:4">
      <c r="A388" s="14" t="s">
        <v>19</v>
      </c>
      <c r="B388" s="14" t="s">
        <v>49</v>
      </c>
      <c r="C388" s="14" t="s">
        <v>48</v>
      </c>
      <c r="D388" s="14">
        <v>4</v>
      </c>
    </row>
    <row r="389" spans="1:4">
      <c r="A389" s="14" t="s">
        <v>19</v>
      </c>
      <c r="B389" s="14" t="s">
        <v>50</v>
      </c>
      <c r="C389" s="14" t="s">
        <v>48</v>
      </c>
      <c r="D389" s="14">
        <v>1</v>
      </c>
    </row>
    <row r="390" spans="1:4">
      <c r="A390" s="14" t="s">
        <v>19</v>
      </c>
      <c r="B390" s="14" t="s">
        <v>51</v>
      </c>
      <c r="C390" s="14" t="s">
        <v>53</v>
      </c>
      <c r="D390" s="14">
        <v>1</v>
      </c>
    </row>
    <row r="391" spans="1:4">
      <c r="A391" s="14" t="s">
        <v>19</v>
      </c>
      <c r="B391" s="14" t="s">
        <v>52</v>
      </c>
      <c r="C391" s="14" t="s">
        <v>53</v>
      </c>
      <c r="D391" s="14">
        <v>2</v>
      </c>
    </row>
    <row r="392" spans="1:4">
      <c r="A392" s="14" t="s">
        <v>19</v>
      </c>
      <c r="B392" s="14" t="s">
        <v>54</v>
      </c>
      <c r="C392" s="14" t="s">
        <v>53</v>
      </c>
      <c r="D392" s="14">
        <v>3</v>
      </c>
    </row>
    <row r="393" spans="1:4">
      <c r="A393" s="14" t="s">
        <v>19</v>
      </c>
      <c r="B393" s="14" t="s">
        <v>55</v>
      </c>
      <c r="C393" s="14" t="s">
        <v>53</v>
      </c>
      <c r="D393" s="14">
        <v>4</v>
      </c>
    </row>
    <row r="394" spans="1:4">
      <c r="A394" s="14" t="s">
        <v>19</v>
      </c>
      <c r="B394" s="14" t="s">
        <v>56</v>
      </c>
      <c r="C394" s="14" t="s">
        <v>58</v>
      </c>
      <c r="D394" s="14">
        <v>1</v>
      </c>
    </row>
    <row r="395" spans="1:4">
      <c r="A395" s="14" t="s">
        <v>19</v>
      </c>
      <c r="B395" s="14" t="s">
        <v>57</v>
      </c>
      <c r="C395" s="14" t="s">
        <v>58</v>
      </c>
      <c r="D395" s="14">
        <v>4</v>
      </c>
    </row>
    <row r="396" spans="1:4">
      <c r="A396" s="14" t="s">
        <v>19</v>
      </c>
      <c r="B396" s="14" t="s">
        <v>59</v>
      </c>
      <c r="C396" s="14" t="s">
        <v>58</v>
      </c>
      <c r="D396" s="14">
        <v>2</v>
      </c>
    </row>
    <row r="397" spans="1:4">
      <c r="A397" s="14" t="s">
        <v>19</v>
      </c>
      <c r="B397" s="14" t="s">
        <v>60</v>
      </c>
      <c r="C397" s="14" t="s">
        <v>58</v>
      </c>
      <c r="D397" s="14">
        <v>3</v>
      </c>
    </row>
    <row r="398" spans="1:4">
      <c r="A398" s="14" t="s">
        <v>19</v>
      </c>
      <c r="B398" s="14" t="s">
        <v>61</v>
      </c>
      <c r="C398" s="14" t="s">
        <v>63</v>
      </c>
      <c r="D398" s="14">
        <v>1</v>
      </c>
    </row>
    <row r="399" spans="1:4">
      <c r="A399" s="14" t="s">
        <v>19</v>
      </c>
      <c r="B399" s="14" t="s">
        <v>62</v>
      </c>
      <c r="C399" s="14" t="s">
        <v>63</v>
      </c>
      <c r="D399" s="14">
        <v>4</v>
      </c>
    </row>
    <row r="400" spans="1:4">
      <c r="A400" s="14" t="s">
        <v>19</v>
      </c>
      <c r="B400" s="14" t="s">
        <v>64</v>
      </c>
      <c r="C400" s="14" t="s">
        <v>63</v>
      </c>
      <c r="D400" s="14">
        <v>3</v>
      </c>
    </row>
    <row r="401" spans="1:4">
      <c r="A401" s="14" t="s">
        <v>19</v>
      </c>
      <c r="B401" s="14" t="s">
        <v>65</v>
      </c>
      <c r="C401" s="14" t="s">
        <v>63</v>
      </c>
      <c r="D401" s="14">
        <v>2</v>
      </c>
    </row>
    <row r="402" spans="1:4">
      <c r="A402" s="14" t="s">
        <v>19</v>
      </c>
      <c r="B402" s="14" t="s">
        <v>66</v>
      </c>
      <c r="C402" s="14" t="s">
        <v>68</v>
      </c>
      <c r="D402" s="14">
        <v>2</v>
      </c>
    </row>
    <row r="403" spans="1:4">
      <c r="A403" s="14" t="s">
        <v>19</v>
      </c>
      <c r="B403" s="14" t="s">
        <v>67</v>
      </c>
      <c r="C403" s="14" t="s">
        <v>68</v>
      </c>
      <c r="D403" s="14">
        <v>3</v>
      </c>
    </row>
    <row r="404" spans="1:4">
      <c r="A404" s="14" t="s">
        <v>19</v>
      </c>
      <c r="B404" s="14" t="s">
        <v>69</v>
      </c>
      <c r="C404" s="14" t="s">
        <v>68</v>
      </c>
      <c r="D404" s="14">
        <v>1</v>
      </c>
    </row>
    <row r="405" spans="1:4">
      <c r="A405" s="14" t="s">
        <v>19</v>
      </c>
      <c r="B405" s="14" t="s">
        <v>70</v>
      </c>
      <c r="C405" s="14" t="s">
        <v>68</v>
      </c>
      <c r="D405" s="14">
        <v>4</v>
      </c>
    </row>
    <row r="406" spans="1:4">
      <c r="A406" s="14" t="s">
        <v>19</v>
      </c>
      <c r="B406" s="14" t="s">
        <v>71</v>
      </c>
      <c r="C406" s="14" t="s">
        <v>73</v>
      </c>
      <c r="D406" s="14">
        <v>2</v>
      </c>
    </row>
    <row r="407" spans="1:4">
      <c r="A407" s="14" t="s">
        <v>19</v>
      </c>
      <c r="B407" s="14" t="s">
        <v>72</v>
      </c>
      <c r="C407" s="14" t="s">
        <v>73</v>
      </c>
      <c r="D407" s="14">
        <v>4</v>
      </c>
    </row>
    <row r="408" spans="1:4">
      <c r="A408" s="14" t="s">
        <v>19</v>
      </c>
      <c r="B408" s="14" t="s">
        <v>74</v>
      </c>
      <c r="C408" s="14" t="s">
        <v>73</v>
      </c>
      <c r="D408" s="14">
        <v>3</v>
      </c>
    </row>
    <row r="409" spans="1:4">
      <c r="A409" s="14" t="s">
        <v>19</v>
      </c>
      <c r="B409" s="14" t="s">
        <v>75</v>
      </c>
      <c r="C409" s="14" t="s">
        <v>73</v>
      </c>
      <c r="D409" s="14">
        <v>1</v>
      </c>
    </row>
    <row r="410" spans="1:4">
      <c r="A410" s="14" t="s">
        <v>19</v>
      </c>
      <c r="B410" s="14" t="s">
        <v>76</v>
      </c>
      <c r="C410" s="14" t="s">
        <v>78</v>
      </c>
      <c r="D410" s="14">
        <v>1</v>
      </c>
    </row>
    <row r="411" spans="1:4">
      <c r="A411" s="14" t="s">
        <v>19</v>
      </c>
      <c r="B411" s="14" t="s">
        <v>77</v>
      </c>
      <c r="C411" s="14" t="s">
        <v>78</v>
      </c>
      <c r="D411" s="14">
        <v>2</v>
      </c>
    </row>
    <row r="412" spans="1:4">
      <c r="A412" s="14" t="s">
        <v>19</v>
      </c>
      <c r="B412" s="14" t="s">
        <v>79</v>
      </c>
      <c r="C412" s="14" t="s">
        <v>78</v>
      </c>
      <c r="D412" s="14">
        <v>4</v>
      </c>
    </row>
    <row r="413" spans="1:4">
      <c r="A413" s="14" t="s">
        <v>19</v>
      </c>
      <c r="B413" s="14" t="s">
        <v>80</v>
      </c>
      <c r="C413" s="14" t="s">
        <v>78</v>
      </c>
      <c r="D413" s="14">
        <v>3</v>
      </c>
    </row>
    <row r="414" spans="1:4">
      <c r="A414" s="14" t="s">
        <v>19</v>
      </c>
      <c r="B414" s="14" t="s">
        <v>81</v>
      </c>
      <c r="C414" s="14" t="s">
        <v>83</v>
      </c>
      <c r="D414" s="14">
        <v>2</v>
      </c>
    </row>
    <row r="415" spans="1:4">
      <c r="A415" s="14" t="s">
        <v>19</v>
      </c>
      <c r="B415" s="14" t="s">
        <v>82</v>
      </c>
      <c r="C415" s="14" t="s">
        <v>83</v>
      </c>
      <c r="D415" s="14">
        <v>4</v>
      </c>
    </row>
    <row r="416" spans="1:4">
      <c r="A416" s="14" t="s">
        <v>19</v>
      </c>
      <c r="B416" s="14" t="s">
        <v>84</v>
      </c>
      <c r="C416" s="14" t="s">
        <v>83</v>
      </c>
      <c r="D416" s="14">
        <v>1</v>
      </c>
    </row>
    <row r="417" spans="1:4">
      <c r="A417" s="14" t="s">
        <v>19</v>
      </c>
      <c r="B417" s="14" t="s">
        <v>85</v>
      </c>
      <c r="C417" s="14" t="s">
        <v>83</v>
      </c>
      <c r="D417" s="14">
        <v>3</v>
      </c>
    </row>
    <row r="418" spans="1:4">
      <c r="A418" s="14" t="s">
        <v>183</v>
      </c>
      <c r="B418" s="14" t="s">
        <v>46</v>
      </c>
      <c r="C418" s="14" t="s">
        <v>48</v>
      </c>
      <c r="D418" s="14">
        <v>4</v>
      </c>
    </row>
    <row r="419" spans="1:4">
      <c r="A419" s="14" t="s">
        <v>183</v>
      </c>
      <c r="B419" s="14" t="s">
        <v>47</v>
      </c>
      <c r="C419" s="14" t="s">
        <v>48</v>
      </c>
      <c r="D419" s="14">
        <v>2</v>
      </c>
    </row>
    <row r="420" spans="1:4">
      <c r="A420" s="14" t="s">
        <v>183</v>
      </c>
      <c r="B420" s="14" t="s">
        <v>49</v>
      </c>
      <c r="C420" s="14" t="s">
        <v>48</v>
      </c>
      <c r="D420" s="14">
        <v>3</v>
      </c>
    </row>
    <row r="421" spans="1:4">
      <c r="A421" s="14" t="s">
        <v>183</v>
      </c>
      <c r="B421" s="14" t="s">
        <v>50</v>
      </c>
      <c r="C421" s="14" t="s">
        <v>48</v>
      </c>
      <c r="D421" s="14">
        <v>1</v>
      </c>
    </row>
    <row r="422" spans="1:4">
      <c r="A422" s="14" t="s">
        <v>183</v>
      </c>
      <c r="B422" s="14" t="s">
        <v>51</v>
      </c>
      <c r="C422" s="14" t="s">
        <v>53</v>
      </c>
      <c r="D422" s="14">
        <v>1</v>
      </c>
    </row>
    <row r="423" spans="1:4">
      <c r="A423" s="14" t="s">
        <v>183</v>
      </c>
      <c r="B423" s="14" t="s">
        <v>52</v>
      </c>
      <c r="C423" s="14" t="s">
        <v>53</v>
      </c>
      <c r="D423" s="14">
        <v>4</v>
      </c>
    </row>
    <row r="424" spans="1:4">
      <c r="A424" s="14" t="s">
        <v>183</v>
      </c>
      <c r="B424" s="14" t="s">
        <v>54</v>
      </c>
      <c r="C424" s="14" t="s">
        <v>53</v>
      </c>
      <c r="D424" s="14">
        <v>2</v>
      </c>
    </row>
    <row r="425" spans="1:4">
      <c r="A425" s="14" t="s">
        <v>183</v>
      </c>
      <c r="B425" s="14" t="s">
        <v>55</v>
      </c>
      <c r="C425" s="14" t="s">
        <v>53</v>
      </c>
      <c r="D425" s="14">
        <v>3</v>
      </c>
    </row>
    <row r="426" spans="1:4">
      <c r="A426" s="14" t="s">
        <v>183</v>
      </c>
      <c r="B426" s="14" t="s">
        <v>56</v>
      </c>
      <c r="C426" s="14" t="s">
        <v>58</v>
      </c>
      <c r="D426" s="14">
        <v>1</v>
      </c>
    </row>
    <row r="427" spans="1:4">
      <c r="A427" s="14" t="s">
        <v>183</v>
      </c>
      <c r="B427" s="14" t="s">
        <v>57</v>
      </c>
      <c r="C427" s="14" t="s">
        <v>58</v>
      </c>
      <c r="D427" s="14">
        <v>4</v>
      </c>
    </row>
    <row r="428" spans="1:4">
      <c r="A428" s="14" t="s">
        <v>183</v>
      </c>
      <c r="B428" s="14" t="s">
        <v>59</v>
      </c>
      <c r="C428" s="14" t="s">
        <v>58</v>
      </c>
      <c r="D428" s="14">
        <v>2</v>
      </c>
    </row>
    <row r="429" spans="1:4">
      <c r="A429" s="14" t="s">
        <v>183</v>
      </c>
      <c r="B429" s="14" t="s">
        <v>60</v>
      </c>
      <c r="C429" s="14" t="s">
        <v>58</v>
      </c>
      <c r="D429" s="14">
        <v>3</v>
      </c>
    </row>
    <row r="430" spans="1:4">
      <c r="A430" s="14" t="s">
        <v>183</v>
      </c>
      <c r="B430" s="14" t="s">
        <v>61</v>
      </c>
      <c r="C430" s="14" t="s">
        <v>63</v>
      </c>
      <c r="D430" s="14">
        <v>1</v>
      </c>
    </row>
    <row r="431" spans="1:4">
      <c r="A431" s="14" t="s">
        <v>183</v>
      </c>
      <c r="B431" s="14" t="s">
        <v>62</v>
      </c>
      <c r="C431" s="14" t="s">
        <v>63</v>
      </c>
      <c r="D431" s="14">
        <v>3</v>
      </c>
    </row>
    <row r="432" spans="1:4">
      <c r="A432" s="14" t="s">
        <v>183</v>
      </c>
      <c r="B432" s="14" t="s">
        <v>64</v>
      </c>
      <c r="C432" s="14" t="s">
        <v>63</v>
      </c>
      <c r="D432" s="14">
        <v>2</v>
      </c>
    </row>
    <row r="433" spans="1:4">
      <c r="A433" s="14" t="s">
        <v>183</v>
      </c>
      <c r="B433" s="14" t="s">
        <v>65</v>
      </c>
      <c r="C433" s="14" t="s">
        <v>63</v>
      </c>
      <c r="D433" s="14">
        <v>4</v>
      </c>
    </row>
    <row r="434" spans="1:4">
      <c r="A434" s="14" t="s">
        <v>183</v>
      </c>
      <c r="B434" s="14" t="s">
        <v>66</v>
      </c>
      <c r="C434" s="14" t="s">
        <v>68</v>
      </c>
      <c r="D434" s="14">
        <v>2</v>
      </c>
    </row>
    <row r="435" spans="1:4">
      <c r="A435" s="14" t="s">
        <v>183</v>
      </c>
      <c r="B435" s="14" t="s">
        <v>67</v>
      </c>
      <c r="C435" s="14" t="s">
        <v>68</v>
      </c>
      <c r="D435" s="14">
        <v>3</v>
      </c>
    </row>
    <row r="436" spans="1:4">
      <c r="A436" s="14" t="s">
        <v>183</v>
      </c>
      <c r="B436" s="14" t="s">
        <v>69</v>
      </c>
      <c r="C436" s="14" t="s">
        <v>68</v>
      </c>
      <c r="D436" s="14">
        <v>1</v>
      </c>
    </row>
    <row r="437" spans="1:4">
      <c r="A437" s="14" t="s">
        <v>183</v>
      </c>
      <c r="B437" s="14" t="s">
        <v>70</v>
      </c>
      <c r="C437" s="14" t="s">
        <v>68</v>
      </c>
      <c r="D437" s="14">
        <v>4</v>
      </c>
    </row>
    <row r="438" spans="1:4">
      <c r="A438" s="14" t="s">
        <v>183</v>
      </c>
      <c r="B438" s="14" t="s">
        <v>71</v>
      </c>
      <c r="C438" s="14" t="s">
        <v>73</v>
      </c>
      <c r="D438" s="14">
        <v>1</v>
      </c>
    </row>
    <row r="439" spans="1:4">
      <c r="A439" s="14" t="s">
        <v>183</v>
      </c>
      <c r="B439" s="14" t="s">
        <v>72</v>
      </c>
      <c r="C439" s="14" t="s">
        <v>73</v>
      </c>
      <c r="D439" s="14">
        <v>3</v>
      </c>
    </row>
    <row r="440" spans="1:4">
      <c r="A440" s="14" t="s">
        <v>183</v>
      </c>
      <c r="B440" s="14" t="s">
        <v>74</v>
      </c>
      <c r="C440" s="14" t="s">
        <v>73</v>
      </c>
      <c r="D440" s="14">
        <v>4</v>
      </c>
    </row>
    <row r="441" spans="1:4">
      <c r="A441" s="14" t="s">
        <v>183</v>
      </c>
      <c r="B441" s="14" t="s">
        <v>75</v>
      </c>
      <c r="C441" s="14" t="s">
        <v>73</v>
      </c>
      <c r="D441" s="14">
        <v>2</v>
      </c>
    </row>
    <row r="442" spans="1:4">
      <c r="A442" s="14" t="s">
        <v>183</v>
      </c>
      <c r="B442" s="14" t="s">
        <v>76</v>
      </c>
      <c r="C442" s="14" t="s">
        <v>78</v>
      </c>
      <c r="D442" s="14">
        <v>1</v>
      </c>
    </row>
    <row r="443" spans="1:4">
      <c r="A443" s="14" t="s">
        <v>183</v>
      </c>
      <c r="B443" s="14" t="s">
        <v>77</v>
      </c>
      <c r="C443" s="14" t="s">
        <v>78</v>
      </c>
      <c r="D443" s="14">
        <v>2</v>
      </c>
    </row>
    <row r="444" spans="1:4">
      <c r="A444" s="14" t="s">
        <v>183</v>
      </c>
      <c r="B444" s="14" t="s">
        <v>79</v>
      </c>
      <c r="C444" s="14" t="s">
        <v>78</v>
      </c>
      <c r="D444" s="14">
        <v>3</v>
      </c>
    </row>
    <row r="445" spans="1:4">
      <c r="A445" s="14" t="s">
        <v>183</v>
      </c>
      <c r="B445" s="14" t="s">
        <v>80</v>
      </c>
      <c r="C445" s="14" t="s">
        <v>78</v>
      </c>
      <c r="D445" s="14">
        <v>4</v>
      </c>
    </row>
    <row r="446" spans="1:4">
      <c r="A446" s="14" t="s">
        <v>183</v>
      </c>
      <c r="B446" s="14" t="s">
        <v>81</v>
      </c>
      <c r="C446" s="14" t="s">
        <v>83</v>
      </c>
      <c r="D446" s="14">
        <v>2</v>
      </c>
    </row>
    <row r="447" spans="1:4">
      <c r="A447" s="14" t="s">
        <v>183</v>
      </c>
      <c r="B447" s="14" t="s">
        <v>82</v>
      </c>
      <c r="C447" s="14" t="s">
        <v>83</v>
      </c>
      <c r="D447" s="14">
        <v>4</v>
      </c>
    </row>
    <row r="448" spans="1:4">
      <c r="A448" s="14" t="s">
        <v>183</v>
      </c>
      <c r="B448" s="14" t="s">
        <v>84</v>
      </c>
      <c r="C448" s="14" t="s">
        <v>83</v>
      </c>
      <c r="D448" s="14">
        <v>1</v>
      </c>
    </row>
    <row r="449" spans="1:4">
      <c r="A449" s="14" t="s">
        <v>183</v>
      </c>
      <c r="B449" s="14" t="s">
        <v>85</v>
      </c>
      <c r="C449" s="14" t="s">
        <v>83</v>
      </c>
      <c r="D449" s="14">
        <v>3</v>
      </c>
    </row>
    <row r="450" spans="1:4">
      <c r="A450" s="14" t="s">
        <v>21</v>
      </c>
      <c r="B450" s="14" t="s">
        <v>46</v>
      </c>
      <c r="C450" s="14" t="s">
        <v>48</v>
      </c>
      <c r="D450" s="14">
        <v>4</v>
      </c>
    </row>
    <row r="451" spans="1:4">
      <c r="A451" s="14" t="s">
        <v>21</v>
      </c>
      <c r="B451" s="14" t="s">
        <v>47</v>
      </c>
      <c r="C451" s="14" t="s">
        <v>48</v>
      </c>
      <c r="D451" s="14">
        <v>3</v>
      </c>
    </row>
    <row r="452" spans="1:4">
      <c r="A452" s="14" t="s">
        <v>21</v>
      </c>
      <c r="B452" s="14" t="s">
        <v>49</v>
      </c>
      <c r="C452" s="14" t="s">
        <v>48</v>
      </c>
      <c r="D452" s="14">
        <v>1</v>
      </c>
    </row>
    <row r="453" spans="1:4">
      <c r="A453" s="14" t="s">
        <v>21</v>
      </c>
      <c r="B453" s="14" t="s">
        <v>50</v>
      </c>
      <c r="C453" s="14" t="s">
        <v>48</v>
      </c>
      <c r="D453" s="14">
        <v>2</v>
      </c>
    </row>
    <row r="454" spans="1:4">
      <c r="A454" s="14" t="s">
        <v>21</v>
      </c>
      <c r="B454" s="14" t="s">
        <v>51</v>
      </c>
      <c r="C454" s="14" t="s">
        <v>53</v>
      </c>
      <c r="D454" s="14">
        <v>1</v>
      </c>
    </row>
    <row r="455" spans="1:4">
      <c r="A455" s="14" t="s">
        <v>21</v>
      </c>
      <c r="B455" s="14" t="s">
        <v>52</v>
      </c>
      <c r="C455" s="14" t="s">
        <v>53</v>
      </c>
      <c r="D455" s="14">
        <v>3</v>
      </c>
    </row>
    <row r="456" spans="1:4">
      <c r="A456" s="14" t="s">
        <v>21</v>
      </c>
      <c r="B456" s="14" t="s">
        <v>54</v>
      </c>
      <c r="C456" s="14" t="s">
        <v>53</v>
      </c>
      <c r="D456" s="14">
        <v>2</v>
      </c>
    </row>
    <row r="457" spans="1:4">
      <c r="A457" s="14" t="s">
        <v>21</v>
      </c>
      <c r="B457" s="14" t="s">
        <v>55</v>
      </c>
      <c r="C457" s="14" t="s">
        <v>53</v>
      </c>
      <c r="D457" s="14">
        <v>4</v>
      </c>
    </row>
    <row r="458" spans="1:4">
      <c r="A458" s="14" t="s">
        <v>21</v>
      </c>
      <c r="B458" s="14" t="s">
        <v>56</v>
      </c>
      <c r="C458" s="14" t="s">
        <v>58</v>
      </c>
      <c r="D458" s="14">
        <v>1</v>
      </c>
    </row>
    <row r="459" spans="1:4">
      <c r="A459" s="14" t="s">
        <v>21</v>
      </c>
      <c r="B459" s="14" t="s">
        <v>57</v>
      </c>
      <c r="C459" s="14" t="s">
        <v>58</v>
      </c>
      <c r="D459" s="14">
        <v>4</v>
      </c>
    </row>
    <row r="460" spans="1:4">
      <c r="A460" s="14" t="s">
        <v>21</v>
      </c>
      <c r="B460" s="14" t="s">
        <v>59</v>
      </c>
      <c r="C460" s="14" t="s">
        <v>58</v>
      </c>
      <c r="D460" s="14">
        <v>3</v>
      </c>
    </row>
    <row r="461" spans="1:4">
      <c r="A461" s="14" t="s">
        <v>21</v>
      </c>
      <c r="B461" s="14" t="s">
        <v>60</v>
      </c>
      <c r="C461" s="14" t="s">
        <v>58</v>
      </c>
      <c r="D461" s="14">
        <v>2</v>
      </c>
    </row>
    <row r="462" spans="1:4">
      <c r="A462" s="14" t="s">
        <v>21</v>
      </c>
      <c r="B462" s="14" t="s">
        <v>61</v>
      </c>
      <c r="C462" s="14" t="s">
        <v>63</v>
      </c>
      <c r="D462" s="14">
        <v>2</v>
      </c>
    </row>
    <row r="463" spans="1:4">
      <c r="A463" s="14" t="s">
        <v>21</v>
      </c>
      <c r="B463" s="14" t="s">
        <v>62</v>
      </c>
      <c r="C463" s="14" t="s">
        <v>63</v>
      </c>
      <c r="D463" s="14">
        <v>4</v>
      </c>
    </row>
    <row r="464" spans="1:4">
      <c r="A464" s="14" t="s">
        <v>21</v>
      </c>
      <c r="B464" s="14" t="s">
        <v>64</v>
      </c>
      <c r="C464" s="14" t="s">
        <v>63</v>
      </c>
      <c r="D464" s="14">
        <v>1</v>
      </c>
    </row>
    <row r="465" spans="1:4">
      <c r="A465" s="14" t="s">
        <v>21</v>
      </c>
      <c r="B465" s="14" t="s">
        <v>65</v>
      </c>
      <c r="C465" s="14" t="s">
        <v>63</v>
      </c>
      <c r="D465" s="14">
        <v>3</v>
      </c>
    </row>
    <row r="466" spans="1:4">
      <c r="A466" s="14" t="s">
        <v>21</v>
      </c>
      <c r="B466" s="14" t="s">
        <v>66</v>
      </c>
      <c r="C466" s="14" t="s">
        <v>68</v>
      </c>
      <c r="D466" s="14">
        <v>2</v>
      </c>
    </row>
    <row r="467" spans="1:4">
      <c r="A467" s="14" t="s">
        <v>21</v>
      </c>
      <c r="B467" s="14" t="s">
        <v>67</v>
      </c>
      <c r="C467" s="14" t="s">
        <v>68</v>
      </c>
      <c r="D467" s="14">
        <v>4</v>
      </c>
    </row>
    <row r="468" spans="1:4">
      <c r="A468" s="14" t="s">
        <v>21</v>
      </c>
      <c r="B468" s="14" t="s">
        <v>69</v>
      </c>
      <c r="C468" s="14" t="s">
        <v>68</v>
      </c>
      <c r="D468" s="14">
        <v>1</v>
      </c>
    </row>
    <row r="469" spans="1:4">
      <c r="A469" s="14" t="s">
        <v>21</v>
      </c>
      <c r="B469" s="14" t="s">
        <v>70</v>
      </c>
      <c r="C469" s="14" t="s">
        <v>68</v>
      </c>
      <c r="D469" s="14">
        <v>3</v>
      </c>
    </row>
    <row r="470" spans="1:4">
      <c r="A470" s="14" t="s">
        <v>21</v>
      </c>
      <c r="B470" s="14" t="s">
        <v>71</v>
      </c>
      <c r="C470" s="14" t="s">
        <v>73</v>
      </c>
      <c r="D470" s="14">
        <v>2</v>
      </c>
    </row>
    <row r="471" spans="1:4">
      <c r="A471" s="14" t="s">
        <v>21</v>
      </c>
      <c r="B471" s="14" t="s">
        <v>72</v>
      </c>
      <c r="C471" s="14" t="s">
        <v>73</v>
      </c>
      <c r="D471" s="14">
        <v>4</v>
      </c>
    </row>
    <row r="472" spans="1:4">
      <c r="A472" s="14" t="s">
        <v>21</v>
      </c>
      <c r="B472" s="14" t="s">
        <v>74</v>
      </c>
      <c r="C472" s="14" t="s">
        <v>73</v>
      </c>
      <c r="D472" s="14">
        <v>3</v>
      </c>
    </row>
    <row r="473" spans="1:4">
      <c r="A473" s="14" t="s">
        <v>21</v>
      </c>
      <c r="B473" s="14" t="s">
        <v>75</v>
      </c>
      <c r="C473" s="14" t="s">
        <v>73</v>
      </c>
      <c r="D473" s="14">
        <v>1</v>
      </c>
    </row>
    <row r="474" spans="1:4">
      <c r="A474" s="14" t="s">
        <v>21</v>
      </c>
      <c r="B474" s="14" t="s">
        <v>76</v>
      </c>
      <c r="C474" s="14" t="s">
        <v>78</v>
      </c>
      <c r="D474" s="14">
        <v>1</v>
      </c>
    </row>
    <row r="475" spans="1:4">
      <c r="A475" s="14" t="s">
        <v>21</v>
      </c>
      <c r="B475" s="14" t="s">
        <v>77</v>
      </c>
      <c r="C475" s="14" t="s">
        <v>78</v>
      </c>
      <c r="D475" s="14">
        <v>4</v>
      </c>
    </row>
    <row r="476" spans="1:4">
      <c r="A476" s="14" t="s">
        <v>21</v>
      </c>
      <c r="B476" s="14" t="s">
        <v>79</v>
      </c>
      <c r="C476" s="14" t="s">
        <v>78</v>
      </c>
      <c r="D476" s="14">
        <v>3</v>
      </c>
    </row>
    <row r="477" spans="1:4">
      <c r="A477" s="14" t="s">
        <v>21</v>
      </c>
      <c r="B477" s="14" t="s">
        <v>80</v>
      </c>
      <c r="C477" s="14" t="s">
        <v>78</v>
      </c>
      <c r="D477" s="14">
        <v>2</v>
      </c>
    </row>
    <row r="478" spans="1:4">
      <c r="A478" s="14" t="s">
        <v>21</v>
      </c>
      <c r="B478" s="14" t="s">
        <v>81</v>
      </c>
      <c r="C478" s="14" t="s">
        <v>83</v>
      </c>
      <c r="D478" s="14">
        <v>2</v>
      </c>
    </row>
    <row r="479" spans="1:4">
      <c r="A479" s="14" t="s">
        <v>21</v>
      </c>
      <c r="B479" s="14" t="s">
        <v>82</v>
      </c>
      <c r="C479" s="14" t="s">
        <v>83</v>
      </c>
      <c r="D479" s="14">
        <v>4</v>
      </c>
    </row>
    <row r="480" spans="1:4">
      <c r="A480" s="14" t="s">
        <v>21</v>
      </c>
      <c r="B480" s="14" t="s">
        <v>84</v>
      </c>
      <c r="C480" s="14" t="s">
        <v>83</v>
      </c>
      <c r="D480" s="14">
        <v>1</v>
      </c>
    </row>
    <row r="481" spans="1:4">
      <c r="A481" s="14" t="s">
        <v>21</v>
      </c>
      <c r="B481" s="14" t="s">
        <v>85</v>
      </c>
      <c r="C481" s="14" t="s">
        <v>83</v>
      </c>
      <c r="D481" s="14">
        <v>3</v>
      </c>
    </row>
    <row r="482" spans="1:4">
      <c r="A482" s="14" t="s">
        <v>22</v>
      </c>
      <c r="B482" s="14" t="s">
        <v>46</v>
      </c>
      <c r="C482" s="14" t="s">
        <v>48</v>
      </c>
      <c r="D482" s="14">
        <v>3</v>
      </c>
    </row>
    <row r="483" spans="1:4">
      <c r="A483" s="14" t="s">
        <v>22</v>
      </c>
      <c r="B483" s="14" t="s">
        <v>47</v>
      </c>
      <c r="C483" s="14" t="s">
        <v>48</v>
      </c>
      <c r="D483" s="14">
        <v>2</v>
      </c>
    </row>
    <row r="484" spans="1:4">
      <c r="A484" s="14" t="s">
        <v>22</v>
      </c>
      <c r="B484" s="14" t="s">
        <v>49</v>
      </c>
      <c r="C484" s="14" t="s">
        <v>48</v>
      </c>
      <c r="D484" s="14">
        <v>4</v>
      </c>
    </row>
    <row r="485" spans="1:4">
      <c r="A485" s="14" t="s">
        <v>22</v>
      </c>
      <c r="B485" s="14" t="s">
        <v>50</v>
      </c>
      <c r="C485" s="14" t="s">
        <v>48</v>
      </c>
      <c r="D485" s="14">
        <v>1</v>
      </c>
    </row>
    <row r="486" spans="1:4">
      <c r="A486" s="14" t="s">
        <v>22</v>
      </c>
      <c r="B486" s="14" t="s">
        <v>51</v>
      </c>
      <c r="C486" s="14" t="s">
        <v>53</v>
      </c>
      <c r="D486" s="14">
        <v>1</v>
      </c>
    </row>
    <row r="487" spans="1:4">
      <c r="A487" s="14" t="s">
        <v>22</v>
      </c>
      <c r="B487" s="14" t="s">
        <v>52</v>
      </c>
      <c r="C487" s="14" t="s">
        <v>53</v>
      </c>
      <c r="D487" s="14">
        <v>3</v>
      </c>
    </row>
    <row r="488" spans="1:4">
      <c r="A488" s="14" t="s">
        <v>22</v>
      </c>
      <c r="B488" s="14" t="s">
        <v>54</v>
      </c>
      <c r="C488" s="14" t="s">
        <v>53</v>
      </c>
      <c r="D488" s="14">
        <v>4</v>
      </c>
    </row>
    <row r="489" spans="1:4">
      <c r="A489" s="14" t="s">
        <v>22</v>
      </c>
      <c r="B489" s="14" t="s">
        <v>55</v>
      </c>
      <c r="C489" s="14" t="s">
        <v>53</v>
      </c>
      <c r="D489" s="14">
        <v>2</v>
      </c>
    </row>
    <row r="490" spans="1:4">
      <c r="A490" s="14" t="s">
        <v>22</v>
      </c>
      <c r="B490" s="14" t="s">
        <v>56</v>
      </c>
      <c r="C490" s="14" t="s">
        <v>58</v>
      </c>
      <c r="D490" s="14">
        <v>1</v>
      </c>
    </row>
    <row r="491" spans="1:4">
      <c r="A491" s="14" t="s">
        <v>22</v>
      </c>
      <c r="B491" s="14" t="s">
        <v>57</v>
      </c>
      <c r="C491" s="14" t="s">
        <v>58</v>
      </c>
      <c r="D491" s="14">
        <v>4</v>
      </c>
    </row>
    <row r="492" spans="1:4">
      <c r="A492" s="14" t="s">
        <v>22</v>
      </c>
      <c r="B492" s="14" t="s">
        <v>59</v>
      </c>
      <c r="C492" s="14" t="s">
        <v>58</v>
      </c>
      <c r="D492" s="14">
        <v>3</v>
      </c>
    </row>
    <row r="493" spans="1:4">
      <c r="A493" s="14" t="s">
        <v>22</v>
      </c>
      <c r="B493" s="14" t="s">
        <v>60</v>
      </c>
      <c r="C493" s="14" t="s">
        <v>58</v>
      </c>
      <c r="D493" s="14">
        <v>2</v>
      </c>
    </row>
    <row r="494" spans="1:4">
      <c r="A494" s="14" t="s">
        <v>22</v>
      </c>
      <c r="B494" s="14" t="s">
        <v>61</v>
      </c>
      <c r="C494" s="14" t="s">
        <v>63</v>
      </c>
      <c r="D494" s="14">
        <v>1</v>
      </c>
    </row>
    <row r="495" spans="1:4">
      <c r="A495" s="14" t="s">
        <v>22</v>
      </c>
      <c r="B495" s="14" t="s">
        <v>62</v>
      </c>
      <c r="C495" s="14" t="s">
        <v>63</v>
      </c>
      <c r="D495" s="14">
        <v>3</v>
      </c>
    </row>
    <row r="496" spans="1:4">
      <c r="A496" s="14" t="s">
        <v>22</v>
      </c>
      <c r="B496" s="14" t="s">
        <v>64</v>
      </c>
      <c r="C496" s="14" t="s">
        <v>63</v>
      </c>
      <c r="D496" s="14">
        <v>2</v>
      </c>
    </row>
    <row r="497" spans="1:4">
      <c r="A497" s="14" t="s">
        <v>22</v>
      </c>
      <c r="B497" s="14" t="s">
        <v>65</v>
      </c>
      <c r="C497" s="14" t="s">
        <v>63</v>
      </c>
      <c r="D497" s="14">
        <v>4</v>
      </c>
    </row>
    <row r="498" spans="1:4">
      <c r="A498" s="14" t="s">
        <v>22</v>
      </c>
      <c r="B498" s="14" t="s">
        <v>66</v>
      </c>
      <c r="C498" s="14" t="s">
        <v>68</v>
      </c>
      <c r="D498" s="14">
        <v>2</v>
      </c>
    </row>
    <row r="499" spans="1:4">
      <c r="A499" s="14" t="s">
        <v>22</v>
      </c>
      <c r="B499" s="14" t="s">
        <v>67</v>
      </c>
      <c r="C499" s="14" t="s">
        <v>68</v>
      </c>
      <c r="D499" s="14">
        <v>4</v>
      </c>
    </row>
    <row r="500" spans="1:4">
      <c r="A500" s="14" t="s">
        <v>22</v>
      </c>
      <c r="B500" s="14" t="s">
        <v>69</v>
      </c>
      <c r="C500" s="14" t="s">
        <v>68</v>
      </c>
      <c r="D500" s="14">
        <v>1</v>
      </c>
    </row>
    <row r="501" spans="1:4">
      <c r="A501" s="14" t="s">
        <v>22</v>
      </c>
      <c r="B501" s="14" t="s">
        <v>70</v>
      </c>
      <c r="C501" s="14" t="s">
        <v>68</v>
      </c>
      <c r="D501" s="14">
        <v>3</v>
      </c>
    </row>
    <row r="502" spans="1:4">
      <c r="A502" s="14" t="s">
        <v>22</v>
      </c>
      <c r="B502" s="14" t="s">
        <v>71</v>
      </c>
      <c r="C502" s="14" t="s">
        <v>73</v>
      </c>
      <c r="D502" s="14">
        <v>1</v>
      </c>
    </row>
    <row r="503" spans="1:4">
      <c r="A503" s="14" t="s">
        <v>22</v>
      </c>
      <c r="B503" s="14" t="s">
        <v>72</v>
      </c>
      <c r="C503" s="14" t="s">
        <v>73</v>
      </c>
      <c r="D503" s="14">
        <v>4</v>
      </c>
    </row>
    <row r="504" spans="1:4">
      <c r="A504" s="14" t="s">
        <v>22</v>
      </c>
      <c r="B504" s="14" t="s">
        <v>74</v>
      </c>
      <c r="C504" s="14" t="s">
        <v>73</v>
      </c>
      <c r="D504" s="14">
        <v>3</v>
      </c>
    </row>
    <row r="505" spans="1:4">
      <c r="A505" s="14" t="s">
        <v>22</v>
      </c>
      <c r="B505" s="14" t="s">
        <v>75</v>
      </c>
      <c r="C505" s="14" t="s">
        <v>73</v>
      </c>
      <c r="D505" s="14">
        <v>2</v>
      </c>
    </row>
    <row r="506" spans="1:4">
      <c r="A506" s="14" t="s">
        <v>22</v>
      </c>
      <c r="B506" s="14" t="s">
        <v>76</v>
      </c>
      <c r="C506" s="14" t="s">
        <v>78</v>
      </c>
      <c r="D506" s="14">
        <v>1</v>
      </c>
    </row>
    <row r="507" spans="1:4">
      <c r="A507" s="14" t="s">
        <v>22</v>
      </c>
      <c r="B507" s="14" t="s">
        <v>77</v>
      </c>
      <c r="C507" s="14" t="s">
        <v>78</v>
      </c>
      <c r="D507" s="14">
        <v>3</v>
      </c>
    </row>
    <row r="508" spans="1:4">
      <c r="A508" s="14" t="s">
        <v>22</v>
      </c>
      <c r="B508" s="14" t="s">
        <v>79</v>
      </c>
      <c r="C508" s="14" t="s">
        <v>78</v>
      </c>
      <c r="D508" s="14">
        <v>2</v>
      </c>
    </row>
    <row r="509" spans="1:4">
      <c r="A509" s="14" t="s">
        <v>22</v>
      </c>
      <c r="B509" s="14" t="s">
        <v>80</v>
      </c>
      <c r="C509" s="14" t="s">
        <v>78</v>
      </c>
      <c r="D509" s="14">
        <v>4</v>
      </c>
    </row>
    <row r="510" spans="1:4">
      <c r="A510" s="14" t="s">
        <v>22</v>
      </c>
      <c r="B510" s="14" t="s">
        <v>81</v>
      </c>
      <c r="C510" s="14" t="s">
        <v>83</v>
      </c>
      <c r="D510" s="14">
        <v>2</v>
      </c>
    </row>
    <row r="511" spans="1:4">
      <c r="A511" s="14" t="s">
        <v>22</v>
      </c>
      <c r="B511" s="14" t="s">
        <v>82</v>
      </c>
      <c r="C511" s="14" t="s">
        <v>83</v>
      </c>
      <c r="D511" s="14">
        <v>4</v>
      </c>
    </row>
    <row r="512" spans="1:4">
      <c r="A512" s="14" t="s">
        <v>22</v>
      </c>
      <c r="B512" s="14" t="s">
        <v>84</v>
      </c>
      <c r="C512" s="14" t="s">
        <v>83</v>
      </c>
      <c r="D512" s="14">
        <v>1</v>
      </c>
    </row>
    <row r="513" spans="1:4">
      <c r="A513" s="14" t="s">
        <v>22</v>
      </c>
      <c r="B513" s="14" t="s">
        <v>85</v>
      </c>
      <c r="C513" s="14" t="s">
        <v>83</v>
      </c>
      <c r="D513" s="14">
        <v>3</v>
      </c>
    </row>
    <row r="514" spans="1:4">
      <c r="A514" s="14" t="s">
        <v>23</v>
      </c>
      <c r="B514" s="14" t="s">
        <v>46</v>
      </c>
      <c r="C514" s="14" t="s">
        <v>48</v>
      </c>
      <c r="D514" s="14">
        <v>4</v>
      </c>
    </row>
    <row r="515" spans="1:4">
      <c r="A515" s="14" t="s">
        <v>23</v>
      </c>
      <c r="B515" s="14" t="s">
        <v>47</v>
      </c>
      <c r="C515" s="14" t="s">
        <v>48</v>
      </c>
      <c r="D515" s="14">
        <v>2</v>
      </c>
    </row>
    <row r="516" spans="1:4">
      <c r="A516" s="14" t="s">
        <v>23</v>
      </c>
      <c r="B516" s="14" t="s">
        <v>49</v>
      </c>
      <c r="C516" s="14" t="s">
        <v>48</v>
      </c>
      <c r="D516" s="14">
        <v>3</v>
      </c>
    </row>
    <row r="517" spans="1:4">
      <c r="A517" s="14" t="s">
        <v>23</v>
      </c>
      <c r="B517" s="14" t="s">
        <v>50</v>
      </c>
      <c r="C517" s="14" t="s">
        <v>48</v>
      </c>
      <c r="D517" s="14">
        <v>1</v>
      </c>
    </row>
    <row r="518" spans="1:4">
      <c r="A518" s="14" t="s">
        <v>23</v>
      </c>
      <c r="B518" s="14" t="s">
        <v>51</v>
      </c>
      <c r="C518" s="14" t="s">
        <v>53</v>
      </c>
      <c r="D518" s="14">
        <v>1</v>
      </c>
    </row>
    <row r="519" spans="1:4">
      <c r="A519" s="14" t="s">
        <v>23</v>
      </c>
      <c r="B519" s="14" t="s">
        <v>52</v>
      </c>
      <c r="C519" s="14" t="s">
        <v>53</v>
      </c>
      <c r="D519" s="14">
        <v>4</v>
      </c>
    </row>
    <row r="520" spans="1:4">
      <c r="A520" s="14" t="s">
        <v>23</v>
      </c>
      <c r="B520" s="14" t="s">
        <v>54</v>
      </c>
      <c r="C520" s="14" t="s">
        <v>53</v>
      </c>
      <c r="D520" s="14">
        <v>3</v>
      </c>
    </row>
    <row r="521" spans="1:4">
      <c r="A521" s="14" t="s">
        <v>23</v>
      </c>
      <c r="B521" s="14" t="s">
        <v>55</v>
      </c>
      <c r="C521" s="14" t="s">
        <v>53</v>
      </c>
      <c r="D521" s="14">
        <v>2</v>
      </c>
    </row>
    <row r="522" spans="1:4">
      <c r="A522" s="14" t="s">
        <v>23</v>
      </c>
      <c r="B522" s="14" t="s">
        <v>56</v>
      </c>
      <c r="C522" s="14" t="s">
        <v>58</v>
      </c>
      <c r="D522" s="14">
        <v>2</v>
      </c>
    </row>
    <row r="523" spans="1:4">
      <c r="A523" s="14" t="s">
        <v>23</v>
      </c>
      <c r="B523" s="14" t="s">
        <v>57</v>
      </c>
      <c r="C523" s="14" t="s">
        <v>58</v>
      </c>
      <c r="D523" s="14">
        <v>4</v>
      </c>
    </row>
    <row r="524" spans="1:4">
      <c r="A524" s="14" t="s">
        <v>23</v>
      </c>
      <c r="B524" s="14" t="s">
        <v>59</v>
      </c>
      <c r="C524" s="14" t="s">
        <v>58</v>
      </c>
      <c r="D524" s="14">
        <v>3</v>
      </c>
    </row>
    <row r="525" spans="1:4">
      <c r="A525" s="14" t="s">
        <v>23</v>
      </c>
      <c r="B525" s="14" t="s">
        <v>60</v>
      </c>
      <c r="C525" s="14" t="s">
        <v>58</v>
      </c>
      <c r="D525" s="14">
        <v>1</v>
      </c>
    </row>
    <row r="526" spans="1:4">
      <c r="A526" s="14" t="s">
        <v>23</v>
      </c>
      <c r="B526" s="14" t="s">
        <v>61</v>
      </c>
      <c r="C526" s="14" t="s">
        <v>63</v>
      </c>
      <c r="D526" s="14">
        <v>1</v>
      </c>
    </row>
    <row r="527" spans="1:4">
      <c r="A527" s="14" t="s">
        <v>23</v>
      </c>
      <c r="B527" s="14" t="s">
        <v>62</v>
      </c>
      <c r="C527" s="14" t="s">
        <v>63</v>
      </c>
      <c r="D527" s="14">
        <v>3</v>
      </c>
    </row>
    <row r="528" spans="1:4">
      <c r="A528" s="14" t="s">
        <v>23</v>
      </c>
      <c r="B528" s="14" t="s">
        <v>64</v>
      </c>
      <c r="C528" s="14" t="s">
        <v>63</v>
      </c>
      <c r="D528" s="14">
        <v>2</v>
      </c>
    </row>
    <row r="529" spans="1:4">
      <c r="A529" s="14" t="s">
        <v>23</v>
      </c>
      <c r="B529" s="14" t="s">
        <v>65</v>
      </c>
      <c r="C529" s="14" t="s">
        <v>63</v>
      </c>
      <c r="D529" s="14">
        <v>4</v>
      </c>
    </row>
    <row r="530" spans="1:4">
      <c r="A530" s="14" t="s">
        <v>23</v>
      </c>
      <c r="B530" s="14" t="s">
        <v>66</v>
      </c>
      <c r="C530" s="14" t="s">
        <v>68</v>
      </c>
      <c r="D530" s="14">
        <v>2</v>
      </c>
    </row>
    <row r="531" spans="1:4">
      <c r="A531" s="14" t="s">
        <v>23</v>
      </c>
      <c r="B531" s="14" t="s">
        <v>67</v>
      </c>
      <c r="C531" s="14" t="s">
        <v>68</v>
      </c>
      <c r="D531" s="14">
        <v>4</v>
      </c>
    </row>
    <row r="532" spans="1:4">
      <c r="A532" s="14" t="s">
        <v>23</v>
      </c>
      <c r="B532" s="14" t="s">
        <v>69</v>
      </c>
      <c r="C532" s="14" t="s">
        <v>68</v>
      </c>
      <c r="D532" s="14">
        <v>1</v>
      </c>
    </row>
    <row r="533" spans="1:4">
      <c r="A533" s="14" t="s">
        <v>23</v>
      </c>
      <c r="B533" s="14" t="s">
        <v>70</v>
      </c>
      <c r="C533" s="14" t="s">
        <v>68</v>
      </c>
      <c r="D533" s="14">
        <v>3</v>
      </c>
    </row>
    <row r="534" spans="1:4">
      <c r="A534" s="14" t="s">
        <v>23</v>
      </c>
      <c r="B534" s="14" t="s">
        <v>71</v>
      </c>
      <c r="C534" s="14" t="s">
        <v>73</v>
      </c>
      <c r="D534" s="14">
        <v>2</v>
      </c>
    </row>
    <row r="535" spans="1:4">
      <c r="A535" s="14" t="s">
        <v>23</v>
      </c>
      <c r="B535" s="14" t="s">
        <v>72</v>
      </c>
      <c r="C535" s="14" t="s">
        <v>73</v>
      </c>
      <c r="D535" s="14">
        <v>4</v>
      </c>
    </row>
    <row r="536" spans="1:4">
      <c r="A536" s="14" t="s">
        <v>23</v>
      </c>
      <c r="B536" s="14" t="s">
        <v>74</v>
      </c>
      <c r="C536" s="14" t="s">
        <v>73</v>
      </c>
      <c r="D536" s="14">
        <v>3</v>
      </c>
    </row>
    <row r="537" spans="1:4">
      <c r="A537" s="14" t="s">
        <v>23</v>
      </c>
      <c r="B537" s="14" t="s">
        <v>75</v>
      </c>
      <c r="C537" s="14" t="s">
        <v>73</v>
      </c>
      <c r="D537" s="14">
        <v>1</v>
      </c>
    </row>
    <row r="538" spans="1:4">
      <c r="A538" s="14" t="s">
        <v>23</v>
      </c>
      <c r="B538" s="14" t="s">
        <v>76</v>
      </c>
      <c r="C538" s="14" t="s">
        <v>78</v>
      </c>
      <c r="D538" s="14">
        <v>1</v>
      </c>
    </row>
    <row r="539" spans="1:4">
      <c r="A539" s="14" t="s">
        <v>23</v>
      </c>
      <c r="B539" s="14" t="s">
        <v>77</v>
      </c>
      <c r="C539" s="14" t="s">
        <v>78</v>
      </c>
      <c r="D539" s="14">
        <v>3</v>
      </c>
    </row>
    <row r="540" spans="1:4">
      <c r="A540" s="14" t="s">
        <v>23</v>
      </c>
      <c r="B540" s="14" t="s">
        <v>79</v>
      </c>
      <c r="C540" s="14" t="s">
        <v>78</v>
      </c>
      <c r="D540" s="14">
        <v>2</v>
      </c>
    </row>
    <row r="541" spans="1:4">
      <c r="A541" s="14" t="s">
        <v>23</v>
      </c>
      <c r="B541" s="14" t="s">
        <v>80</v>
      </c>
      <c r="C541" s="14" t="s">
        <v>78</v>
      </c>
      <c r="D541" s="14">
        <v>4</v>
      </c>
    </row>
    <row r="542" spans="1:4">
      <c r="A542" s="14" t="s">
        <v>23</v>
      </c>
      <c r="B542" s="14" t="s">
        <v>81</v>
      </c>
      <c r="C542" s="14" t="s">
        <v>83</v>
      </c>
      <c r="D542" s="14">
        <v>2</v>
      </c>
    </row>
    <row r="543" spans="1:4">
      <c r="A543" s="14" t="s">
        <v>23</v>
      </c>
      <c r="B543" s="14" t="s">
        <v>82</v>
      </c>
      <c r="C543" s="14" t="s">
        <v>83</v>
      </c>
      <c r="D543" s="14">
        <v>3</v>
      </c>
    </row>
    <row r="544" spans="1:4">
      <c r="A544" s="14" t="s">
        <v>23</v>
      </c>
      <c r="B544" s="14" t="s">
        <v>84</v>
      </c>
      <c r="C544" s="14" t="s">
        <v>83</v>
      </c>
      <c r="D544" s="14">
        <v>1</v>
      </c>
    </row>
    <row r="545" spans="1:4">
      <c r="A545" s="14" t="s">
        <v>23</v>
      </c>
      <c r="B545" s="14" t="s">
        <v>85</v>
      </c>
      <c r="C545" s="14" t="s">
        <v>83</v>
      </c>
      <c r="D545" s="14">
        <v>4</v>
      </c>
    </row>
    <row r="546" spans="1:4">
      <c r="A546" s="14" t="s">
        <v>24</v>
      </c>
      <c r="B546" s="14" t="s">
        <v>46</v>
      </c>
      <c r="C546" s="14" t="s">
        <v>48</v>
      </c>
      <c r="D546" s="14">
        <v>3</v>
      </c>
    </row>
    <row r="547" spans="1:4">
      <c r="A547" s="14" t="s">
        <v>24</v>
      </c>
      <c r="B547" s="14" t="s">
        <v>47</v>
      </c>
      <c r="C547" s="14" t="s">
        <v>48</v>
      </c>
      <c r="D547" s="14">
        <v>4</v>
      </c>
    </row>
    <row r="548" spans="1:4">
      <c r="A548" s="14" t="s">
        <v>24</v>
      </c>
      <c r="B548" s="14" t="s">
        <v>49</v>
      </c>
      <c r="C548" s="14" t="s">
        <v>48</v>
      </c>
      <c r="D548" s="14">
        <v>2</v>
      </c>
    </row>
    <row r="549" spans="1:4">
      <c r="A549" s="14" t="s">
        <v>24</v>
      </c>
      <c r="B549" s="14" t="s">
        <v>50</v>
      </c>
      <c r="C549" s="14" t="s">
        <v>48</v>
      </c>
      <c r="D549" s="14">
        <v>1</v>
      </c>
    </row>
    <row r="550" spans="1:4">
      <c r="A550" s="14" t="s">
        <v>24</v>
      </c>
      <c r="B550" s="14" t="s">
        <v>51</v>
      </c>
      <c r="C550" s="14" t="s">
        <v>53</v>
      </c>
      <c r="D550" s="14">
        <v>1</v>
      </c>
    </row>
    <row r="551" spans="1:4">
      <c r="A551" s="14" t="s">
        <v>24</v>
      </c>
      <c r="B551" s="14" t="s">
        <v>52</v>
      </c>
      <c r="C551" s="14" t="s">
        <v>53</v>
      </c>
      <c r="D551" s="14">
        <v>2</v>
      </c>
    </row>
    <row r="552" spans="1:4">
      <c r="A552" s="14" t="s">
        <v>24</v>
      </c>
      <c r="B552" s="14" t="s">
        <v>54</v>
      </c>
      <c r="C552" s="14" t="s">
        <v>53</v>
      </c>
      <c r="D552" s="14">
        <v>3</v>
      </c>
    </row>
    <row r="553" spans="1:4">
      <c r="A553" s="14" t="s">
        <v>24</v>
      </c>
      <c r="B553" s="14" t="s">
        <v>55</v>
      </c>
      <c r="C553" s="14" t="s">
        <v>53</v>
      </c>
      <c r="D553" s="14">
        <v>4</v>
      </c>
    </row>
    <row r="554" spans="1:4">
      <c r="A554" s="14" t="s">
        <v>24</v>
      </c>
      <c r="B554" s="14" t="s">
        <v>56</v>
      </c>
      <c r="C554" s="14" t="s">
        <v>58</v>
      </c>
      <c r="D554" s="14">
        <v>1</v>
      </c>
    </row>
    <row r="555" spans="1:4">
      <c r="A555" s="14" t="s">
        <v>24</v>
      </c>
      <c r="B555" s="14" t="s">
        <v>57</v>
      </c>
      <c r="C555" s="14" t="s">
        <v>58</v>
      </c>
      <c r="D555" s="14">
        <v>4</v>
      </c>
    </row>
    <row r="556" spans="1:4">
      <c r="A556" s="14" t="s">
        <v>24</v>
      </c>
      <c r="B556" s="14" t="s">
        <v>59</v>
      </c>
      <c r="C556" s="14" t="s">
        <v>58</v>
      </c>
      <c r="D556" s="14">
        <v>3</v>
      </c>
    </row>
    <row r="557" spans="1:4">
      <c r="A557" s="14" t="s">
        <v>24</v>
      </c>
      <c r="B557" s="14" t="s">
        <v>60</v>
      </c>
      <c r="C557" s="14" t="s">
        <v>58</v>
      </c>
      <c r="D557" s="14">
        <v>2</v>
      </c>
    </row>
    <row r="558" spans="1:4">
      <c r="A558" s="14" t="s">
        <v>24</v>
      </c>
      <c r="B558" s="14" t="s">
        <v>61</v>
      </c>
      <c r="C558" s="14" t="s">
        <v>63</v>
      </c>
      <c r="D558" s="14">
        <v>1</v>
      </c>
    </row>
    <row r="559" spans="1:4">
      <c r="A559" s="14" t="s">
        <v>24</v>
      </c>
      <c r="B559" s="14" t="s">
        <v>62</v>
      </c>
      <c r="C559" s="14" t="s">
        <v>63</v>
      </c>
      <c r="D559" s="14">
        <v>4</v>
      </c>
    </row>
    <row r="560" spans="1:4">
      <c r="A560" s="14" t="s">
        <v>24</v>
      </c>
      <c r="B560" s="14" t="s">
        <v>64</v>
      </c>
      <c r="C560" s="14" t="s">
        <v>63</v>
      </c>
      <c r="D560" s="14">
        <v>3</v>
      </c>
    </row>
    <row r="561" spans="1:4">
      <c r="A561" s="14" t="s">
        <v>24</v>
      </c>
      <c r="B561" s="14" t="s">
        <v>65</v>
      </c>
      <c r="C561" s="14" t="s">
        <v>63</v>
      </c>
      <c r="D561" s="14">
        <v>2</v>
      </c>
    </row>
    <row r="562" spans="1:4">
      <c r="A562" s="14" t="s">
        <v>24</v>
      </c>
      <c r="B562" s="14" t="s">
        <v>66</v>
      </c>
      <c r="C562" s="14" t="s">
        <v>68</v>
      </c>
      <c r="D562" s="14">
        <v>2</v>
      </c>
    </row>
    <row r="563" spans="1:4">
      <c r="A563" s="14" t="s">
        <v>24</v>
      </c>
      <c r="B563" s="14" t="s">
        <v>67</v>
      </c>
      <c r="C563" s="14" t="s">
        <v>68</v>
      </c>
      <c r="D563" s="14">
        <v>4</v>
      </c>
    </row>
    <row r="564" spans="1:4">
      <c r="A564" s="14" t="s">
        <v>24</v>
      </c>
      <c r="B564" s="14" t="s">
        <v>69</v>
      </c>
      <c r="C564" s="14" t="s">
        <v>68</v>
      </c>
      <c r="D564" s="14">
        <v>1</v>
      </c>
    </row>
    <row r="565" spans="1:4">
      <c r="A565" s="14" t="s">
        <v>24</v>
      </c>
      <c r="B565" s="14" t="s">
        <v>70</v>
      </c>
      <c r="C565" s="14" t="s">
        <v>68</v>
      </c>
      <c r="D565" s="14">
        <v>3</v>
      </c>
    </row>
    <row r="566" spans="1:4">
      <c r="A566" s="14" t="s">
        <v>24</v>
      </c>
      <c r="B566" s="14" t="s">
        <v>71</v>
      </c>
      <c r="C566" s="14" t="s">
        <v>73</v>
      </c>
      <c r="D566" s="14">
        <v>2</v>
      </c>
    </row>
    <row r="567" spans="1:4">
      <c r="A567" s="14" t="s">
        <v>24</v>
      </c>
      <c r="B567" s="14" t="s">
        <v>72</v>
      </c>
      <c r="C567" s="14" t="s">
        <v>73</v>
      </c>
      <c r="D567" s="14">
        <v>4</v>
      </c>
    </row>
    <row r="568" spans="1:4">
      <c r="A568" s="14" t="s">
        <v>24</v>
      </c>
      <c r="B568" s="14" t="s">
        <v>74</v>
      </c>
      <c r="C568" s="14" t="s">
        <v>73</v>
      </c>
      <c r="D568" s="14">
        <v>3</v>
      </c>
    </row>
    <row r="569" spans="1:4">
      <c r="A569" s="14" t="s">
        <v>24</v>
      </c>
      <c r="B569" s="14" t="s">
        <v>75</v>
      </c>
      <c r="C569" s="14" t="s">
        <v>73</v>
      </c>
      <c r="D569" s="14">
        <v>1</v>
      </c>
    </row>
    <row r="570" spans="1:4">
      <c r="A570" s="14" t="s">
        <v>24</v>
      </c>
      <c r="B570" s="14" t="s">
        <v>76</v>
      </c>
      <c r="C570" s="14" t="s">
        <v>78</v>
      </c>
      <c r="D570" s="14">
        <v>1</v>
      </c>
    </row>
    <row r="571" spans="1:4">
      <c r="A571" s="14" t="s">
        <v>24</v>
      </c>
      <c r="B571" s="14" t="s">
        <v>77</v>
      </c>
      <c r="C571" s="14" t="s">
        <v>78</v>
      </c>
      <c r="D571" s="14">
        <v>4</v>
      </c>
    </row>
    <row r="572" spans="1:4">
      <c r="A572" s="14" t="s">
        <v>24</v>
      </c>
      <c r="B572" s="14" t="s">
        <v>79</v>
      </c>
      <c r="C572" s="14" t="s">
        <v>78</v>
      </c>
      <c r="D572" s="14">
        <v>2</v>
      </c>
    </row>
    <row r="573" spans="1:4">
      <c r="A573" s="14" t="s">
        <v>24</v>
      </c>
      <c r="B573" s="14" t="s">
        <v>80</v>
      </c>
      <c r="C573" s="14" t="s">
        <v>78</v>
      </c>
      <c r="D573" s="14">
        <v>3</v>
      </c>
    </row>
    <row r="574" spans="1:4">
      <c r="A574" s="14" t="s">
        <v>24</v>
      </c>
      <c r="B574" s="14" t="s">
        <v>81</v>
      </c>
      <c r="C574" s="14" t="s">
        <v>83</v>
      </c>
      <c r="D574" s="14">
        <v>2</v>
      </c>
    </row>
    <row r="575" spans="1:4">
      <c r="A575" s="14" t="s">
        <v>24</v>
      </c>
      <c r="B575" s="14" t="s">
        <v>82</v>
      </c>
      <c r="C575" s="14" t="s">
        <v>83</v>
      </c>
      <c r="D575" s="14">
        <v>3</v>
      </c>
    </row>
    <row r="576" spans="1:4">
      <c r="A576" s="14" t="s">
        <v>24</v>
      </c>
      <c r="B576" s="14" t="s">
        <v>84</v>
      </c>
      <c r="C576" s="14" t="s">
        <v>83</v>
      </c>
      <c r="D576" s="14">
        <v>1</v>
      </c>
    </row>
    <row r="577" spans="1:4">
      <c r="A577" s="14" t="s">
        <v>24</v>
      </c>
      <c r="B577" s="14" t="s">
        <v>85</v>
      </c>
      <c r="C577" s="14" t="s">
        <v>83</v>
      </c>
      <c r="D577" s="14">
        <v>4</v>
      </c>
    </row>
    <row r="578" spans="1:4">
      <c r="A578" s="14" t="s">
        <v>25</v>
      </c>
      <c r="B578" s="14" t="s">
        <v>46</v>
      </c>
      <c r="C578" s="14" t="s">
        <v>48</v>
      </c>
      <c r="D578" s="14">
        <v>2</v>
      </c>
    </row>
    <row r="579" spans="1:4">
      <c r="A579" s="14" t="s">
        <v>25</v>
      </c>
      <c r="B579" s="14" t="s">
        <v>47</v>
      </c>
      <c r="C579" s="14" t="s">
        <v>48</v>
      </c>
      <c r="D579" s="14">
        <v>1</v>
      </c>
    </row>
    <row r="580" spans="1:4">
      <c r="A580" s="14" t="s">
        <v>25</v>
      </c>
      <c r="B580" s="14" t="s">
        <v>49</v>
      </c>
      <c r="C580" s="14" t="s">
        <v>48</v>
      </c>
      <c r="D580" s="14">
        <v>4</v>
      </c>
    </row>
    <row r="581" spans="1:4">
      <c r="A581" s="14" t="s">
        <v>25</v>
      </c>
      <c r="B581" s="14" t="s">
        <v>50</v>
      </c>
      <c r="C581" s="14" t="s">
        <v>48</v>
      </c>
      <c r="D581" s="14">
        <v>3</v>
      </c>
    </row>
    <row r="582" spans="1:4">
      <c r="A582" s="14" t="s">
        <v>25</v>
      </c>
      <c r="B582" s="14" t="s">
        <v>51</v>
      </c>
      <c r="C582" s="14" t="s">
        <v>53</v>
      </c>
      <c r="D582" s="14">
        <v>1</v>
      </c>
    </row>
    <row r="583" spans="1:4">
      <c r="A583" s="14" t="s">
        <v>25</v>
      </c>
      <c r="B583" s="14" t="s">
        <v>52</v>
      </c>
      <c r="C583" s="14" t="s">
        <v>53</v>
      </c>
      <c r="D583" s="14">
        <v>3</v>
      </c>
    </row>
    <row r="584" spans="1:4">
      <c r="A584" s="14" t="s">
        <v>25</v>
      </c>
      <c r="B584" s="14" t="s">
        <v>54</v>
      </c>
      <c r="C584" s="14" t="s">
        <v>53</v>
      </c>
      <c r="D584" s="14">
        <v>2</v>
      </c>
    </row>
    <row r="585" spans="1:4">
      <c r="A585" s="14" t="s">
        <v>25</v>
      </c>
      <c r="B585" s="14" t="s">
        <v>55</v>
      </c>
      <c r="C585" s="14" t="s">
        <v>53</v>
      </c>
      <c r="D585" s="14">
        <v>4</v>
      </c>
    </row>
    <row r="586" spans="1:4">
      <c r="A586" s="14" t="s">
        <v>25</v>
      </c>
      <c r="B586" s="14" t="s">
        <v>56</v>
      </c>
      <c r="C586" s="14" t="s">
        <v>58</v>
      </c>
      <c r="D586" s="14">
        <v>1</v>
      </c>
    </row>
    <row r="587" spans="1:4">
      <c r="A587" s="14" t="s">
        <v>25</v>
      </c>
      <c r="B587" s="14" t="s">
        <v>57</v>
      </c>
      <c r="C587" s="14" t="s">
        <v>58</v>
      </c>
      <c r="D587" s="14">
        <v>4</v>
      </c>
    </row>
    <row r="588" spans="1:4">
      <c r="A588" s="14" t="s">
        <v>25</v>
      </c>
      <c r="B588" s="14" t="s">
        <v>59</v>
      </c>
      <c r="C588" s="14" t="s">
        <v>58</v>
      </c>
      <c r="D588" s="14">
        <v>2</v>
      </c>
    </row>
    <row r="589" spans="1:4">
      <c r="A589" s="14" t="s">
        <v>25</v>
      </c>
      <c r="B589" s="14" t="s">
        <v>60</v>
      </c>
      <c r="C589" s="14" t="s">
        <v>58</v>
      </c>
      <c r="D589" s="14">
        <v>3</v>
      </c>
    </row>
    <row r="590" spans="1:4">
      <c r="A590" s="14" t="s">
        <v>25</v>
      </c>
      <c r="B590" s="14" t="s">
        <v>61</v>
      </c>
      <c r="C590" s="14" t="s">
        <v>63</v>
      </c>
      <c r="D590" s="14">
        <v>1</v>
      </c>
    </row>
    <row r="591" spans="1:4">
      <c r="A591" s="14" t="s">
        <v>25</v>
      </c>
      <c r="B591" s="14" t="s">
        <v>62</v>
      </c>
      <c r="C591" s="14" t="s">
        <v>63</v>
      </c>
      <c r="D591" s="14">
        <v>3</v>
      </c>
    </row>
    <row r="592" spans="1:4">
      <c r="A592" s="14" t="s">
        <v>25</v>
      </c>
      <c r="B592" s="14" t="s">
        <v>64</v>
      </c>
      <c r="C592" s="14" t="s">
        <v>63</v>
      </c>
      <c r="D592" s="14">
        <v>2</v>
      </c>
    </row>
    <row r="593" spans="1:4">
      <c r="A593" s="14" t="s">
        <v>25</v>
      </c>
      <c r="B593" s="14" t="s">
        <v>65</v>
      </c>
      <c r="C593" s="14" t="s">
        <v>63</v>
      </c>
      <c r="D593" s="14">
        <v>4</v>
      </c>
    </row>
    <row r="594" spans="1:4">
      <c r="A594" s="14" t="s">
        <v>25</v>
      </c>
      <c r="B594" s="14" t="s">
        <v>66</v>
      </c>
      <c r="C594" s="14" t="s">
        <v>68</v>
      </c>
      <c r="D594" s="14">
        <v>2</v>
      </c>
    </row>
    <row r="595" spans="1:4">
      <c r="A595" s="14" t="s">
        <v>25</v>
      </c>
      <c r="B595" s="14" t="s">
        <v>67</v>
      </c>
      <c r="C595" s="14" t="s">
        <v>68</v>
      </c>
      <c r="D595" s="14">
        <v>3</v>
      </c>
    </row>
    <row r="596" spans="1:4">
      <c r="A596" s="14" t="s">
        <v>25</v>
      </c>
      <c r="B596" s="14" t="s">
        <v>69</v>
      </c>
      <c r="C596" s="14" t="s">
        <v>68</v>
      </c>
      <c r="D596" s="14">
        <v>1</v>
      </c>
    </row>
    <row r="597" spans="1:4">
      <c r="A597" s="14" t="s">
        <v>25</v>
      </c>
      <c r="B597" s="14" t="s">
        <v>70</v>
      </c>
      <c r="C597" s="14" t="s">
        <v>68</v>
      </c>
      <c r="D597" s="14">
        <v>4</v>
      </c>
    </row>
    <row r="598" spans="1:4">
      <c r="A598" s="14" t="s">
        <v>25</v>
      </c>
      <c r="B598" s="14" t="s">
        <v>71</v>
      </c>
      <c r="C598" s="14" t="s">
        <v>73</v>
      </c>
      <c r="D598" s="14">
        <v>1</v>
      </c>
    </row>
    <row r="599" spans="1:4">
      <c r="A599" s="14" t="s">
        <v>25</v>
      </c>
      <c r="B599" s="14" t="s">
        <v>72</v>
      </c>
      <c r="C599" s="14" t="s">
        <v>73</v>
      </c>
      <c r="D599" s="14">
        <v>3</v>
      </c>
    </row>
    <row r="600" spans="1:4">
      <c r="A600" s="14" t="s">
        <v>25</v>
      </c>
      <c r="B600" s="14" t="s">
        <v>74</v>
      </c>
      <c r="C600" s="14" t="s">
        <v>73</v>
      </c>
      <c r="D600" s="14">
        <v>4</v>
      </c>
    </row>
    <row r="601" spans="1:4">
      <c r="A601" s="14" t="s">
        <v>25</v>
      </c>
      <c r="B601" s="14" t="s">
        <v>75</v>
      </c>
      <c r="C601" s="14" t="s">
        <v>73</v>
      </c>
      <c r="D601" s="14">
        <v>2</v>
      </c>
    </row>
    <row r="602" spans="1:4">
      <c r="A602" s="14" t="s">
        <v>25</v>
      </c>
      <c r="B602" s="14" t="s">
        <v>76</v>
      </c>
      <c r="C602" s="14" t="s">
        <v>78</v>
      </c>
      <c r="D602" s="14">
        <v>1</v>
      </c>
    </row>
    <row r="603" spans="1:4">
      <c r="A603" s="14" t="s">
        <v>25</v>
      </c>
      <c r="B603" s="14" t="s">
        <v>77</v>
      </c>
      <c r="C603" s="14" t="s">
        <v>78</v>
      </c>
      <c r="D603" s="14">
        <v>2</v>
      </c>
    </row>
    <row r="604" spans="1:4">
      <c r="A604" s="14" t="s">
        <v>25</v>
      </c>
      <c r="B604" s="14" t="s">
        <v>79</v>
      </c>
      <c r="C604" s="14" t="s">
        <v>78</v>
      </c>
      <c r="D604" s="14">
        <v>3</v>
      </c>
    </row>
    <row r="605" spans="1:4">
      <c r="A605" s="14" t="s">
        <v>25</v>
      </c>
      <c r="B605" s="14" t="s">
        <v>80</v>
      </c>
      <c r="C605" s="14" t="s">
        <v>78</v>
      </c>
      <c r="D605" s="14">
        <v>4</v>
      </c>
    </row>
    <row r="606" spans="1:4">
      <c r="A606" s="14" t="s">
        <v>25</v>
      </c>
      <c r="B606" s="14" t="s">
        <v>81</v>
      </c>
      <c r="C606" s="14" t="s">
        <v>83</v>
      </c>
      <c r="D606" s="14">
        <v>2</v>
      </c>
    </row>
    <row r="607" spans="1:4">
      <c r="A607" s="14" t="s">
        <v>25</v>
      </c>
      <c r="B607" s="14" t="s">
        <v>82</v>
      </c>
      <c r="C607" s="14" t="s">
        <v>83</v>
      </c>
      <c r="D607" s="14">
        <v>4</v>
      </c>
    </row>
    <row r="608" spans="1:4">
      <c r="A608" s="14" t="s">
        <v>25</v>
      </c>
      <c r="B608" s="14" t="s">
        <v>84</v>
      </c>
      <c r="C608" s="14" t="s">
        <v>83</v>
      </c>
      <c r="D608" s="14">
        <v>1</v>
      </c>
    </row>
    <row r="609" spans="1:4">
      <c r="A609" s="14" t="s">
        <v>25</v>
      </c>
      <c r="B609" s="14" t="s">
        <v>85</v>
      </c>
      <c r="C609" s="14" t="s">
        <v>83</v>
      </c>
      <c r="D609" s="14">
        <v>3</v>
      </c>
    </row>
    <row r="610" spans="1:4">
      <c r="A610" s="14" t="s">
        <v>26</v>
      </c>
      <c r="B610" s="14" t="s">
        <v>46</v>
      </c>
      <c r="C610" s="14" t="s">
        <v>48</v>
      </c>
      <c r="D610" s="14">
        <v>4</v>
      </c>
    </row>
    <row r="611" spans="1:4">
      <c r="A611" s="14" t="s">
        <v>26</v>
      </c>
      <c r="B611" s="14" t="s">
        <v>47</v>
      </c>
      <c r="C611" s="14" t="s">
        <v>48</v>
      </c>
      <c r="D611" s="14">
        <v>3</v>
      </c>
    </row>
    <row r="612" spans="1:4">
      <c r="A612" s="14" t="s">
        <v>26</v>
      </c>
      <c r="B612" s="14" t="s">
        <v>49</v>
      </c>
      <c r="C612" s="14" t="s">
        <v>48</v>
      </c>
      <c r="D612" s="14">
        <v>2</v>
      </c>
    </row>
    <row r="613" spans="1:4">
      <c r="A613" s="14" t="s">
        <v>26</v>
      </c>
      <c r="B613" s="14" t="s">
        <v>50</v>
      </c>
      <c r="C613" s="14" t="s">
        <v>48</v>
      </c>
      <c r="D613" s="14">
        <v>1</v>
      </c>
    </row>
    <row r="614" spans="1:4">
      <c r="A614" s="14" t="s">
        <v>26</v>
      </c>
      <c r="B614" s="14" t="s">
        <v>51</v>
      </c>
      <c r="C614" s="14" t="s">
        <v>53</v>
      </c>
      <c r="D614" s="14">
        <v>1</v>
      </c>
    </row>
    <row r="615" spans="1:4">
      <c r="A615" s="14" t="s">
        <v>26</v>
      </c>
      <c r="B615" s="14" t="s">
        <v>52</v>
      </c>
      <c r="C615" s="14" t="s">
        <v>53</v>
      </c>
      <c r="D615" s="14">
        <v>4</v>
      </c>
    </row>
    <row r="616" spans="1:4">
      <c r="A616" s="14" t="s">
        <v>26</v>
      </c>
      <c r="B616" s="14" t="s">
        <v>54</v>
      </c>
      <c r="C616" s="14" t="s">
        <v>53</v>
      </c>
      <c r="D616" s="14">
        <v>3</v>
      </c>
    </row>
    <row r="617" spans="1:4">
      <c r="A617" s="14" t="s">
        <v>26</v>
      </c>
      <c r="B617" s="14" t="s">
        <v>55</v>
      </c>
      <c r="C617" s="14" t="s">
        <v>53</v>
      </c>
      <c r="D617" s="14">
        <v>2</v>
      </c>
    </row>
    <row r="618" spans="1:4">
      <c r="A618" s="14" t="s">
        <v>26</v>
      </c>
      <c r="B618" s="14" t="s">
        <v>56</v>
      </c>
      <c r="C618" s="14" t="s">
        <v>58</v>
      </c>
      <c r="D618" s="14">
        <v>1</v>
      </c>
    </row>
    <row r="619" spans="1:4">
      <c r="A619" s="14" t="s">
        <v>26</v>
      </c>
      <c r="B619" s="14" t="s">
        <v>57</v>
      </c>
      <c r="C619" s="14" t="s">
        <v>58</v>
      </c>
      <c r="D619" s="14">
        <v>4</v>
      </c>
    </row>
    <row r="620" spans="1:4">
      <c r="A620" s="14" t="s">
        <v>26</v>
      </c>
      <c r="B620" s="14" t="s">
        <v>59</v>
      </c>
      <c r="C620" s="14" t="s">
        <v>58</v>
      </c>
      <c r="D620" s="14">
        <v>3</v>
      </c>
    </row>
    <row r="621" spans="1:4">
      <c r="A621" s="14" t="s">
        <v>26</v>
      </c>
      <c r="B621" s="14" t="s">
        <v>60</v>
      </c>
      <c r="C621" s="14" t="s">
        <v>58</v>
      </c>
      <c r="D621" s="14">
        <v>2</v>
      </c>
    </row>
    <row r="622" spans="1:4">
      <c r="A622" s="14" t="s">
        <v>26</v>
      </c>
      <c r="B622" s="14" t="s">
        <v>61</v>
      </c>
      <c r="C622" s="14" t="s">
        <v>63</v>
      </c>
      <c r="D622" s="14">
        <v>1</v>
      </c>
    </row>
    <row r="623" spans="1:4">
      <c r="A623" s="14" t="s">
        <v>26</v>
      </c>
      <c r="B623" s="14" t="s">
        <v>62</v>
      </c>
      <c r="C623" s="14" t="s">
        <v>63</v>
      </c>
      <c r="D623" s="14">
        <v>3</v>
      </c>
    </row>
    <row r="624" spans="1:4">
      <c r="A624" s="14" t="s">
        <v>26</v>
      </c>
      <c r="B624" s="14" t="s">
        <v>64</v>
      </c>
      <c r="C624" s="14" t="s">
        <v>63</v>
      </c>
      <c r="D624" s="14">
        <v>2</v>
      </c>
    </row>
    <row r="625" spans="1:4">
      <c r="A625" s="14" t="s">
        <v>26</v>
      </c>
      <c r="B625" s="14" t="s">
        <v>65</v>
      </c>
      <c r="C625" s="14" t="s">
        <v>63</v>
      </c>
      <c r="D625" s="14">
        <v>4</v>
      </c>
    </row>
    <row r="626" spans="1:4">
      <c r="A626" s="14" t="s">
        <v>26</v>
      </c>
      <c r="B626" s="14" t="s">
        <v>66</v>
      </c>
      <c r="C626" s="14" t="s">
        <v>68</v>
      </c>
      <c r="D626" s="14">
        <v>1</v>
      </c>
    </row>
    <row r="627" spans="1:4">
      <c r="A627" s="14" t="s">
        <v>26</v>
      </c>
      <c r="B627" s="14" t="s">
        <v>67</v>
      </c>
      <c r="C627" s="14" t="s">
        <v>68</v>
      </c>
      <c r="D627" s="14">
        <v>3</v>
      </c>
    </row>
    <row r="628" spans="1:4">
      <c r="A628" s="14" t="s">
        <v>26</v>
      </c>
      <c r="B628" s="14" t="s">
        <v>69</v>
      </c>
      <c r="C628" s="14" t="s">
        <v>68</v>
      </c>
      <c r="D628" s="14">
        <v>2</v>
      </c>
    </row>
    <row r="629" spans="1:4">
      <c r="A629" s="14" t="s">
        <v>26</v>
      </c>
      <c r="B629" s="14" t="s">
        <v>70</v>
      </c>
      <c r="C629" s="14" t="s">
        <v>68</v>
      </c>
      <c r="D629" s="14">
        <v>4</v>
      </c>
    </row>
    <row r="630" spans="1:4">
      <c r="A630" s="14" t="s">
        <v>26</v>
      </c>
      <c r="B630" s="14" t="s">
        <v>71</v>
      </c>
      <c r="C630" s="14" t="s">
        <v>73</v>
      </c>
      <c r="D630" s="14">
        <v>2</v>
      </c>
    </row>
    <row r="631" spans="1:4">
      <c r="A631" s="14" t="s">
        <v>26</v>
      </c>
      <c r="B631" s="14" t="s">
        <v>72</v>
      </c>
      <c r="C631" s="14" t="s">
        <v>73</v>
      </c>
      <c r="D631" s="14">
        <v>3</v>
      </c>
    </row>
    <row r="632" spans="1:4">
      <c r="A632" s="14" t="s">
        <v>26</v>
      </c>
      <c r="B632" s="14" t="s">
        <v>74</v>
      </c>
      <c r="C632" s="14" t="s">
        <v>73</v>
      </c>
      <c r="D632" s="14">
        <v>4</v>
      </c>
    </row>
    <row r="633" spans="1:4">
      <c r="A633" s="14" t="s">
        <v>26</v>
      </c>
      <c r="B633" s="14" t="s">
        <v>75</v>
      </c>
      <c r="C633" s="14" t="s">
        <v>73</v>
      </c>
      <c r="D633" s="14">
        <v>1</v>
      </c>
    </row>
    <row r="634" spans="1:4">
      <c r="A634" s="14" t="s">
        <v>26</v>
      </c>
      <c r="B634" s="14" t="s">
        <v>76</v>
      </c>
      <c r="C634" s="14" t="s">
        <v>78</v>
      </c>
      <c r="D634" s="14">
        <v>1</v>
      </c>
    </row>
    <row r="635" spans="1:4">
      <c r="A635" s="14" t="s">
        <v>26</v>
      </c>
      <c r="B635" s="14" t="s">
        <v>77</v>
      </c>
      <c r="C635" s="14" t="s">
        <v>78</v>
      </c>
      <c r="D635" s="14">
        <v>2</v>
      </c>
    </row>
    <row r="636" spans="1:4">
      <c r="A636" s="14" t="s">
        <v>26</v>
      </c>
      <c r="B636" s="14" t="s">
        <v>79</v>
      </c>
      <c r="C636" s="14" t="s">
        <v>78</v>
      </c>
      <c r="D636" s="14">
        <v>3</v>
      </c>
    </row>
    <row r="637" spans="1:4">
      <c r="A637" s="14" t="s">
        <v>26</v>
      </c>
      <c r="B637" s="14" t="s">
        <v>80</v>
      </c>
      <c r="C637" s="14" t="s">
        <v>78</v>
      </c>
      <c r="D637" s="14">
        <v>4</v>
      </c>
    </row>
    <row r="638" spans="1:4">
      <c r="A638" s="14" t="s">
        <v>26</v>
      </c>
      <c r="B638" s="14" t="s">
        <v>81</v>
      </c>
      <c r="C638" s="14" t="s">
        <v>83</v>
      </c>
      <c r="D638" s="14">
        <v>1</v>
      </c>
    </row>
    <row r="639" spans="1:4">
      <c r="A639" s="14" t="s">
        <v>26</v>
      </c>
      <c r="B639" s="14" t="s">
        <v>82</v>
      </c>
      <c r="C639" s="14" t="s">
        <v>83</v>
      </c>
      <c r="D639" s="14">
        <v>2</v>
      </c>
    </row>
    <row r="640" spans="1:4">
      <c r="A640" s="14" t="s">
        <v>26</v>
      </c>
      <c r="B640" s="14" t="s">
        <v>84</v>
      </c>
      <c r="C640" s="14" t="s">
        <v>83</v>
      </c>
      <c r="D640" s="14">
        <v>3</v>
      </c>
    </row>
    <row r="641" spans="1:4">
      <c r="A641" s="14" t="s">
        <v>26</v>
      </c>
      <c r="B641" s="14" t="s">
        <v>85</v>
      </c>
      <c r="C641" s="14" t="s">
        <v>83</v>
      </c>
      <c r="D641" s="14">
        <v>4</v>
      </c>
    </row>
    <row r="642" spans="1:4">
      <c r="A642" s="14" t="s">
        <v>27</v>
      </c>
      <c r="B642" s="14" t="s">
        <v>46</v>
      </c>
      <c r="C642" s="14" t="s">
        <v>48</v>
      </c>
      <c r="D642" s="14">
        <v>4</v>
      </c>
    </row>
    <row r="643" spans="1:4">
      <c r="A643" s="14" t="s">
        <v>27</v>
      </c>
      <c r="B643" s="14" t="s">
        <v>47</v>
      </c>
      <c r="C643" s="14" t="s">
        <v>48</v>
      </c>
      <c r="D643" s="14">
        <v>2</v>
      </c>
    </row>
    <row r="644" spans="1:4">
      <c r="A644" s="14" t="s">
        <v>27</v>
      </c>
      <c r="B644" s="14" t="s">
        <v>49</v>
      </c>
      <c r="C644" s="14" t="s">
        <v>48</v>
      </c>
      <c r="D644" s="14">
        <v>3</v>
      </c>
    </row>
    <row r="645" spans="1:4">
      <c r="A645" s="14" t="s">
        <v>27</v>
      </c>
      <c r="B645" s="14" t="s">
        <v>50</v>
      </c>
      <c r="C645" s="14" t="s">
        <v>48</v>
      </c>
      <c r="D645" s="14">
        <v>1</v>
      </c>
    </row>
    <row r="646" spans="1:4">
      <c r="A646" s="14" t="s">
        <v>27</v>
      </c>
      <c r="B646" s="14" t="s">
        <v>51</v>
      </c>
      <c r="C646" s="14" t="s">
        <v>53</v>
      </c>
      <c r="D646" s="14">
        <v>1</v>
      </c>
    </row>
    <row r="647" spans="1:4">
      <c r="A647" s="14" t="s">
        <v>27</v>
      </c>
      <c r="B647" s="14" t="s">
        <v>52</v>
      </c>
      <c r="C647" s="14" t="s">
        <v>53</v>
      </c>
      <c r="D647" s="14">
        <v>2</v>
      </c>
    </row>
    <row r="648" spans="1:4">
      <c r="A648" s="14" t="s">
        <v>27</v>
      </c>
      <c r="B648" s="14" t="s">
        <v>54</v>
      </c>
      <c r="C648" s="14" t="s">
        <v>53</v>
      </c>
      <c r="D648" s="14">
        <v>4</v>
      </c>
    </row>
    <row r="649" spans="1:4">
      <c r="A649" s="14" t="s">
        <v>27</v>
      </c>
      <c r="B649" s="14" t="s">
        <v>55</v>
      </c>
      <c r="C649" s="14" t="s">
        <v>53</v>
      </c>
      <c r="D649" s="14">
        <v>3</v>
      </c>
    </row>
    <row r="650" spans="1:4">
      <c r="A650" s="14" t="s">
        <v>27</v>
      </c>
      <c r="B650" s="14" t="s">
        <v>56</v>
      </c>
      <c r="C650" s="14" t="s">
        <v>58</v>
      </c>
      <c r="D650" s="14">
        <v>1</v>
      </c>
    </row>
    <row r="651" spans="1:4">
      <c r="A651" s="14" t="s">
        <v>27</v>
      </c>
      <c r="B651" s="14" t="s">
        <v>57</v>
      </c>
      <c r="C651" s="14" t="s">
        <v>58</v>
      </c>
      <c r="D651" s="14">
        <v>4</v>
      </c>
    </row>
    <row r="652" spans="1:4">
      <c r="A652" s="14" t="s">
        <v>27</v>
      </c>
      <c r="B652" s="14" t="s">
        <v>59</v>
      </c>
      <c r="C652" s="14" t="s">
        <v>58</v>
      </c>
      <c r="D652" s="14">
        <v>2</v>
      </c>
    </row>
    <row r="653" spans="1:4">
      <c r="A653" s="14" t="s">
        <v>27</v>
      </c>
      <c r="B653" s="14" t="s">
        <v>60</v>
      </c>
      <c r="C653" s="14" t="s">
        <v>58</v>
      </c>
      <c r="D653" s="14">
        <v>3</v>
      </c>
    </row>
    <row r="654" spans="1:4">
      <c r="A654" s="14" t="s">
        <v>27</v>
      </c>
      <c r="B654" s="14" t="s">
        <v>61</v>
      </c>
      <c r="C654" s="14" t="s">
        <v>63</v>
      </c>
      <c r="D654" s="14">
        <v>1</v>
      </c>
    </row>
    <row r="655" spans="1:4">
      <c r="A655" s="14" t="s">
        <v>27</v>
      </c>
      <c r="B655" s="14" t="s">
        <v>62</v>
      </c>
      <c r="C655" s="14" t="s">
        <v>63</v>
      </c>
      <c r="D655" s="14">
        <v>4</v>
      </c>
    </row>
    <row r="656" spans="1:4">
      <c r="A656" s="14" t="s">
        <v>27</v>
      </c>
      <c r="B656" s="14" t="s">
        <v>64</v>
      </c>
      <c r="C656" s="14" t="s">
        <v>63</v>
      </c>
      <c r="D656" s="14">
        <v>2</v>
      </c>
    </row>
    <row r="657" spans="1:4">
      <c r="A657" s="14" t="s">
        <v>27</v>
      </c>
      <c r="B657" s="14" t="s">
        <v>65</v>
      </c>
      <c r="C657" s="14" t="s">
        <v>63</v>
      </c>
      <c r="D657" s="14">
        <v>3</v>
      </c>
    </row>
    <row r="658" spans="1:4">
      <c r="A658" s="14" t="s">
        <v>27</v>
      </c>
      <c r="B658" s="14" t="s">
        <v>66</v>
      </c>
      <c r="C658" s="14" t="s">
        <v>68</v>
      </c>
      <c r="D658" s="14">
        <v>2</v>
      </c>
    </row>
    <row r="659" spans="1:4">
      <c r="A659" s="14" t="s">
        <v>27</v>
      </c>
      <c r="B659" s="14" t="s">
        <v>67</v>
      </c>
      <c r="C659" s="14" t="s">
        <v>68</v>
      </c>
      <c r="D659" s="14">
        <v>4</v>
      </c>
    </row>
    <row r="660" spans="1:4">
      <c r="A660" s="14" t="s">
        <v>27</v>
      </c>
      <c r="B660" s="14" t="s">
        <v>69</v>
      </c>
      <c r="C660" s="14" t="s">
        <v>68</v>
      </c>
      <c r="D660" s="14">
        <v>1</v>
      </c>
    </row>
    <row r="661" spans="1:4">
      <c r="A661" s="14" t="s">
        <v>27</v>
      </c>
      <c r="B661" s="14" t="s">
        <v>70</v>
      </c>
      <c r="C661" s="14" t="s">
        <v>68</v>
      </c>
      <c r="D661" s="14">
        <v>3</v>
      </c>
    </row>
    <row r="662" spans="1:4">
      <c r="A662" s="14" t="s">
        <v>27</v>
      </c>
      <c r="B662" s="14" t="s">
        <v>71</v>
      </c>
      <c r="C662" s="14" t="s">
        <v>73</v>
      </c>
      <c r="D662" s="14">
        <v>1</v>
      </c>
    </row>
    <row r="663" spans="1:4">
      <c r="A663" s="14" t="s">
        <v>27</v>
      </c>
      <c r="B663" s="14" t="s">
        <v>72</v>
      </c>
      <c r="C663" s="14" t="s">
        <v>73</v>
      </c>
      <c r="D663" s="14">
        <v>4</v>
      </c>
    </row>
    <row r="664" spans="1:4">
      <c r="A664" s="14" t="s">
        <v>27</v>
      </c>
      <c r="B664" s="14" t="s">
        <v>74</v>
      </c>
      <c r="C664" s="14" t="s">
        <v>73</v>
      </c>
      <c r="D664" s="14">
        <v>2</v>
      </c>
    </row>
    <row r="665" spans="1:4">
      <c r="A665" s="14" t="s">
        <v>27</v>
      </c>
      <c r="B665" s="14" t="s">
        <v>75</v>
      </c>
      <c r="C665" s="14" t="s">
        <v>73</v>
      </c>
      <c r="D665" s="14">
        <v>3</v>
      </c>
    </row>
    <row r="666" spans="1:4">
      <c r="A666" s="14" t="s">
        <v>27</v>
      </c>
      <c r="B666" s="14" t="s">
        <v>76</v>
      </c>
      <c r="C666" s="14" t="s">
        <v>78</v>
      </c>
      <c r="D666" s="14">
        <v>1</v>
      </c>
    </row>
    <row r="667" spans="1:4">
      <c r="A667" s="14" t="s">
        <v>27</v>
      </c>
      <c r="B667" s="14" t="s">
        <v>77</v>
      </c>
      <c r="C667" s="14" t="s">
        <v>78</v>
      </c>
      <c r="D667" s="14">
        <v>4</v>
      </c>
    </row>
    <row r="668" spans="1:4">
      <c r="A668" s="14" t="s">
        <v>27</v>
      </c>
      <c r="B668" s="14" t="s">
        <v>79</v>
      </c>
      <c r="C668" s="14" t="s">
        <v>78</v>
      </c>
      <c r="D668" s="14">
        <v>2</v>
      </c>
    </row>
    <row r="669" spans="1:4">
      <c r="A669" s="14" t="s">
        <v>27</v>
      </c>
      <c r="B669" s="14" t="s">
        <v>80</v>
      </c>
      <c r="C669" s="14" t="s">
        <v>78</v>
      </c>
      <c r="D669" s="14">
        <v>3</v>
      </c>
    </row>
    <row r="670" spans="1:4">
      <c r="A670" s="14" t="s">
        <v>27</v>
      </c>
      <c r="B670" s="14" t="s">
        <v>81</v>
      </c>
      <c r="C670" s="14" t="s">
        <v>83</v>
      </c>
      <c r="D670" s="14">
        <v>1</v>
      </c>
    </row>
    <row r="671" spans="1:4">
      <c r="A671" s="14" t="s">
        <v>27</v>
      </c>
      <c r="B671" s="14" t="s">
        <v>82</v>
      </c>
      <c r="C671" s="14" t="s">
        <v>83</v>
      </c>
      <c r="D671" s="14">
        <v>4</v>
      </c>
    </row>
    <row r="672" spans="1:4">
      <c r="A672" s="14" t="s">
        <v>27</v>
      </c>
      <c r="B672" s="14" t="s">
        <v>84</v>
      </c>
      <c r="C672" s="14" t="s">
        <v>83</v>
      </c>
      <c r="D672" s="14">
        <v>2</v>
      </c>
    </row>
    <row r="673" spans="1:4">
      <c r="A673" s="14" t="s">
        <v>27</v>
      </c>
      <c r="B673" s="14" t="s">
        <v>85</v>
      </c>
      <c r="C673" s="14" t="s">
        <v>83</v>
      </c>
      <c r="D673" s="14">
        <v>3</v>
      </c>
    </row>
    <row r="674" spans="1:4">
      <c r="A674" s="14" t="s">
        <v>28</v>
      </c>
      <c r="B674" s="14" t="s">
        <v>46</v>
      </c>
      <c r="C674" s="14" t="s">
        <v>48</v>
      </c>
      <c r="D674" s="14">
        <v>2</v>
      </c>
    </row>
    <row r="675" spans="1:4">
      <c r="A675" s="14" t="s">
        <v>28</v>
      </c>
      <c r="B675" s="14" t="s">
        <v>47</v>
      </c>
      <c r="C675" s="14" t="s">
        <v>48</v>
      </c>
      <c r="D675" s="14">
        <v>3</v>
      </c>
    </row>
    <row r="676" spans="1:4">
      <c r="A676" s="14" t="s">
        <v>28</v>
      </c>
      <c r="B676" s="14" t="s">
        <v>49</v>
      </c>
      <c r="C676" s="14" t="s">
        <v>48</v>
      </c>
      <c r="D676" s="14">
        <v>4</v>
      </c>
    </row>
    <row r="677" spans="1:4">
      <c r="A677" s="14" t="s">
        <v>28</v>
      </c>
      <c r="B677" s="14" t="s">
        <v>50</v>
      </c>
      <c r="C677" s="14" t="s">
        <v>48</v>
      </c>
      <c r="D677" s="14">
        <v>1</v>
      </c>
    </row>
    <row r="678" spans="1:4">
      <c r="A678" s="14" t="s">
        <v>28</v>
      </c>
      <c r="B678" s="14" t="s">
        <v>51</v>
      </c>
      <c r="C678" s="14" t="s">
        <v>53</v>
      </c>
      <c r="D678" s="14">
        <v>1</v>
      </c>
    </row>
    <row r="679" spans="1:4">
      <c r="A679" s="14" t="s">
        <v>28</v>
      </c>
      <c r="B679" s="14" t="s">
        <v>52</v>
      </c>
      <c r="C679" s="14" t="s">
        <v>53</v>
      </c>
      <c r="D679" s="14">
        <v>4</v>
      </c>
    </row>
    <row r="680" spans="1:4">
      <c r="A680" s="14" t="s">
        <v>28</v>
      </c>
      <c r="B680" s="14" t="s">
        <v>54</v>
      </c>
      <c r="C680" s="14" t="s">
        <v>53</v>
      </c>
      <c r="D680" s="14">
        <v>3</v>
      </c>
    </row>
    <row r="681" spans="1:4">
      <c r="A681" s="14" t="s">
        <v>28</v>
      </c>
      <c r="B681" s="14" t="s">
        <v>55</v>
      </c>
      <c r="C681" s="14" t="s">
        <v>53</v>
      </c>
      <c r="D681" s="14">
        <v>2</v>
      </c>
    </row>
    <row r="682" spans="1:4">
      <c r="A682" s="14" t="s">
        <v>28</v>
      </c>
      <c r="B682" s="14" t="s">
        <v>56</v>
      </c>
      <c r="C682" s="14" t="s">
        <v>58</v>
      </c>
      <c r="D682" s="14">
        <v>2</v>
      </c>
    </row>
    <row r="683" spans="1:4">
      <c r="A683" s="14" t="s">
        <v>28</v>
      </c>
      <c r="B683" s="14" t="s">
        <v>57</v>
      </c>
      <c r="C683" s="14" t="s">
        <v>58</v>
      </c>
      <c r="D683" s="14">
        <v>4</v>
      </c>
    </row>
    <row r="684" spans="1:4">
      <c r="A684" s="14" t="s">
        <v>28</v>
      </c>
      <c r="B684" s="14" t="s">
        <v>59</v>
      </c>
      <c r="C684" s="14" t="s">
        <v>58</v>
      </c>
      <c r="D684" s="14">
        <v>1</v>
      </c>
    </row>
    <row r="685" spans="1:4">
      <c r="A685" s="14" t="s">
        <v>28</v>
      </c>
      <c r="B685" s="14" t="s">
        <v>60</v>
      </c>
      <c r="C685" s="14" t="s">
        <v>58</v>
      </c>
      <c r="D685" s="14">
        <v>3</v>
      </c>
    </row>
    <row r="686" spans="1:4">
      <c r="A686" s="14" t="s">
        <v>28</v>
      </c>
      <c r="B686" s="14" t="s">
        <v>61</v>
      </c>
      <c r="C686" s="14" t="s">
        <v>63</v>
      </c>
      <c r="D686" s="14">
        <v>2</v>
      </c>
    </row>
    <row r="687" spans="1:4">
      <c r="A687" s="14" t="s">
        <v>28</v>
      </c>
      <c r="B687" s="14" t="s">
        <v>62</v>
      </c>
      <c r="C687" s="14" t="s">
        <v>63</v>
      </c>
      <c r="D687" s="14">
        <v>3</v>
      </c>
    </row>
    <row r="688" spans="1:4">
      <c r="A688" s="14" t="s">
        <v>28</v>
      </c>
      <c r="B688" s="14" t="s">
        <v>64</v>
      </c>
      <c r="C688" s="14" t="s">
        <v>63</v>
      </c>
      <c r="D688" s="14">
        <v>1</v>
      </c>
    </row>
    <row r="689" spans="1:4">
      <c r="A689" s="14" t="s">
        <v>28</v>
      </c>
      <c r="B689" s="14" t="s">
        <v>65</v>
      </c>
      <c r="C689" s="14" t="s">
        <v>63</v>
      </c>
      <c r="D689" s="14">
        <v>4</v>
      </c>
    </row>
    <row r="690" spans="1:4">
      <c r="A690" s="14" t="s">
        <v>28</v>
      </c>
      <c r="B690" s="14" t="s">
        <v>66</v>
      </c>
      <c r="C690" s="14" t="s">
        <v>68</v>
      </c>
      <c r="D690" s="14">
        <v>2</v>
      </c>
    </row>
    <row r="691" spans="1:4">
      <c r="A691" s="14" t="s">
        <v>28</v>
      </c>
      <c r="B691" s="14" t="s">
        <v>67</v>
      </c>
      <c r="C691" s="14" t="s">
        <v>68</v>
      </c>
      <c r="D691" s="14">
        <v>3</v>
      </c>
    </row>
    <row r="692" spans="1:4">
      <c r="A692" s="14" t="s">
        <v>28</v>
      </c>
      <c r="B692" s="14" t="s">
        <v>69</v>
      </c>
      <c r="C692" s="14" t="s">
        <v>68</v>
      </c>
      <c r="D692" s="14">
        <v>1</v>
      </c>
    </row>
    <row r="693" spans="1:4">
      <c r="A693" s="14" t="s">
        <v>28</v>
      </c>
      <c r="B693" s="14" t="s">
        <v>70</v>
      </c>
      <c r="C693" s="14" t="s">
        <v>68</v>
      </c>
      <c r="D693" s="14">
        <v>4</v>
      </c>
    </row>
    <row r="694" spans="1:4">
      <c r="A694" s="14" t="s">
        <v>28</v>
      </c>
      <c r="B694" s="14" t="s">
        <v>71</v>
      </c>
      <c r="C694" s="14" t="s">
        <v>73</v>
      </c>
      <c r="D694" s="14">
        <v>2</v>
      </c>
    </row>
    <row r="695" spans="1:4">
      <c r="A695" s="14" t="s">
        <v>28</v>
      </c>
      <c r="B695" s="14" t="s">
        <v>72</v>
      </c>
      <c r="C695" s="14" t="s">
        <v>73</v>
      </c>
      <c r="D695" s="14">
        <v>3</v>
      </c>
    </row>
    <row r="696" spans="1:4">
      <c r="A696" s="14" t="s">
        <v>28</v>
      </c>
      <c r="B696" s="14" t="s">
        <v>74</v>
      </c>
      <c r="C696" s="14" t="s">
        <v>73</v>
      </c>
      <c r="D696" s="14">
        <v>4</v>
      </c>
    </row>
    <row r="697" spans="1:4">
      <c r="A697" s="14" t="s">
        <v>28</v>
      </c>
      <c r="B697" s="14" t="s">
        <v>75</v>
      </c>
      <c r="C697" s="14" t="s">
        <v>73</v>
      </c>
      <c r="D697" s="14">
        <v>1</v>
      </c>
    </row>
    <row r="698" spans="1:4">
      <c r="A698" s="14" t="s">
        <v>28</v>
      </c>
      <c r="B698" s="14" t="s">
        <v>76</v>
      </c>
      <c r="C698" s="14" t="s">
        <v>78</v>
      </c>
      <c r="D698" s="14">
        <v>1</v>
      </c>
    </row>
    <row r="699" spans="1:4">
      <c r="A699" s="14" t="s">
        <v>28</v>
      </c>
      <c r="B699" s="14" t="s">
        <v>77</v>
      </c>
      <c r="C699" s="14" t="s">
        <v>78</v>
      </c>
      <c r="D699" s="14">
        <v>2</v>
      </c>
    </row>
    <row r="700" spans="1:4">
      <c r="A700" s="14" t="s">
        <v>28</v>
      </c>
      <c r="B700" s="14" t="s">
        <v>79</v>
      </c>
      <c r="C700" s="14" t="s">
        <v>78</v>
      </c>
      <c r="D700" s="14">
        <v>4</v>
      </c>
    </row>
    <row r="701" spans="1:4">
      <c r="A701" s="14" t="s">
        <v>28</v>
      </c>
      <c r="B701" s="14" t="s">
        <v>80</v>
      </c>
      <c r="C701" s="14" t="s">
        <v>78</v>
      </c>
      <c r="D701" s="14">
        <v>3</v>
      </c>
    </row>
    <row r="702" spans="1:4">
      <c r="A702" s="14" t="s">
        <v>28</v>
      </c>
      <c r="B702" s="14" t="s">
        <v>81</v>
      </c>
      <c r="C702" s="14" t="s">
        <v>83</v>
      </c>
      <c r="D702" s="14">
        <v>3</v>
      </c>
    </row>
    <row r="703" spans="1:4">
      <c r="A703" s="14" t="s">
        <v>28</v>
      </c>
      <c r="B703" s="14" t="s">
        <v>82</v>
      </c>
      <c r="C703" s="14" t="s">
        <v>83</v>
      </c>
      <c r="D703" s="14">
        <v>4</v>
      </c>
    </row>
    <row r="704" spans="1:4">
      <c r="A704" s="14" t="s">
        <v>28</v>
      </c>
      <c r="B704" s="14" t="s">
        <v>84</v>
      </c>
      <c r="C704" s="14" t="s">
        <v>83</v>
      </c>
      <c r="D704" s="14">
        <v>1</v>
      </c>
    </row>
    <row r="705" spans="1:4">
      <c r="A705" s="14" t="s">
        <v>28</v>
      </c>
      <c r="B705" s="14" t="s">
        <v>85</v>
      </c>
      <c r="C705" s="14" t="s">
        <v>83</v>
      </c>
      <c r="D705" s="14">
        <v>2</v>
      </c>
    </row>
    <row r="706" spans="1:4">
      <c r="A706" s="14" t="s">
        <v>29</v>
      </c>
      <c r="B706" s="14" t="s">
        <v>46</v>
      </c>
      <c r="C706" s="14" t="s">
        <v>48</v>
      </c>
      <c r="D706" s="14">
        <v>2</v>
      </c>
    </row>
    <row r="707" spans="1:4">
      <c r="A707" s="14" t="s">
        <v>29</v>
      </c>
      <c r="B707" s="14" t="s">
        <v>47</v>
      </c>
      <c r="C707" s="14" t="s">
        <v>48</v>
      </c>
      <c r="D707" s="14">
        <v>4</v>
      </c>
    </row>
    <row r="708" spans="1:4">
      <c r="A708" s="14" t="s">
        <v>29</v>
      </c>
      <c r="B708" s="14" t="s">
        <v>49</v>
      </c>
      <c r="C708" s="14" t="s">
        <v>48</v>
      </c>
      <c r="D708" s="14">
        <v>3</v>
      </c>
    </row>
    <row r="709" spans="1:4">
      <c r="A709" s="14" t="s">
        <v>29</v>
      </c>
      <c r="B709" s="14" t="s">
        <v>50</v>
      </c>
      <c r="C709" s="14" t="s">
        <v>48</v>
      </c>
      <c r="D709" s="14">
        <v>1</v>
      </c>
    </row>
    <row r="710" spans="1:4">
      <c r="A710" s="14" t="s">
        <v>29</v>
      </c>
      <c r="B710" s="14" t="s">
        <v>51</v>
      </c>
      <c r="C710" s="14" t="s">
        <v>53</v>
      </c>
      <c r="D710" s="14">
        <v>1</v>
      </c>
    </row>
    <row r="711" spans="1:4">
      <c r="A711" s="14" t="s">
        <v>29</v>
      </c>
      <c r="B711" s="14" t="s">
        <v>52</v>
      </c>
      <c r="C711" s="14" t="s">
        <v>53</v>
      </c>
      <c r="D711" s="14">
        <v>4</v>
      </c>
    </row>
    <row r="712" spans="1:4">
      <c r="A712" s="14" t="s">
        <v>29</v>
      </c>
      <c r="B712" s="14" t="s">
        <v>54</v>
      </c>
      <c r="C712" s="14" t="s">
        <v>53</v>
      </c>
      <c r="D712" s="14">
        <v>3</v>
      </c>
    </row>
    <row r="713" spans="1:4">
      <c r="A713" s="14" t="s">
        <v>29</v>
      </c>
      <c r="B713" s="14" t="s">
        <v>55</v>
      </c>
      <c r="C713" s="14" t="s">
        <v>53</v>
      </c>
      <c r="D713" s="14">
        <v>2</v>
      </c>
    </row>
    <row r="714" spans="1:4">
      <c r="A714" s="14" t="s">
        <v>29</v>
      </c>
      <c r="B714" s="14" t="s">
        <v>56</v>
      </c>
      <c r="C714" s="14" t="s">
        <v>58</v>
      </c>
      <c r="D714" s="14">
        <v>1</v>
      </c>
    </row>
    <row r="715" spans="1:4">
      <c r="A715" s="14" t="s">
        <v>29</v>
      </c>
      <c r="B715" s="14" t="s">
        <v>57</v>
      </c>
      <c r="C715" s="14" t="s">
        <v>58</v>
      </c>
      <c r="D715" s="14">
        <v>4</v>
      </c>
    </row>
    <row r="716" spans="1:4">
      <c r="A716" s="14" t="s">
        <v>29</v>
      </c>
      <c r="B716" s="14" t="s">
        <v>59</v>
      </c>
      <c r="C716" s="14" t="s">
        <v>58</v>
      </c>
      <c r="D716" s="14">
        <v>2</v>
      </c>
    </row>
    <row r="717" spans="1:4">
      <c r="A717" s="14" t="s">
        <v>29</v>
      </c>
      <c r="B717" s="14" t="s">
        <v>60</v>
      </c>
      <c r="C717" s="14" t="s">
        <v>58</v>
      </c>
      <c r="D717" s="14">
        <v>3</v>
      </c>
    </row>
    <row r="718" spans="1:4">
      <c r="A718" s="14" t="s">
        <v>29</v>
      </c>
      <c r="B718" s="14" t="s">
        <v>61</v>
      </c>
      <c r="C718" s="14" t="s">
        <v>63</v>
      </c>
      <c r="D718" s="14">
        <v>2</v>
      </c>
    </row>
    <row r="719" spans="1:4">
      <c r="A719" s="14" t="s">
        <v>29</v>
      </c>
      <c r="B719" s="14" t="s">
        <v>62</v>
      </c>
      <c r="C719" s="14" t="s">
        <v>63</v>
      </c>
      <c r="D719" s="14">
        <v>3</v>
      </c>
    </row>
    <row r="720" spans="1:4">
      <c r="A720" s="14" t="s">
        <v>29</v>
      </c>
      <c r="B720" s="14" t="s">
        <v>64</v>
      </c>
      <c r="C720" s="14" t="s">
        <v>63</v>
      </c>
      <c r="D720" s="14">
        <v>1</v>
      </c>
    </row>
    <row r="721" spans="1:4">
      <c r="A721" s="14" t="s">
        <v>29</v>
      </c>
      <c r="B721" s="14" t="s">
        <v>65</v>
      </c>
      <c r="C721" s="14" t="s">
        <v>63</v>
      </c>
      <c r="D721" s="14">
        <v>4</v>
      </c>
    </row>
    <row r="722" spans="1:4">
      <c r="A722" s="14" t="s">
        <v>29</v>
      </c>
      <c r="B722" s="14" t="s">
        <v>66</v>
      </c>
      <c r="C722" s="14" t="s">
        <v>68</v>
      </c>
      <c r="D722" s="14">
        <v>2</v>
      </c>
    </row>
    <row r="723" spans="1:4">
      <c r="A723" s="14" t="s">
        <v>29</v>
      </c>
      <c r="B723" s="14" t="s">
        <v>67</v>
      </c>
      <c r="C723" s="14" t="s">
        <v>68</v>
      </c>
      <c r="D723" s="14">
        <v>3</v>
      </c>
    </row>
    <row r="724" spans="1:4">
      <c r="A724" s="14" t="s">
        <v>29</v>
      </c>
      <c r="B724" s="14" t="s">
        <v>69</v>
      </c>
      <c r="C724" s="14" t="s">
        <v>68</v>
      </c>
      <c r="D724" s="14">
        <v>1</v>
      </c>
    </row>
    <row r="725" spans="1:4">
      <c r="A725" s="14" t="s">
        <v>29</v>
      </c>
      <c r="B725" s="14" t="s">
        <v>70</v>
      </c>
      <c r="C725" s="14" t="s">
        <v>68</v>
      </c>
      <c r="D725" s="14">
        <v>4</v>
      </c>
    </row>
    <row r="726" spans="1:4">
      <c r="A726" s="14" t="s">
        <v>29</v>
      </c>
      <c r="B726" s="14" t="s">
        <v>71</v>
      </c>
      <c r="C726" s="14" t="s">
        <v>73</v>
      </c>
      <c r="D726" s="14">
        <v>2</v>
      </c>
    </row>
    <row r="727" spans="1:4">
      <c r="A727" s="14" t="s">
        <v>29</v>
      </c>
      <c r="B727" s="14" t="s">
        <v>72</v>
      </c>
      <c r="C727" s="14" t="s">
        <v>73</v>
      </c>
      <c r="D727" s="14">
        <v>4</v>
      </c>
    </row>
    <row r="728" spans="1:4">
      <c r="A728" s="14" t="s">
        <v>29</v>
      </c>
      <c r="B728" s="14" t="s">
        <v>74</v>
      </c>
      <c r="C728" s="14" t="s">
        <v>73</v>
      </c>
      <c r="D728" s="14">
        <v>3</v>
      </c>
    </row>
    <row r="729" spans="1:4">
      <c r="A729" s="14" t="s">
        <v>29</v>
      </c>
      <c r="B729" s="14" t="s">
        <v>75</v>
      </c>
      <c r="C729" s="14" t="s">
        <v>73</v>
      </c>
      <c r="D729" s="14">
        <v>1</v>
      </c>
    </row>
    <row r="730" spans="1:4">
      <c r="A730" s="14" t="s">
        <v>29</v>
      </c>
      <c r="B730" s="14" t="s">
        <v>76</v>
      </c>
      <c r="C730" s="14" t="s">
        <v>78</v>
      </c>
      <c r="D730" s="14">
        <v>1</v>
      </c>
    </row>
    <row r="731" spans="1:4">
      <c r="A731" s="14" t="s">
        <v>29</v>
      </c>
      <c r="B731" s="14" t="s">
        <v>77</v>
      </c>
      <c r="C731" s="14" t="s">
        <v>78</v>
      </c>
      <c r="D731" s="14">
        <v>3</v>
      </c>
    </row>
    <row r="732" spans="1:4">
      <c r="A732" s="14" t="s">
        <v>29</v>
      </c>
      <c r="B732" s="14" t="s">
        <v>79</v>
      </c>
      <c r="C732" s="14" t="s">
        <v>78</v>
      </c>
      <c r="D732" s="14">
        <v>2</v>
      </c>
    </row>
    <row r="733" spans="1:4">
      <c r="A733" s="14" t="s">
        <v>29</v>
      </c>
      <c r="B733" s="14" t="s">
        <v>80</v>
      </c>
      <c r="C733" s="14" t="s">
        <v>78</v>
      </c>
      <c r="D733" s="14">
        <v>4</v>
      </c>
    </row>
    <row r="734" spans="1:4">
      <c r="A734" s="14" t="s">
        <v>29</v>
      </c>
      <c r="B734" s="14" t="s">
        <v>81</v>
      </c>
      <c r="C734" s="14" t="s">
        <v>83</v>
      </c>
      <c r="D734" s="14">
        <v>2</v>
      </c>
    </row>
    <row r="735" spans="1:4">
      <c r="A735" s="14" t="s">
        <v>29</v>
      </c>
      <c r="B735" s="14" t="s">
        <v>82</v>
      </c>
      <c r="C735" s="14" t="s">
        <v>83</v>
      </c>
      <c r="D735" s="14">
        <v>3</v>
      </c>
    </row>
    <row r="736" spans="1:4">
      <c r="A736" s="14" t="s">
        <v>29</v>
      </c>
      <c r="B736" s="14" t="s">
        <v>84</v>
      </c>
      <c r="C736" s="14" t="s">
        <v>83</v>
      </c>
      <c r="D736" s="14">
        <v>1</v>
      </c>
    </row>
    <row r="737" spans="1:4">
      <c r="A737" s="14" t="s">
        <v>29</v>
      </c>
      <c r="B737" s="14" t="s">
        <v>85</v>
      </c>
      <c r="C737" s="14" t="s">
        <v>83</v>
      </c>
      <c r="D737" s="14">
        <v>4</v>
      </c>
    </row>
    <row r="738" spans="1:4">
      <c r="A738" s="14" t="s">
        <v>30</v>
      </c>
      <c r="B738" s="14" t="s">
        <v>46</v>
      </c>
      <c r="C738" s="14" t="s">
        <v>48</v>
      </c>
      <c r="D738" s="14">
        <v>4</v>
      </c>
    </row>
    <row r="739" spans="1:4">
      <c r="A739" s="14" t="s">
        <v>30</v>
      </c>
      <c r="B739" s="14" t="s">
        <v>47</v>
      </c>
      <c r="C739" s="14" t="s">
        <v>48</v>
      </c>
      <c r="D739" s="14">
        <v>3</v>
      </c>
    </row>
    <row r="740" spans="1:4">
      <c r="A740" s="14" t="s">
        <v>30</v>
      </c>
      <c r="B740" s="14" t="s">
        <v>49</v>
      </c>
      <c r="C740" s="14" t="s">
        <v>48</v>
      </c>
      <c r="D740" s="14">
        <v>2</v>
      </c>
    </row>
    <row r="741" spans="1:4">
      <c r="A741" s="14" t="s">
        <v>30</v>
      </c>
      <c r="B741" s="14" t="s">
        <v>50</v>
      </c>
      <c r="C741" s="14" t="s">
        <v>48</v>
      </c>
      <c r="D741" s="14">
        <v>1</v>
      </c>
    </row>
    <row r="742" spans="1:4">
      <c r="A742" s="14" t="s">
        <v>30</v>
      </c>
      <c r="B742" s="14" t="s">
        <v>51</v>
      </c>
      <c r="C742" s="14" t="s">
        <v>53</v>
      </c>
      <c r="D742" s="14">
        <v>1</v>
      </c>
    </row>
    <row r="743" spans="1:4">
      <c r="A743" s="14" t="s">
        <v>30</v>
      </c>
      <c r="B743" s="14" t="s">
        <v>52</v>
      </c>
      <c r="C743" s="14" t="s">
        <v>53</v>
      </c>
      <c r="D743" s="14">
        <v>4</v>
      </c>
    </row>
    <row r="744" spans="1:4">
      <c r="A744" s="14" t="s">
        <v>30</v>
      </c>
      <c r="B744" s="14" t="s">
        <v>54</v>
      </c>
      <c r="C744" s="14" t="s">
        <v>53</v>
      </c>
      <c r="D744" s="14">
        <v>3</v>
      </c>
    </row>
    <row r="745" spans="1:4">
      <c r="A745" s="14" t="s">
        <v>30</v>
      </c>
      <c r="B745" s="14" t="s">
        <v>55</v>
      </c>
      <c r="C745" s="14" t="s">
        <v>53</v>
      </c>
      <c r="D745" s="14">
        <v>2</v>
      </c>
    </row>
    <row r="746" spans="1:4">
      <c r="A746" s="14" t="s">
        <v>30</v>
      </c>
      <c r="B746" s="14" t="s">
        <v>56</v>
      </c>
      <c r="C746" s="14" t="s">
        <v>58</v>
      </c>
      <c r="D746" s="14">
        <v>1</v>
      </c>
    </row>
    <row r="747" spans="1:4">
      <c r="A747" s="14" t="s">
        <v>30</v>
      </c>
      <c r="B747" s="14" t="s">
        <v>57</v>
      </c>
      <c r="C747" s="14" t="s">
        <v>58</v>
      </c>
      <c r="D747" s="14">
        <v>4</v>
      </c>
    </row>
    <row r="748" spans="1:4">
      <c r="A748" s="14" t="s">
        <v>30</v>
      </c>
      <c r="B748" s="14" t="s">
        <v>59</v>
      </c>
      <c r="C748" s="14" t="s">
        <v>58</v>
      </c>
      <c r="D748" s="14">
        <v>2</v>
      </c>
    </row>
    <row r="749" spans="1:4">
      <c r="A749" s="14" t="s">
        <v>30</v>
      </c>
      <c r="B749" s="14" t="s">
        <v>60</v>
      </c>
      <c r="C749" s="14" t="s">
        <v>58</v>
      </c>
      <c r="D749" s="14">
        <v>3</v>
      </c>
    </row>
    <row r="750" spans="1:4">
      <c r="A750" s="14" t="s">
        <v>30</v>
      </c>
      <c r="B750" s="14" t="s">
        <v>61</v>
      </c>
      <c r="C750" s="14" t="s">
        <v>63</v>
      </c>
      <c r="D750" s="14">
        <v>1</v>
      </c>
    </row>
    <row r="751" spans="1:4">
      <c r="A751" s="14" t="s">
        <v>30</v>
      </c>
      <c r="B751" s="14" t="s">
        <v>62</v>
      </c>
      <c r="C751" s="14" t="s">
        <v>63</v>
      </c>
      <c r="D751" s="14">
        <v>4</v>
      </c>
    </row>
    <row r="752" spans="1:4">
      <c r="A752" s="14" t="s">
        <v>30</v>
      </c>
      <c r="B752" s="14" t="s">
        <v>64</v>
      </c>
      <c r="C752" s="14" t="s">
        <v>63</v>
      </c>
      <c r="D752" s="14">
        <v>2</v>
      </c>
    </row>
    <row r="753" spans="1:4">
      <c r="A753" s="14" t="s">
        <v>30</v>
      </c>
      <c r="B753" s="14" t="s">
        <v>65</v>
      </c>
      <c r="C753" s="14" t="s">
        <v>63</v>
      </c>
      <c r="D753" s="14">
        <v>3</v>
      </c>
    </row>
    <row r="754" spans="1:4">
      <c r="A754" s="14" t="s">
        <v>30</v>
      </c>
      <c r="B754" s="14" t="s">
        <v>66</v>
      </c>
      <c r="C754" s="14" t="s">
        <v>68</v>
      </c>
      <c r="D754" s="14">
        <v>1</v>
      </c>
    </row>
    <row r="755" spans="1:4">
      <c r="A755" s="14" t="s">
        <v>30</v>
      </c>
      <c r="B755" s="14" t="s">
        <v>67</v>
      </c>
      <c r="C755" s="14" t="s">
        <v>68</v>
      </c>
      <c r="D755" s="14">
        <v>4</v>
      </c>
    </row>
    <row r="756" spans="1:4">
      <c r="A756" s="14" t="s">
        <v>30</v>
      </c>
      <c r="B756" s="14" t="s">
        <v>69</v>
      </c>
      <c r="C756" s="14" t="s">
        <v>68</v>
      </c>
      <c r="D756" s="14">
        <v>2</v>
      </c>
    </row>
    <row r="757" spans="1:4">
      <c r="A757" s="14" t="s">
        <v>30</v>
      </c>
      <c r="B757" s="14" t="s">
        <v>70</v>
      </c>
      <c r="C757" s="14" t="s">
        <v>68</v>
      </c>
      <c r="D757" s="14">
        <v>3</v>
      </c>
    </row>
    <row r="758" spans="1:4">
      <c r="A758" s="14" t="s">
        <v>30</v>
      </c>
      <c r="B758" s="14" t="s">
        <v>71</v>
      </c>
      <c r="C758" s="14" t="s">
        <v>73</v>
      </c>
      <c r="D758" s="14">
        <v>1</v>
      </c>
    </row>
    <row r="759" spans="1:4">
      <c r="A759" s="14" t="s">
        <v>30</v>
      </c>
      <c r="B759" s="14" t="s">
        <v>72</v>
      </c>
      <c r="C759" s="14" t="s">
        <v>73</v>
      </c>
      <c r="D759" s="14">
        <v>4</v>
      </c>
    </row>
    <row r="760" spans="1:4">
      <c r="A760" s="14" t="s">
        <v>30</v>
      </c>
      <c r="B760" s="14" t="s">
        <v>74</v>
      </c>
      <c r="C760" s="14" t="s">
        <v>73</v>
      </c>
      <c r="D760" s="14">
        <v>3</v>
      </c>
    </row>
    <row r="761" spans="1:4">
      <c r="A761" s="14" t="s">
        <v>30</v>
      </c>
      <c r="B761" s="14" t="s">
        <v>75</v>
      </c>
      <c r="C761" s="14" t="s">
        <v>73</v>
      </c>
      <c r="D761" s="14">
        <v>2</v>
      </c>
    </row>
    <row r="762" spans="1:4">
      <c r="A762" s="14" t="s">
        <v>30</v>
      </c>
      <c r="B762" s="14" t="s">
        <v>76</v>
      </c>
      <c r="C762" s="14" t="s">
        <v>78</v>
      </c>
      <c r="D762" s="14">
        <v>1</v>
      </c>
    </row>
    <row r="763" spans="1:4">
      <c r="A763" s="14" t="s">
        <v>30</v>
      </c>
      <c r="B763" s="14" t="s">
        <v>77</v>
      </c>
      <c r="C763" s="14" t="s">
        <v>78</v>
      </c>
      <c r="D763" s="14">
        <v>4</v>
      </c>
    </row>
    <row r="764" spans="1:4">
      <c r="A764" s="14" t="s">
        <v>30</v>
      </c>
      <c r="B764" s="14" t="s">
        <v>79</v>
      </c>
      <c r="C764" s="14" t="s">
        <v>78</v>
      </c>
      <c r="D764" s="14">
        <v>2</v>
      </c>
    </row>
    <row r="765" spans="1:4">
      <c r="A765" s="14" t="s">
        <v>30</v>
      </c>
      <c r="B765" s="14" t="s">
        <v>80</v>
      </c>
      <c r="C765" s="14" t="s">
        <v>78</v>
      </c>
      <c r="D765" s="14">
        <v>3</v>
      </c>
    </row>
    <row r="766" spans="1:4">
      <c r="A766" s="14" t="s">
        <v>30</v>
      </c>
      <c r="B766" s="14" t="s">
        <v>81</v>
      </c>
      <c r="C766" s="14" t="s">
        <v>83</v>
      </c>
      <c r="D766" s="14">
        <v>2</v>
      </c>
    </row>
    <row r="767" spans="1:4">
      <c r="A767" s="14" t="s">
        <v>30</v>
      </c>
      <c r="B767" s="14" t="s">
        <v>82</v>
      </c>
      <c r="C767" s="14" t="s">
        <v>83</v>
      </c>
      <c r="D767" s="14">
        <v>4</v>
      </c>
    </row>
    <row r="768" spans="1:4">
      <c r="A768" s="14" t="s">
        <v>30</v>
      </c>
      <c r="B768" s="14" t="s">
        <v>84</v>
      </c>
      <c r="C768" s="14" t="s">
        <v>83</v>
      </c>
      <c r="D768" s="14">
        <v>1</v>
      </c>
    </row>
    <row r="769" spans="1:4">
      <c r="A769" s="14" t="s">
        <v>30</v>
      </c>
      <c r="B769" s="14" t="s">
        <v>85</v>
      </c>
      <c r="C769" s="14" t="s">
        <v>83</v>
      </c>
      <c r="D769" s="14">
        <v>3</v>
      </c>
    </row>
    <row r="770" spans="1:4">
      <c r="A770" s="14" t="s">
        <v>31</v>
      </c>
      <c r="B770" s="14" t="s">
        <v>46</v>
      </c>
      <c r="C770" s="14" t="s">
        <v>48</v>
      </c>
      <c r="D770" s="14">
        <v>3</v>
      </c>
    </row>
    <row r="771" spans="1:4">
      <c r="A771" s="14" t="s">
        <v>31</v>
      </c>
      <c r="B771" s="14" t="s">
        <v>47</v>
      </c>
      <c r="C771" s="14" t="s">
        <v>48</v>
      </c>
      <c r="D771" s="14">
        <v>4</v>
      </c>
    </row>
    <row r="772" spans="1:4">
      <c r="A772" s="14" t="s">
        <v>31</v>
      </c>
      <c r="B772" s="14" t="s">
        <v>49</v>
      </c>
      <c r="C772" s="14" t="s">
        <v>48</v>
      </c>
      <c r="D772" s="14">
        <v>2</v>
      </c>
    </row>
    <row r="773" spans="1:4">
      <c r="A773" s="14" t="s">
        <v>31</v>
      </c>
      <c r="B773" s="14" t="s">
        <v>50</v>
      </c>
      <c r="C773" s="14" t="s">
        <v>48</v>
      </c>
      <c r="D773" s="14">
        <v>1</v>
      </c>
    </row>
    <row r="774" spans="1:4">
      <c r="A774" s="14" t="s">
        <v>31</v>
      </c>
      <c r="B774" s="14" t="s">
        <v>51</v>
      </c>
      <c r="C774" s="14" t="s">
        <v>53</v>
      </c>
      <c r="D774" s="14">
        <v>1</v>
      </c>
    </row>
    <row r="775" spans="1:4">
      <c r="A775" s="14" t="s">
        <v>31</v>
      </c>
      <c r="B775" s="14" t="s">
        <v>52</v>
      </c>
      <c r="C775" s="14" t="s">
        <v>53</v>
      </c>
      <c r="D775" s="14">
        <v>3</v>
      </c>
    </row>
    <row r="776" spans="1:4">
      <c r="A776" s="14" t="s">
        <v>31</v>
      </c>
      <c r="B776" s="14" t="s">
        <v>54</v>
      </c>
      <c r="C776" s="14" t="s">
        <v>53</v>
      </c>
      <c r="D776" s="14">
        <v>2</v>
      </c>
    </row>
    <row r="777" spans="1:4">
      <c r="A777" s="14" t="s">
        <v>31</v>
      </c>
      <c r="B777" s="14" t="s">
        <v>55</v>
      </c>
      <c r="C777" s="14" t="s">
        <v>53</v>
      </c>
      <c r="D777" s="14">
        <v>4</v>
      </c>
    </row>
    <row r="778" spans="1:4">
      <c r="A778" s="14" t="s">
        <v>31</v>
      </c>
      <c r="B778" s="14" t="s">
        <v>56</v>
      </c>
      <c r="C778" s="14" t="s">
        <v>58</v>
      </c>
      <c r="D778" s="14">
        <v>1</v>
      </c>
    </row>
    <row r="779" spans="1:4">
      <c r="A779" s="14" t="s">
        <v>31</v>
      </c>
      <c r="B779" s="14" t="s">
        <v>57</v>
      </c>
      <c r="C779" s="14" t="s">
        <v>58</v>
      </c>
      <c r="D779" s="14">
        <v>4</v>
      </c>
    </row>
    <row r="780" spans="1:4">
      <c r="A780" s="14" t="s">
        <v>31</v>
      </c>
      <c r="B780" s="14" t="s">
        <v>59</v>
      </c>
      <c r="C780" s="14" t="s">
        <v>58</v>
      </c>
      <c r="D780" s="14">
        <v>2</v>
      </c>
    </row>
    <row r="781" spans="1:4">
      <c r="A781" s="14" t="s">
        <v>31</v>
      </c>
      <c r="B781" s="14" t="s">
        <v>60</v>
      </c>
      <c r="C781" s="14" t="s">
        <v>58</v>
      </c>
      <c r="D781" s="14">
        <v>3</v>
      </c>
    </row>
    <row r="782" spans="1:4">
      <c r="A782" s="14" t="s">
        <v>31</v>
      </c>
      <c r="B782" s="14" t="s">
        <v>61</v>
      </c>
      <c r="C782" s="14" t="s">
        <v>63</v>
      </c>
      <c r="D782" s="14">
        <v>1</v>
      </c>
    </row>
    <row r="783" spans="1:4">
      <c r="A783" s="14" t="s">
        <v>31</v>
      </c>
      <c r="B783" s="14" t="s">
        <v>62</v>
      </c>
      <c r="C783" s="14" t="s">
        <v>63</v>
      </c>
      <c r="D783" s="14">
        <v>4</v>
      </c>
    </row>
    <row r="784" spans="1:4">
      <c r="A784" s="14" t="s">
        <v>31</v>
      </c>
      <c r="B784" s="14" t="s">
        <v>64</v>
      </c>
      <c r="C784" s="14" t="s">
        <v>63</v>
      </c>
      <c r="D784" s="14">
        <v>2</v>
      </c>
    </row>
    <row r="785" spans="1:4">
      <c r="A785" s="14" t="s">
        <v>31</v>
      </c>
      <c r="B785" s="14" t="s">
        <v>65</v>
      </c>
      <c r="C785" s="14" t="s">
        <v>63</v>
      </c>
      <c r="D785" s="14">
        <v>3</v>
      </c>
    </row>
    <row r="786" spans="1:4">
      <c r="A786" s="14" t="s">
        <v>31</v>
      </c>
      <c r="B786" s="14" t="s">
        <v>66</v>
      </c>
      <c r="C786" s="14" t="s">
        <v>68</v>
      </c>
      <c r="D786" s="14">
        <v>2</v>
      </c>
    </row>
    <row r="787" spans="1:4">
      <c r="A787" s="14" t="s">
        <v>31</v>
      </c>
      <c r="B787" s="14" t="s">
        <v>67</v>
      </c>
      <c r="C787" s="14" t="s">
        <v>68</v>
      </c>
      <c r="D787" s="14">
        <v>4</v>
      </c>
    </row>
    <row r="788" spans="1:4">
      <c r="A788" s="14" t="s">
        <v>31</v>
      </c>
      <c r="B788" s="14" t="s">
        <v>69</v>
      </c>
      <c r="C788" s="14" t="s">
        <v>68</v>
      </c>
      <c r="D788" s="14">
        <v>1</v>
      </c>
    </row>
    <row r="789" spans="1:4">
      <c r="A789" s="14" t="s">
        <v>31</v>
      </c>
      <c r="B789" s="14" t="s">
        <v>70</v>
      </c>
      <c r="C789" s="14" t="s">
        <v>68</v>
      </c>
      <c r="D789" s="14">
        <v>3</v>
      </c>
    </row>
    <row r="790" spans="1:4">
      <c r="A790" s="14" t="s">
        <v>31</v>
      </c>
      <c r="B790" s="14" t="s">
        <v>71</v>
      </c>
      <c r="C790" s="14" t="s">
        <v>73</v>
      </c>
      <c r="D790" s="14">
        <v>1</v>
      </c>
    </row>
    <row r="791" spans="1:4">
      <c r="A791" s="14" t="s">
        <v>31</v>
      </c>
      <c r="B791" s="14" t="s">
        <v>72</v>
      </c>
      <c r="C791" s="14" t="s">
        <v>73</v>
      </c>
      <c r="D791" s="14">
        <v>4</v>
      </c>
    </row>
    <row r="792" spans="1:4">
      <c r="A792" s="14" t="s">
        <v>31</v>
      </c>
      <c r="B792" s="14" t="s">
        <v>74</v>
      </c>
      <c r="C792" s="14" t="s">
        <v>73</v>
      </c>
      <c r="D792" s="14">
        <v>3</v>
      </c>
    </row>
    <row r="793" spans="1:4">
      <c r="A793" s="14" t="s">
        <v>31</v>
      </c>
      <c r="B793" s="14" t="s">
        <v>75</v>
      </c>
      <c r="C793" s="14" t="s">
        <v>73</v>
      </c>
      <c r="D793" s="14">
        <v>2</v>
      </c>
    </row>
    <row r="794" spans="1:4">
      <c r="A794" s="14" t="s">
        <v>31</v>
      </c>
      <c r="B794" s="14" t="s">
        <v>76</v>
      </c>
      <c r="C794" s="14" t="s">
        <v>78</v>
      </c>
      <c r="D794" s="14">
        <v>1</v>
      </c>
    </row>
    <row r="795" spans="1:4">
      <c r="A795" s="14" t="s">
        <v>31</v>
      </c>
      <c r="B795" s="14" t="s">
        <v>77</v>
      </c>
      <c r="C795" s="14" t="s">
        <v>78</v>
      </c>
      <c r="D795" s="14">
        <v>3</v>
      </c>
    </row>
    <row r="796" spans="1:4">
      <c r="A796" s="14" t="s">
        <v>31</v>
      </c>
      <c r="B796" s="14" t="s">
        <v>79</v>
      </c>
      <c r="C796" s="14" t="s">
        <v>78</v>
      </c>
      <c r="D796" s="14">
        <v>2</v>
      </c>
    </row>
    <row r="797" spans="1:4">
      <c r="A797" s="14" t="s">
        <v>31</v>
      </c>
      <c r="B797" s="14" t="s">
        <v>80</v>
      </c>
      <c r="C797" s="14" t="s">
        <v>78</v>
      </c>
      <c r="D797" s="14">
        <v>4</v>
      </c>
    </row>
    <row r="798" spans="1:4">
      <c r="A798" s="14" t="s">
        <v>31</v>
      </c>
      <c r="B798" s="14" t="s">
        <v>81</v>
      </c>
      <c r="C798" s="14" t="s">
        <v>83</v>
      </c>
      <c r="D798" s="14">
        <v>1</v>
      </c>
    </row>
    <row r="799" spans="1:4">
      <c r="A799" s="14" t="s">
        <v>31</v>
      </c>
      <c r="B799" s="14" t="s">
        <v>82</v>
      </c>
      <c r="C799" s="14" t="s">
        <v>83</v>
      </c>
      <c r="D799" s="14">
        <v>4</v>
      </c>
    </row>
    <row r="800" spans="1:4">
      <c r="A800" s="14" t="s">
        <v>31</v>
      </c>
      <c r="B800" s="14" t="s">
        <v>84</v>
      </c>
      <c r="C800" s="14" t="s">
        <v>83</v>
      </c>
      <c r="D800" s="14">
        <v>2</v>
      </c>
    </row>
    <row r="801" spans="1:4">
      <c r="A801" s="14" t="s">
        <v>31</v>
      </c>
      <c r="B801" s="14" t="s">
        <v>85</v>
      </c>
      <c r="C801" s="14" t="s">
        <v>83</v>
      </c>
      <c r="D801" s="14">
        <v>3</v>
      </c>
    </row>
  </sheetData>
  <sheetProtection algorithmName="SHA-512" hashValue="OjBjn74iaDxzdKILjwWw0IsUKWs+D0EspwfDDE8eJpnZky1WeHEsdrc7bwGBnf4Vi4eiNWwO6lVP4LDfzDe9pA==" saltValue="uwyiANR+mXz+0ODmHTZbPQ==" spinCount="100000" sheet="1" objects="1" scenarios="1" selectLockedCells="1" sort="0" autoFilter="0" pivotTables="0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4055-05EF-4D2E-86CF-94FB832A8CE5}">
  <dimension ref="A1:B25"/>
  <sheetViews>
    <sheetView workbookViewId="0">
      <selection activeCell="B31" sqref="B31"/>
    </sheetView>
  </sheetViews>
  <sheetFormatPr defaultColWidth="11.42578125" defaultRowHeight="15"/>
  <cols>
    <col min="1" max="1" width="15.28515625" style="14" bestFit="1" customWidth="1"/>
    <col min="2" max="2" width="12" style="14" bestFit="1" customWidth="1"/>
  </cols>
  <sheetData>
    <row r="1" spans="1:2">
      <c r="A1" s="14" t="s">
        <v>153</v>
      </c>
      <c r="B1" s="14" t="s">
        <v>186</v>
      </c>
    </row>
    <row r="2" spans="1:2">
      <c r="A2" s="14" t="s">
        <v>17</v>
      </c>
      <c r="B2" s="14" t="s">
        <v>187</v>
      </c>
    </row>
    <row r="3" spans="1:2">
      <c r="A3" s="14" t="s">
        <v>159</v>
      </c>
      <c r="B3" s="14" t="s">
        <v>188</v>
      </c>
    </row>
    <row r="4" spans="1:2">
      <c r="A4" s="14" t="s">
        <v>25</v>
      </c>
      <c r="B4" s="14" t="s">
        <v>189</v>
      </c>
    </row>
    <row r="5" spans="1:2">
      <c r="A5" s="14" t="s">
        <v>20</v>
      </c>
      <c r="B5" s="14" t="s">
        <v>189</v>
      </c>
    </row>
    <row r="6" spans="1:2">
      <c r="A6" s="14" t="s">
        <v>22</v>
      </c>
      <c r="B6" s="14" t="s">
        <v>187</v>
      </c>
    </row>
    <row r="7" spans="1:2">
      <c r="A7" s="14" t="s">
        <v>28</v>
      </c>
      <c r="B7" s="14" t="s">
        <v>190</v>
      </c>
    </row>
    <row r="8" spans="1:2">
      <c r="A8" s="14" t="s">
        <v>16</v>
      </c>
      <c r="B8" s="14" t="s">
        <v>187</v>
      </c>
    </row>
    <row r="9" spans="1:2">
      <c r="A9" s="14" t="s">
        <v>21</v>
      </c>
      <c r="B9" s="14" t="s">
        <v>189</v>
      </c>
    </row>
    <row r="10" spans="1:2">
      <c r="A10" s="14" t="s">
        <v>24</v>
      </c>
      <c r="B10" s="14" t="s">
        <v>189</v>
      </c>
    </row>
    <row r="11" spans="1:2">
      <c r="A11" s="14" t="s">
        <v>12</v>
      </c>
      <c r="B11" s="14" t="s">
        <v>189</v>
      </c>
    </row>
    <row r="12" spans="1:2">
      <c r="A12" s="14" t="s">
        <v>27</v>
      </c>
      <c r="B12" s="14" t="s">
        <v>189</v>
      </c>
    </row>
    <row r="13" spans="1:2">
      <c r="A13" s="14" t="s">
        <v>11</v>
      </c>
      <c r="B13" s="14" t="s">
        <v>188</v>
      </c>
    </row>
    <row r="14" spans="1:2">
      <c r="A14" s="14" t="s">
        <v>18</v>
      </c>
      <c r="B14" s="14" t="s">
        <v>189</v>
      </c>
    </row>
    <row r="15" spans="1:2">
      <c r="A15" s="14" t="s">
        <v>13</v>
      </c>
      <c r="B15" s="14" t="s">
        <v>189</v>
      </c>
    </row>
    <row r="16" spans="1:2">
      <c r="A16" s="14" t="s">
        <v>8</v>
      </c>
      <c r="B16" s="14" t="s">
        <v>189</v>
      </c>
    </row>
    <row r="17" spans="1:2">
      <c r="A17" s="14" t="s">
        <v>7</v>
      </c>
      <c r="B17" s="14" t="s">
        <v>189</v>
      </c>
    </row>
    <row r="18" spans="1:2">
      <c r="A18" s="14" t="s">
        <v>9</v>
      </c>
      <c r="B18" s="14" t="s">
        <v>189</v>
      </c>
    </row>
    <row r="19" spans="1:2">
      <c r="A19" s="14" t="s">
        <v>10</v>
      </c>
      <c r="B19" s="14" t="s">
        <v>189</v>
      </c>
    </row>
    <row r="20" spans="1:2">
      <c r="A20" s="14" t="s">
        <v>26</v>
      </c>
      <c r="B20" s="14" t="s">
        <v>189</v>
      </c>
    </row>
    <row r="21" spans="1:2">
      <c r="A21" s="14" t="s">
        <v>15</v>
      </c>
      <c r="B21" s="14" t="s">
        <v>189</v>
      </c>
    </row>
    <row r="22" spans="1:2">
      <c r="A22" s="14" t="s">
        <v>31</v>
      </c>
      <c r="B22" s="14" t="s">
        <v>189</v>
      </c>
    </row>
    <row r="23" spans="1:2">
      <c r="A23" s="14" t="s">
        <v>23</v>
      </c>
      <c r="B23" s="14" t="s">
        <v>189</v>
      </c>
    </row>
    <row r="24" spans="1:2">
      <c r="A24" s="14" t="s">
        <v>30</v>
      </c>
      <c r="B24" s="14" t="s">
        <v>188</v>
      </c>
    </row>
    <row r="25" spans="1:2">
      <c r="A25" s="14" t="s">
        <v>19</v>
      </c>
      <c r="B25" s="14" t="s">
        <v>191</v>
      </c>
    </row>
  </sheetData>
  <sheetProtection algorithmName="SHA-512" hashValue="TcC3RS/CKRInnKHY5C2nKwl51ImtnfR1tr154+P3qWgCzoYxkIN6PyqKpSdn1gwkr3Ysj0AA5DluMkQyYS3qcw==" saltValue="A1DI6C6vN5FVPIfAaLvXgw==" spinCount="100000" sheet="1" objects="1" scenarios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9"/>
  <dimension ref="B1:T24"/>
  <sheetViews>
    <sheetView showGridLines="0" showRowColHeaders="0" zoomScaleNormal="100" workbookViewId="0">
      <selection activeCell="I8" sqref="I8:I9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22.85546875" bestFit="1" customWidth="1"/>
    <col min="19" max="19" width="0.85546875" customWidth="1"/>
    <col min="20" max="20" width="22.85546875" customWidth="1"/>
    <col min="23" max="23" width="8.85546875" bestFit="1" customWidth="1"/>
  </cols>
  <sheetData>
    <row r="1" spans="2:20" ht="18.75" customHeight="1">
      <c r="T1" s="12"/>
    </row>
    <row r="2" spans="2:20" ht="35.25" customHeight="1">
      <c r="D2" s="10"/>
      <c r="E2" s="11"/>
      <c r="F2" s="11"/>
      <c r="G2" s="11"/>
      <c r="H2" s="11"/>
      <c r="I2" s="11"/>
      <c r="J2" s="11"/>
      <c r="K2" s="11"/>
      <c r="L2" s="11"/>
      <c r="M2" s="11"/>
      <c r="N2" s="2"/>
      <c r="O2" s="11"/>
      <c r="P2" s="11"/>
      <c r="Q2" s="11"/>
    </row>
    <row r="4" spans="2:20" ht="15" customHeight="1"/>
    <row r="5" spans="2:20" ht="15" customHeight="1" thickBot="1">
      <c r="B5" s="56" t="s">
        <v>192</v>
      </c>
    </row>
    <row r="6" spans="2:20" ht="18" customHeight="1">
      <c r="B6" s="62" t="s">
        <v>193</v>
      </c>
      <c r="C6" s="38" t="s">
        <v>194</v>
      </c>
      <c r="D6" s="38" t="s">
        <v>195</v>
      </c>
      <c r="E6" s="93" t="s">
        <v>196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197</v>
      </c>
      <c r="R6" s="21" t="s">
        <v>198</v>
      </c>
      <c r="T6" s="23" t="s">
        <v>199</v>
      </c>
    </row>
    <row r="7" spans="2:20" ht="3.95" customHeigh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  <c r="R7" s="22"/>
      <c r="T7" s="24"/>
    </row>
    <row r="8" spans="2:20" ht="7.5" customHeight="1">
      <c r="B8" s="75">
        <v>63</v>
      </c>
      <c r="C8" s="76">
        <f>VLOOKUP(B8,FechaHora,2,0) + VLOOKUP(UTCElegido,TablaUTC,3,0)</f>
        <v>44912.666666666664</v>
      </c>
      <c r="D8" s="77">
        <f>VLOOKUP(B8,FechaHora,2,0) + VLOOKUP(UTCElegido,TablaUTC,3,0)</f>
        <v>44912.666666666664</v>
      </c>
      <c r="E8" s="33" t="str">
        <f>IF(F8="","vacía",SUBSTITUTE(F8," ","_"))</f>
        <v>CROACIA</v>
      </c>
      <c r="F8" s="78" t="str">
        <f>SemifinalP1</f>
        <v>CROACIA</v>
      </c>
      <c r="G8" s="79" t="str">
        <f>IF(AND(I8&lt;&gt;"",K8&lt;&gt;""),IF(I8=K8,"E",IF(I8&gt;K8,"G","P")),"")</f>
        <v>G</v>
      </c>
      <c r="H8" s="28"/>
      <c r="I8" s="95">
        <v>2</v>
      </c>
      <c r="J8" s="79" t="s">
        <v>200</v>
      </c>
      <c r="K8" s="95">
        <v>1</v>
      </c>
      <c r="L8" s="79" t="str">
        <f>IF(AND(K8&lt;&gt;"",I8&lt;&gt;""),IF(K8=I8,"E",IF(K8&gt;I8,"G","P")),"")</f>
        <v>P</v>
      </c>
      <c r="M8" s="27"/>
      <c r="N8" s="97" t="str">
        <f>SemifinalP2</f>
        <v>MARRUECOS</v>
      </c>
      <c r="O8" s="33" t="str">
        <f>IF(N8="","vacía",SUBSTITUTE(N8," ","_"))</f>
        <v>MARRUECOS</v>
      </c>
      <c r="P8" s="98" t="s">
        <v>201</v>
      </c>
      <c r="R8" s="100" t="str">
        <f>IF(G8="","",IF(G8="E","Suma los penales",IF(G8="G",F8,N8)))</f>
        <v>CROACIA</v>
      </c>
      <c r="T8" s="99" t="str">
        <f>IF(G8="","",IF(G8="E","Suma los penales",IF(G8="P",F8,N8)))</f>
        <v>MARRUECOS</v>
      </c>
    </row>
    <row r="9" spans="2:20" ht="7.5" customHeight="1">
      <c r="B9" s="75"/>
      <c r="C9" s="75"/>
      <c r="D9" s="75"/>
      <c r="E9" s="34"/>
      <c r="F9" s="78"/>
      <c r="G9" s="79"/>
      <c r="H9" s="28"/>
      <c r="I9" s="96"/>
      <c r="J9" s="79"/>
      <c r="K9" s="96"/>
      <c r="L9" s="79"/>
      <c r="M9" s="27"/>
      <c r="N9" s="97"/>
      <c r="O9" s="34"/>
      <c r="P9" s="98"/>
      <c r="R9" s="100"/>
      <c r="T9" s="99"/>
    </row>
    <row r="10" spans="2:20" ht="3.95" customHeight="1" thickBot="1">
      <c r="B10" s="29"/>
      <c r="C10" s="30"/>
      <c r="D10" s="31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29"/>
      <c r="R10" s="20"/>
      <c r="T10" s="20"/>
    </row>
    <row r="11" spans="2:20" ht="7.5" customHeight="1"/>
    <row r="12" spans="2:20" ht="7.5" customHeight="1" thickBot="1"/>
    <row r="13" spans="2:20" ht="18" customHeight="1">
      <c r="B13" s="62" t="s">
        <v>193</v>
      </c>
      <c r="C13" s="38" t="s">
        <v>194</v>
      </c>
      <c r="D13" s="38" t="s">
        <v>195</v>
      </c>
      <c r="E13" s="94" t="s">
        <v>202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39" t="s">
        <v>197</v>
      </c>
      <c r="R13" s="18" t="s">
        <v>203</v>
      </c>
    </row>
    <row r="14" spans="2:20" ht="3.95" customHeight="1">
      <c r="B14" s="35"/>
      <c r="C14" s="36"/>
      <c r="D14" s="37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35"/>
      <c r="R14" s="19"/>
    </row>
    <row r="15" spans="2:20" ht="7.5" customHeight="1">
      <c r="B15" s="75">
        <v>64</v>
      </c>
      <c r="C15" s="76">
        <f>VLOOKUP(B15,FechaHora,2,0) + VLOOKUP(UTCElegido,TablaUTC,3,0)</f>
        <v>44913.666666666664</v>
      </c>
      <c r="D15" s="77">
        <f>VLOOKUP(B15,FechaHora,2,0) + VLOOKUP(UTCElegido,TablaUTC,3,0)</f>
        <v>44913.666666666664</v>
      </c>
      <c r="E15" s="33" t="str">
        <f>IF(F15="","vacía",SUBSTITUTE(F15," ","_"))</f>
        <v>ARGENTINA</v>
      </c>
      <c r="F15" s="80" t="str">
        <f>IF(SemifinalG1&lt;&gt;"Suma los penales",SemifinalG1,"")</f>
        <v>ARGENTINA</v>
      </c>
      <c r="G15" s="79" t="str">
        <f>IF(AND(I15&lt;&gt;"",K15&lt;&gt;""),IF(I15=K15,"E",IF(I15&gt;K15,"G","P")),"")</f>
        <v>G</v>
      </c>
      <c r="H15" s="28"/>
      <c r="I15" s="95">
        <v>7</v>
      </c>
      <c r="J15" s="79" t="s">
        <v>200</v>
      </c>
      <c r="K15" s="95">
        <v>5</v>
      </c>
      <c r="L15" s="79" t="str">
        <f>IF(AND(K15&lt;&gt;"",I15&lt;&gt;""),IF(K15=I15,"E",IF(K15&gt;I15,"G","P")),"")</f>
        <v>P</v>
      </c>
      <c r="M15" s="27"/>
      <c r="N15" s="97" t="str">
        <f>IF(SemifinalG2&lt;&gt;"Suma los penales",SemifinalG2,"")</f>
        <v>FRANCIA</v>
      </c>
      <c r="O15" s="33" t="str">
        <f>IF(N15="","vacía",SUBSTITUTE(N15," ","_"))</f>
        <v>FRANCIA</v>
      </c>
      <c r="P15" s="98" t="s">
        <v>204</v>
      </c>
      <c r="R15" s="101" t="str">
        <f>IF(G15="","",IF(G15="E","Suma los penales",IF(G15="P",F15,N15)))</f>
        <v>FRANCIA</v>
      </c>
    </row>
    <row r="16" spans="2:20" ht="7.5" customHeight="1">
      <c r="B16" s="75"/>
      <c r="C16" s="75"/>
      <c r="D16" s="75"/>
      <c r="E16" s="34"/>
      <c r="F16" s="80"/>
      <c r="G16" s="79"/>
      <c r="H16" s="28"/>
      <c r="I16" s="96"/>
      <c r="J16" s="79"/>
      <c r="K16" s="96"/>
      <c r="L16" s="79"/>
      <c r="M16" s="27"/>
      <c r="N16" s="97"/>
      <c r="O16" s="34"/>
      <c r="P16" s="98"/>
      <c r="R16" s="101"/>
    </row>
    <row r="17" spans="2:18" ht="3.95" customHeight="1" thickBot="1">
      <c r="B17" s="29"/>
      <c r="C17" s="30"/>
      <c r="D17" s="31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29"/>
      <c r="R17" s="20"/>
    </row>
    <row r="18" spans="2:18" ht="3.6" customHeight="1"/>
    <row r="19" spans="2:18" ht="7.5" customHeight="1"/>
    <row r="20" spans="2:18" ht="7.5" customHeight="1" thickBot="1"/>
    <row r="21" spans="2:18" ht="7.5" customHeight="1">
      <c r="E21" s="81" t="s">
        <v>205</v>
      </c>
      <c r="F21" s="82"/>
      <c r="G21" s="82"/>
      <c r="H21" s="82"/>
      <c r="I21" s="82"/>
      <c r="J21" s="82"/>
      <c r="K21" s="82"/>
      <c r="L21" s="82"/>
      <c r="M21" s="82"/>
      <c r="N21" s="83"/>
    </row>
    <row r="22" spans="2:18" ht="15" customHeight="1">
      <c r="E22" s="84"/>
      <c r="F22" s="85"/>
      <c r="G22" s="85"/>
      <c r="H22" s="85"/>
      <c r="I22" s="85"/>
      <c r="J22" s="85"/>
      <c r="K22" s="85"/>
      <c r="L22" s="85"/>
      <c r="M22" s="85"/>
      <c r="N22" s="86"/>
    </row>
    <row r="23" spans="2:18" ht="15" customHeight="1">
      <c r="E23" s="87" t="str">
        <f>IF(G15="","",IF(G15="E","Suma los penales",IF(G15="G","¡"&amp;F15&amp;"!","¡"&amp;N15&amp;"!")))</f>
        <v>¡ARGENTINA!</v>
      </c>
      <c r="F23" s="88"/>
      <c r="G23" s="88"/>
      <c r="H23" s="88"/>
      <c r="I23" s="88"/>
      <c r="J23" s="88"/>
      <c r="K23" s="88"/>
      <c r="L23" s="88"/>
      <c r="M23" s="88"/>
      <c r="N23" s="89"/>
    </row>
    <row r="24" spans="2:18" ht="15" customHeight="1" thickBot="1">
      <c r="E24" s="90"/>
      <c r="F24" s="91"/>
      <c r="G24" s="91"/>
      <c r="H24" s="91"/>
      <c r="I24" s="91"/>
      <c r="J24" s="91"/>
      <c r="K24" s="91"/>
      <c r="L24" s="91"/>
      <c r="M24" s="91"/>
      <c r="N24" s="92"/>
    </row>
  </sheetData>
  <sheetProtection algorithmName="SHA-512" hashValue="9oPnVGdqnRttlMKVdgjTUtEaCqyjT3oICJtaY4cjY1SrjgIpjF5QDgTfBp/UfyibeVnczo2B38PzgQLeQSorfQ==" saltValue="frbGw/urY0zG2ETkvL+82A==" spinCount="100000" sheet="1" objects="1" scenarios="1" selectLockedCells="1"/>
  <mergeCells count="29">
    <mergeCell ref="P15:P16"/>
    <mergeCell ref="L8:L9"/>
    <mergeCell ref="N8:N9"/>
    <mergeCell ref="P8:P9"/>
    <mergeCell ref="T8:T9"/>
    <mergeCell ref="R8:R9"/>
    <mergeCell ref="R15:R16"/>
    <mergeCell ref="E21:N22"/>
    <mergeCell ref="E23:N24"/>
    <mergeCell ref="E6:O6"/>
    <mergeCell ref="E13:O13"/>
    <mergeCell ref="I15:I16"/>
    <mergeCell ref="J15:J16"/>
    <mergeCell ref="K15:K16"/>
    <mergeCell ref="L15:L16"/>
    <mergeCell ref="N15:N16"/>
    <mergeCell ref="I8:I9"/>
    <mergeCell ref="J8:J9"/>
    <mergeCell ref="K8:K9"/>
    <mergeCell ref="B15:B16"/>
    <mergeCell ref="C15:C16"/>
    <mergeCell ref="D15:D16"/>
    <mergeCell ref="F15:F16"/>
    <mergeCell ref="G15:G16"/>
    <mergeCell ref="B8:B9"/>
    <mergeCell ref="C8:C9"/>
    <mergeCell ref="D8:D9"/>
    <mergeCell ref="F8:F9"/>
    <mergeCell ref="G8:G9"/>
  </mergeCells>
  <conditionalFormatting sqref="K15:K16">
    <cfRule type="expression" dxfId="440" priority="24">
      <formula>L15="P"</formula>
    </cfRule>
    <cfRule type="expression" dxfId="439" priority="25">
      <formula>L15="E"</formula>
    </cfRule>
    <cfRule type="expression" dxfId="438" priority="26">
      <formula>L15="G"</formula>
    </cfRule>
  </conditionalFormatting>
  <conditionalFormatting sqref="K8:K9">
    <cfRule type="expression" dxfId="437" priority="21">
      <formula>L8="P"</formula>
    </cfRule>
    <cfRule type="expression" dxfId="436" priority="22">
      <formula>L8="E"</formula>
    </cfRule>
    <cfRule type="expression" dxfId="435" priority="23">
      <formula>L8="G"</formula>
    </cfRule>
  </conditionalFormatting>
  <conditionalFormatting sqref="I8:I9">
    <cfRule type="expression" dxfId="434" priority="9">
      <formula>G8="P"</formula>
    </cfRule>
    <cfRule type="expression" dxfId="433" priority="10">
      <formula>G8="E"</formula>
    </cfRule>
    <cfRule type="expression" dxfId="432" priority="11">
      <formula>G8="G"</formula>
    </cfRule>
  </conditionalFormatting>
  <conditionalFormatting sqref="I15:I16">
    <cfRule type="expression" dxfId="431" priority="6">
      <formula>G15="P"</formula>
    </cfRule>
    <cfRule type="expression" dxfId="430" priority="7">
      <formula>G15="E"</formula>
    </cfRule>
    <cfRule type="expression" dxfId="429" priority="8">
      <formula>G15="G"</formula>
    </cfRule>
  </conditionalFormatting>
  <conditionalFormatting sqref="I10">
    <cfRule type="expression" dxfId="428" priority="5">
      <formula>$R$8="Suma los penales"</formula>
    </cfRule>
  </conditionalFormatting>
  <conditionalFormatting sqref="R8:R9">
    <cfRule type="cellIs" dxfId="427" priority="4" operator="equal">
      <formula>"Suma los penales"</formula>
    </cfRule>
  </conditionalFormatting>
  <conditionalFormatting sqref="T8:T9">
    <cfRule type="cellIs" dxfId="426" priority="3" operator="equal">
      <formula>"Suma los penales"</formula>
    </cfRule>
  </conditionalFormatting>
  <conditionalFormatting sqref="R15:R16">
    <cfRule type="cellIs" dxfId="425" priority="2" operator="equal">
      <formula>"Suma los penales"</formula>
    </cfRule>
  </conditionalFormatting>
  <conditionalFormatting sqref="E23:N24">
    <cfRule type="cellIs" dxfId="424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1:T14"/>
  <sheetViews>
    <sheetView showGridLines="0" showRowColHeaders="0" workbookViewId="0">
      <selection activeCell="I8" sqref="I8:I9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customWidth="1"/>
    <col min="19" max="19" width="0.85546875" customWidth="1"/>
    <col min="20" max="20" width="22.85546875" hidden="1" customWidth="1"/>
  </cols>
  <sheetData>
    <row r="1" spans="2:20" ht="18.75" customHeight="1">
      <c r="T1" s="12"/>
    </row>
    <row r="2" spans="2:20" ht="35.25" customHeight="1"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2:20" ht="15" customHeight="1">
      <c r="N4" s="2"/>
    </row>
    <row r="5" spans="2:20" ht="15" customHeight="1">
      <c r="B5" s="56" t="s">
        <v>192</v>
      </c>
      <c r="N5" s="2"/>
    </row>
    <row r="6" spans="2:20" ht="18" customHeight="1">
      <c r="B6" s="62" t="s">
        <v>193</v>
      </c>
      <c r="C6" s="38" t="s">
        <v>206</v>
      </c>
      <c r="D6" s="38" t="s">
        <v>207</v>
      </c>
      <c r="E6" s="93" t="s">
        <v>208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25" t="s">
        <v>210</v>
      </c>
    </row>
    <row r="7" spans="2:20" ht="3.95" customHeight="1" thickBo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</row>
    <row r="8" spans="2:20" ht="7.5" customHeight="1">
      <c r="B8" s="75">
        <v>61</v>
      </c>
      <c r="C8" s="76">
        <f>VLOOKUP(B8,FechaHora,2,0) + VLOOKUP(UTCElegido,TablaUTC,3,0)</f>
        <v>44908.833333333328</v>
      </c>
      <c r="D8" s="77">
        <f>VLOOKUP(B8,FechaHora,2,0) + VLOOKUP(UTCElegido,TablaUTC,3,0)</f>
        <v>44908.833333333328</v>
      </c>
      <c r="E8" s="33" t="str">
        <f>IF(F8="","vacía",SUBSTITUTE(F8," ","_"))</f>
        <v>ARGENTINA</v>
      </c>
      <c r="F8" s="78" t="str">
        <f>IF(GanadorA&lt;&gt;"Suma los penales",GanadorA,"")</f>
        <v>ARGENTINA</v>
      </c>
      <c r="G8" s="79" t="str">
        <f>IF(AND(I8&lt;&gt;"",K8&lt;&gt;""),IF(I8=K8,"E",IF(I8&gt;K8,"G","P")),"")</f>
        <v>G</v>
      </c>
      <c r="H8" s="28"/>
      <c r="I8" s="95">
        <v>3</v>
      </c>
      <c r="J8" s="79" t="s">
        <v>200</v>
      </c>
      <c r="K8" s="95">
        <v>0</v>
      </c>
      <c r="L8" s="79" t="str">
        <f>IF(AND(K8&lt;&gt;"",I8&lt;&gt;""),IF(K8=I8,"E",IF(K8&gt;I8,"G","P")),"")</f>
        <v>P</v>
      </c>
      <c r="M8" s="27"/>
      <c r="N8" s="97" t="str">
        <f>IF(GanadorB&lt;&gt;"Suma los penales",GanadorB,"")</f>
        <v>CROACIA</v>
      </c>
      <c r="O8" s="33" t="str">
        <f>IF(N8="","vacía",SUBSTITUTE(N8," ","_"))</f>
        <v>CROACIA</v>
      </c>
      <c r="P8" s="98" t="s">
        <v>204</v>
      </c>
      <c r="R8" s="102" t="str">
        <f>IF(G8="","",IF(G8="E","Suma los penales",IF(G8="G",F8,N8)))</f>
        <v>ARGENTINA</v>
      </c>
      <c r="T8" s="107" t="str">
        <f>IF(OR(G8="",G8="E"),"",IF(G8="P",F8,N8))</f>
        <v>CROACIA</v>
      </c>
    </row>
    <row r="9" spans="2:20" ht="7.5" customHeight="1" thickBot="1">
      <c r="B9" s="75"/>
      <c r="C9" s="75"/>
      <c r="D9" s="75"/>
      <c r="E9" s="34"/>
      <c r="F9" s="78"/>
      <c r="G9" s="79"/>
      <c r="H9" s="28"/>
      <c r="I9" s="96"/>
      <c r="J9" s="79"/>
      <c r="K9" s="96"/>
      <c r="L9" s="79"/>
      <c r="M9" s="27"/>
      <c r="N9" s="97"/>
      <c r="O9" s="34"/>
      <c r="P9" s="98"/>
      <c r="R9" s="103"/>
      <c r="T9" s="107"/>
    </row>
    <row r="10" spans="2:20" ht="7.5" customHeight="1">
      <c r="B10" s="75"/>
      <c r="C10" s="109"/>
      <c r="D10" s="108"/>
      <c r="E10" s="34"/>
      <c r="F10" s="105"/>
      <c r="G10" s="26"/>
      <c r="H10" s="26"/>
      <c r="I10" s="79"/>
      <c r="J10" s="79"/>
      <c r="K10" s="79"/>
      <c r="L10" s="26"/>
      <c r="M10" s="26"/>
      <c r="N10" s="105"/>
      <c r="O10" s="34"/>
      <c r="P10" s="98"/>
      <c r="R10" s="104"/>
    </row>
    <row r="11" spans="2:20" ht="7.5" customHeight="1" thickBot="1">
      <c r="B11" s="75"/>
      <c r="C11" s="109"/>
      <c r="D11" s="108"/>
      <c r="E11" s="34"/>
      <c r="F11" s="105"/>
      <c r="G11" s="26"/>
      <c r="H11" s="26"/>
      <c r="I11" s="79"/>
      <c r="J11" s="79"/>
      <c r="K11" s="79"/>
      <c r="L11" s="26"/>
      <c r="M11" s="26"/>
      <c r="N11" s="105"/>
      <c r="O11" s="34"/>
      <c r="P11" s="98"/>
      <c r="R11" s="104"/>
    </row>
    <row r="12" spans="2:20" ht="7.5" customHeight="1">
      <c r="B12" s="75">
        <v>62</v>
      </c>
      <c r="C12" s="76">
        <f>VLOOKUP(B12,FechaHora,2,0) + VLOOKUP(UTCElegido,TablaUTC,3,0)</f>
        <v>44909.833333333328</v>
      </c>
      <c r="D12" s="77">
        <f>VLOOKUP(B12,FechaHora,2,0) + VLOOKUP(UTCElegido,TablaUTC,3,0)</f>
        <v>44909.833333333328</v>
      </c>
      <c r="E12" s="33" t="str">
        <f>IF(F12="","vacía",SUBSTITUTE(F12," ","_"))</f>
        <v>FRANCIA</v>
      </c>
      <c r="F12" s="78" t="str">
        <f>IF(GanadorC&lt;&gt;"Suma los penales",GanadorC,"")</f>
        <v>FRANCIA</v>
      </c>
      <c r="G12" s="79" t="str">
        <f>IF(AND(I12&lt;&gt;"",K12&lt;&gt;""),IF(I12=K12,"E",IF(I12&gt;K12,"G","P")),"")</f>
        <v>G</v>
      </c>
      <c r="H12" s="28"/>
      <c r="I12" s="95">
        <v>2</v>
      </c>
      <c r="J12" s="79" t="s">
        <v>200</v>
      </c>
      <c r="K12" s="95">
        <v>0</v>
      </c>
      <c r="L12" s="79" t="str">
        <f>IF(AND(K12&lt;&gt;"",I12&lt;&gt;""),IF(K12=I12,"E",IF(K12&gt;I12,"G","P")),"")</f>
        <v>P</v>
      </c>
      <c r="M12" s="27"/>
      <c r="N12" s="106" t="str">
        <f>IF(GanadorD&lt;&gt;"Suma los penales",GanadorD,"")</f>
        <v>MARRUECOS</v>
      </c>
      <c r="O12" s="33" t="str">
        <f>IF(N12="","vacía",SUBSTITUTE(N12," ","_"))</f>
        <v>MARRUECOS</v>
      </c>
      <c r="P12" s="98" t="s">
        <v>211</v>
      </c>
      <c r="R12" s="102" t="str">
        <f>IF(G12="","",IF(G12="E","Suma los penales",IF(G12="G",F12,N12)))</f>
        <v>FRANCIA</v>
      </c>
      <c r="T12" s="107" t="str">
        <f>IF(OR(G12="",G12="E"),"",IF(G12="P",F12,N12))</f>
        <v>MARRUECOS</v>
      </c>
    </row>
    <row r="13" spans="2:20" ht="7.5" customHeight="1" thickBot="1">
      <c r="B13" s="75"/>
      <c r="C13" s="75"/>
      <c r="D13" s="75"/>
      <c r="E13" s="34"/>
      <c r="F13" s="78"/>
      <c r="G13" s="79"/>
      <c r="H13" s="28"/>
      <c r="I13" s="96"/>
      <c r="J13" s="79"/>
      <c r="K13" s="96"/>
      <c r="L13" s="79"/>
      <c r="M13" s="27"/>
      <c r="N13" s="106"/>
      <c r="O13" s="34"/>
      <c r="P13" s="98"/>
      <c r="R13" s="103"/>
      <c r="T13" s="107"/>
    </row>
    <row r="14" spans="2:20" ht="3.95" customHeight="1">
      <c r="B14" s="29"/>
      <c r="C14" s="30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29"/>
    </row>
  </sheetData>
  <sheetProtection algorithmName="SHA-512" hashValue="FrG2+3qfpN2uSEZIoWXlPiW1PklMe/9NsVBF8R2RaaSX19e97cSHQwvd5lqcZsc5YYbfFzBq5QRsABNyH+SH1g==" saltValue="rrvylMc7ouDfI25V7XksFw==" spinCount="100000" sheet="1" objects="1" scenarios="1" selectLockedCells="1"/>
  <mergeCells count="37">
    <mergeCell ref="B8:B9"/>
    <mergeCell ref="C8:C9"/>
    <mergeCell ref="B10:B11"/>
    <mergeCell ref="C10:C11"/>
    <mergeCell ref="B12:B13"/>
    <mergeCell ref="C12:C13"/>
    <mergeCell ref="T8:T9"/>
    <mergeCell ref="P10:P11"/>
    <mergeCell ref="T12:T13"/>
    <mergeCell ref="D10:D11"/>
    <mergeCell ref="F10:F11"/>
    <mergeCell ref="I10:I11"/>
    <mergeCell ref="J10:J11"/>
    <mergeCell ref="K10:K11"/>
    <mergeCell ref="D12:D13"/>
    <mergeCell ref="F12:F13"/>
    <mergeCell ref="D8:D9"/>
    <mergeCell ref="F8:F9"/>
    <mergeCell ref="G8:G9"/>
    <mergeCell ref="I8:I9"/>
    <mergeCell ref="J8:J9"/>
    <mergeCell ref="P12:P13"/>
    <mergeCell ref="E6:O6"/>
    <mergeCell ref="G12:G13"/>
    <mergeCell ref="I12:I13"/>
    <mergeCell ref="J12:J13"/>
    <mergeCell ref="N10:N11"/>
    <mergeCell ref="K12:K13"/>
    <mergeCell ref="L12:L13"/>
    <mergeCell ref="N12:N13"/>
    <mergeCell ref="R8:R9"/>
    <mergeCell ref="R10:R11"/>
    <mergeCell ref="R12:R13"/>
    <mergeCell ref="K8:K9"/>
    <mergeCell ref="L8:L9"/>
    <mergeCell ref="N8:N9"/>
    <mergeCell ref="P8:P9"/>
  </mergeCells>
  <conditionalFormatting sqref="I8:I9">
    <cfRule type="expression" dxfId="423" priority="25">
      <formula>G8="P"</formula>
    </cfRule>
    <cfRule type="expression" dxfId="422" priority="26">
      <formula>G8="E"</formula>
    </cfRule>
    <cfRule type="expression" dxfId="421" priority="27">
      <formula>G8="G"</formula>
    </cfRule>
  </conditionalFormatting>
  <conditionalFormatting sqref="K12:K13">
    <cfRule type="expression" dxfId="420" priority="16">
      <formula>L12="P"</formula>
    </cfRule>
    <cfRule type="expression" dxfId="419" priority="17">
      <formula>L12="E"</formula>
    </cfRule>
    <cfRule type="expression" dxfId="418" priority="18">
      <formula>L12="G"</formula>
    </cfRule>
  </conditionalFormatting>
  <conditionalFormatting sqref="K8:K9">
    <cfRule type="expression" dxfId="417" priority="13">
      <formula>L8="P"</formula>
    </cfRule>
    <cfRule type="expression" dxfId="416" priority="14">
      <formula>L8="E"</formula>
    </cfRule>
    <cfRule type="expression" dxfId="415" priority="15">
      <formula>L8="G"</formula>
    </cfRule>
  </conditionalFormatting>
  <conditionalFormatting sqref="I12:I13">
    <cfRule type="expression" dxfId="414" priority="10">
      <formula>G12="P"</formula>
    </cfRule>
    <cfRule type="expression" dxfId="413" priority="11">
      <formula>G12="E"</formula>
    </cfRule>
    <cfRule type="expression" dxfId="412" priority="12">
      <formula>G12="G"</formula>
    </cfRule>
  </conditionalFormatting>
  <conditionalFormatting sqref="R12:R13">
    <cfRule type="cellIs" dxfId="411" priority="1" operator="equal">
      <formula>"Suma los penales"</formula>
    </cfRule>
  </conditionalFormatting>
  <conditionalFormatting sqref="R8:R9">
    <cfRule type="cellIs" dxfId="410" priority="2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1:R26"/>
  <sheetViews>
    <sheetView showGridLines="0" showRowColHeaders="0" workbookViewId="0">
      <selection activeCell="I8" sqref="I8:I9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</cols>
  <sheetData>
    <row r="1" spans="2:18" ht="18.75" customHeight="1"/>
    <row r="2" spans="2:18" ht="35.25" customHeight="1"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2:18" ht="15" customHeight="1">
      <c r="I4" s="2"/>
    </row>
    <row r="5" spans="2:18" ht="15" customHeight="1">
      <c r="B5" s="56" t="s">
        <v>192</v>
      </c>
      <c r="I5" s="2"/>
    </row>
    <row r="6" spans="2:18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25" t="s">
        <v>210</v>
      </c>
    </row>
    <row r="7" spans="2:18" ht="3.95" customHeight="1" thickBo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</row>
    <row r="8" spans="2:18" ht="7.5" customHeight="1">
      <c r="B8" s="75">
        <v>57</v>
      </c>
      <c r="C8" s="76">
        <f>VLOOKUP(B8,FechaHora,2,0) + VLOOKUP(UTCElegido,TablaUTC,3,0)</f>
        <v>44904.833333333328</v>
      </c>
      <c r="D8" s="77">
        <f>VLOOKUP(B8,FechaHora,2,0) + VLOOKUP(UTCElegido,TablaUTC,3,0)</f>
        <v>44904.833333333328</v>
      </c>
      <c r="E8" s="33" t="str">
        <f>IF(F8="","vacía",SUBSTITUTE(F8," ","_"))</f>
        <v>PAÍSES_BAJOS</v>
      </c>
      <c r="F8" s="113" t="str">
        <f>IF(Ganador1&lt;&gt;"Suma los penales",Ganador1,"")</f>
        <v>PAÍSES BAJOS</v>
      </c>
      <c r="G8" s="79" t="str">
        <f>IF(AND(I8&lt;&gt;"",K8&lt;&gt;""),IF(I8=K8,"E",IF(I8&gt;K8,"G","P")),"")</f>
        <v>P</v>
      </c>
      <c r="H8" s="28"/>
      <c r="I8" s="95">
        <v>5</v>
      </c>
      <c r="J8" s="79"/>
      <c r="K8" s="95">
        <v>6</v>
      </c>
      <c r="L8" s="79" t="str">
        <f>IF(AND(K8&lt;&gt;"",I8&lt;&gt;""),IF(K8=I8,"E",IF(K8&gt;I8,"G","P")),"")</f>
        <v>G</v>
      </c>
      <c r="M8" s="27"/>
      <c r="N8" s="110" t="str">
        <f>IF(Ganador3&lt;&gt;"Suma los penales",Ganador3,"")</f>
        <v>ARGENTINA</v>
      </c>
      <c r="O8" s="33" t="str">
        <f>IF(N8="","vacía",SUBSTITUTE(N8," ","_"))</f>
        <v>ARGENTINA</v>
      </c>
      <c r="P8" s="111" t="s">
        <v>204</v>
      </c>
      <c r="R8" s="102" t="str">
        <f>IF(G8="","",IF(G8="E","Suma los penales",IF(G8="G",F8,N8)))</f>
        <v>ARGENTINA</v>
      </c>
    </row>
    <row r="9" spans="2:18" ht="7.5" customHeight="1" thickBo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111"/>
      <c r="R9" s="103"/>
    </row>
    <row r="10" spans="2:18" ht="7.5" customHeight="1">
      <c r="B10" s="75"/>
      <c r="C10" s="109"/>
      <c r="D10" s="108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111"/>
      <c r="R10" s="104"/>
    </row>
    <row r="11" spans="2:18" ht="7.5" customHeight="1" thickBot="1">
      <c r="B11" s="75"/>
      <c r="C11" s="109"/>
      <c r="D11" s="108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111"/>
      <c r="R11" s="104"/>
    </row>
    <row r="12" spans="2:18" ht="7.5" customHeight="1">
      <c r="B12" s="75">
        <v>58</v>
      </c>
      <c r="C12" s="76">
        <f>VLOOKUP(B12,FechaHora,2,0) + VLOOKUP(UTCElegido,TablaUTC,3,0)</f>
        <v>44904.666666666664</v>
      </c>
      <c r="D12" s="77">
        <f>VLOOKUP(B12,FechaHora,2,0) + VLOOKUP(UTCElegido,TablaUTC,3,0)</f>
        <v>44904.666666666664</v>
      </c>
      <c r="E12" s="33" t="str">
        <f>IF(F12="","vacía",SUBSTITUTE(F12," ","_"))</f>
        <v>CROACIA</v>
      </c>
      <c r="F12" s="113" t="str">
        <f>IF(Ganador5&lt;&gt;"Suma los penales",Ganador5,"")</f>
        <v>CROACIA</v>
      </c>
      <c r="G12" s="79" t="str">
        <f>IF(AND(I12&lt;&gt;"",K12&lt;&gt;""),IF(I12=K12,"E",IF(I12&gt;K12,"G","P")),"")</f>
        <v>G</v>
      </c>
      <c r="H12" s="28"/>
      <c r="I12" s="95">
        <v>5</v>
      </c>
      <c r="J12" s="79"/>
      <c r="K12" s="95">
        <v>2</v>
      </c>
      <c r="L12" s="79" t="str">
        <f>IF(AND(K12&lt;&gt;"",I12&lt;&gt;""),IF(K12=I12,"E",IF(K12&gt;I12,"G","P")),"")</f>
        <v>P</v>
      </c>
      <c r="M12" s="27"/>
      <c r="N12" s="114" t="str">
        <f>IF(Ganador7&lt;&gt;"Suma los penales",Ganador7,"")</f>
        <v>BRASIL</v>
      </c>
      <c r="O12" s="33" t="str">
        <f>IF(N12="","vacía",SUBSTITUTE(N12," ","_"))</f>
        <v>BRASIL</v>
      </c>
      <c r="P12" s="111" t="s">
        <v>213</v>
      </c>
      <c r="R12" s="102" t="str">
        <f>IF(G12="","",IF(G12="E","Suma los penales",IF(G12="G",F12,N12)))</f>
        <v>CROACIA</v>
      </c>
    </row>
    <row r="13" spans="2:18" ht="7.5" customHeight="1" thickBo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4"/>
      <c r="O13" s="26"/>
      <c r="P13" s="111"/>
      <c r="R13" s="103"/>
    </row>
    <row r="14" spans="2:18" ht="7.5" customHeight="1">
      <c r="B14" s="75"/>
      <c r="C14" s="109"/>
      <c r="D14" s="108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111"/>
      <c r="R14" s="104"/>
    </row>
    <row r="15" spans="2:18" ht="7.5" customHeight="1" thickBot="1">
      <c r="B15" s="75"/>
      <c r="C15" s="109"/>
      <c r="D15" s="108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111"/>
      <c r="R15" s="104"/>
    </row>
    <row r="16" spans="2:18" ht="7.5" customHeight="1">
      <c r="B16" s="75">
        <v>59</v>
      </c>
      <c r="C16" s="76">
        <f>VLOOKUP(B16,FechaHora,2,0) + VLOOKUP(UTCElegido,TablaUTC,3,0)</f>
        <v>44905.833333333328</v>
      </c>
      <c r="D16" s="77">
        <f>VLOOKUP(B16,FechaHora,2,0) + VLOOKUP(UTCElegido,TablaUTC,3,0)</f>
        <v>44905.833333333328</v>
      </c>
      <c r="E16" s="33" t="str">
        <f>IF(F16="","vacía",SUBSTITUTE(F16," ","_"))</f>
        <v>INGLATERRA</v>
      </c>
      <c r="F16" s="113" t="str">
        <f>IF(Ganador2&lt;&gt;"Suma los penales",Ganador2,"")</f>
        <v>INGLATERRA</v>
      </c>
      <c r="G16" s="79" t="str">
        <f>IF(AND(I16&lt;&gt;"",K16&lt;&gt;""),IF(I16=K16,"E",IF(I16&gt;K16,"G","P")),"")</f>
        <v>P</v>
      </c>
      <c r="H16" s="28"/>
      <c r="I16" s="95">
        <v>1</v>
      </c>
      <c r="J16" s="79"/>
      <c r="K16" s="95">
        <v>2</v>
      </c>
      <c r="L16" s="79" t="str">
        <f>IF(AND(K16&lt;&gt;"",I16&lt;&gt;""),IF(K16=I16,"E",IF(K16&gt;I16,"G","P")),"")</f>
        <v>G</v>
      </c>
      <c r="M16" s="27"/>
      <c r="N16" s="110" t="str">
        <f>IF(Ganador4&lt;&gt;"Suma los penales",Ganador4,"")</f>
        <v>FRANCIA</v>
      </c>
      <c r="O16" s="33" t="str">
        <f>IF(N16="","vacía",SUBSTITUTE(N16," ","_"))</f>
        <v>FRANCIA</v>
      </c>
      <c r="P16" s="111" t="s">
        <v>211</v>
      </c>
      <c r="R16" s="102" t="str">
        <f>IF(G16="","",IF(G16="E","Suma los penales",IF(G16="G",F16,N16)))</f>
        <v>FRANCIA</v>
      </c>
    </row>
    <row r="17" spans="2:18" ht="7.5" customHeight="1" thickBo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111"/>
      <c r="R17" s="103"/>
    </row>
    <row r="18" spans="2:18" ht="7.5" customHeight="1">
      <c r="B18" s="75"/>
      <c r="C18" s="109"/>
      <c r="D18" s="108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111"/>
      <c r="R18" s="104"/>
    </row>
    <row r="19" spans="2:18" ht="7.5" customHeight="1" thickBot="1">
      <c r="B19" s="75"/>
      <c r="C19" s="109"/>
      <c r="D19" s="108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111"/>
      <c r="R19" s="104"/>
    </row>
    <row r="20" spans="2:18" ht="7.5" customHeight="1">
      <c r="B20" s="75">
        <v>60</v>
      </c>
      <c r="C20" s="76">
        <f>VLOOKUP(B20,FechaHora,2,0) + VLOOKUP(UTCElegido,TablaUTC,3,0)</f>
        <v>44905.666666666664</v>
      </c>
      <c r="D20" s="77">
        <f>VLOOKUP(B20,FechaHora,2,0) + VLOOKUP(UTCElegido,TablaUTC,3,0)</f>
        <v>44905.666666666664</v>
      </c>
      <c r="E20" s="33" t="str">
        <f>IF(F20="","vacía",SUBSTITUTE(F20," ","_"))</f>
        <v>MARRUECOS</v>
      </c>
      <c r="F20" s="112" t="str">
        <f>IF(Ganador6&lt;&gt;"Suma los penales",Ganador6,"")</f>
        <v>MARRUECOS</v>
      </c>
      <c r="G20" s="79" t="str">
        <f>IF(AND(I20&lt;&gt;"",K20&lt;&gt;""),IF(I20=K20,"E",IF(I20&gt;K20,"G","P")),"")</f>
        <v>G</v>
      </c>
      <c r="H20" s="28"/>
      <c r="I20" s="95">
        <v>1</v>
      </c>
      <c r="J20" s="79"/>
      <c r="K20" s="95">
        <v>0</v>
      </c>
      <c r="L20" s="79" t="str">
        <f>IF(AND(K20&lt;&gt;"",I20&lt;&gt;""),IF(K20=I20,"E",IF(K20&gt;I20,"G","P")),"")</f>
        <v>P</v>
      </c>
      <c r="M20" s="27"/>
      <c r="N20" s="110" t="str">
        <f>IF(Ganador8&lt;&gt;"Suma los penales",Ganador8,"")</f>
        <v>PORTUGAL</v>
      </c>
      <c r="O20" s="33" t="str">
        <f>IF(N20="","vacía",SUBSTITUTE(N20," ","_"))</f>
        <v>PORTUGAL</v>
      </c>
      <c r="P20" s="111" t="s">
        <v>214</v>
      </c>
      <c r="R20" s="102" t="str">
        <f>IF(G20="","",IF(G20="E","Suma los penales",IF(G20="G",F20,N20)))</f>
        <v>MARRUECOS</v>
      </c>
    </row>
    <row r="21" spans="2:18" ht="7.5" customHeight="1" thickBot="1">
      <c r="B21" s="75"/>
      <c r="C21" s="75"/>
      <c r="D21" s="75"/>
      <c r="E21" s="26"/>
      <c r="F21" s="112"/>
      <c r="G21" s="79"/>
      <c r="H21" s="28"/>
      <c r="I21" s="96"/>
      <c r="J21" s="79"/>
      <c r="K21" s="96"/>
      <c r="L21" s="79"/>
      <c r="M21" s="27"/>
      <c r="N21" s="110"/>
      <c r="O21" s="26"/>
      <c r="P21" s="111"/>
      <c r="R21" s="103"/>
    </row>
    <row r="22" spans="2:18" ht="3.95" customHeight="1">
      <c r="B22" s="29"/>
      <c r="C22" s="30"/>
      <c r="D22" s="3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29"/>
    </row>
    <row r="23" spans="2:18" ht="3.6" customHeight="1"/>
    <row r="24" spans="2:18" ht="7.5" customHeight="1"/>
    <row r="25" spans="2:18" ht="7.5" customHeight="1"/>
    <row r="26" spans="2:18" ht="7.5" customHeight="1"/>
  </sheetData>
  <sheetProtection algorithmName="SHA-512" hashValue="ecnUb/bpsj7g64quBTRN1fqe2aMNq1xVPzMhGCLpEznhRVqB7O69NWtycFw46piF+811r+L4X1WmTlxvji2DSw==" saltValue="e87ihURAimFJ/azINAmeSg==" spinCount="100000" sheet="1" selectLockedCells="1"/>
  <mergeCells count="79">
    <mergeCell ref="B20:B21"/>
    <mergeCell ref="C20:C21"/>
    <mergeCell ref="E6:O6"/>
    <mergeCell ref="B14:B15"/>
    <mergeCell ref="C14:C15"/>
    <mergeCell ref="B16:B17"/>
    <mergeCell ref="C16:C17"/>
    <mergeCell ref="B18:B19"/>
    <mergeCell ref="C18:C19"/>
    <mergeCell ref="B8:B9"/>
    <mergeCell ref="C8:C9"/>
    <mergeCell ref="B10:B11"/>
    <mergeCell ref="C10:C11"/>
    <mergeCell ref="B12:B13"/>
    <mergeCell ref="C12:C13"/>
    <mergeCell ref="D10:D11"/>
    <mergeCell ref="F10:F11"/>
    <mergeCell ref="I10:I11"/>
    <mergeCell ref="J10:J11"/>
    <mergeCell ref="K10:K11"/>
    <mergeCell ref="D8:D9"/>
    <mergeCell ref="F8:F9"/>
    <mergeCell ref="G8:G9"/>
    <mergeCell ref="I8:I9"/>
    <mergeCell ref="J8:J9"/>
    <mergeCell ref="K8:K9"/>
    <mergeCell ref="L8:L9"/>
    <mergeCell ref="N8:N9"/>
    <mergeCell ref="P8:P9"/>
    <mergeCell ref="I14:I15"/>
    <mergeCell ref="J14:J15"/>
    <mergeCell ref="K14:K15"/>
    <mergeCell ref="N10:N11"/>
    <mergeCell ref="P10:P11"/>
    <mergeCell ref="L12:L13"/>
    <mergeCell ref="N12:N13"/>
    <mergeCell ref="P12:P13"/>
    <mergeCell ref="N14:N15"/>
    <mergeCell ref="P14:P15"/>
    <mergeCell ref="K12:K13"/>
    <mergeCell ref="D12:D13"/>
    <mergeCell ref="F12:F13"/>
    <mergeCell ref="G12:G13"/>
    <mergeCell ref="I12:I13"/>
    <mergeCell ref="J12:J13"/>
    <mergeCell ref="D14:D15"/>
    <mergeCell ref="F14:F15"/>
    <mergeCell ref="D16:D17"/>
    <mergeCell ref="F16:F17"/>
    <mergeCell ref="G16:G17"/>
    <mergeCell ref="P16:P17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L20:L21"/>
    <mergeCell ref="N20:N21"/>
    <mergeCell ref="P20:P21"/>
    <mergeCell ref="D20:D21"/>
    <mergeCell ref="F20:F21"/>
    <mergeCell ref="G20:G21"/>
    <mergeCell ref="I20:I21"/>
    <mergeCell ref="J20:J21"/>
    <mergeCell ref="K20:K21"/>
    <mergeCell ref="R18:R19"/>
    <mergeCell ref="R20:R21"/>
    <mergeCell ref="R8:R9"/>
    <mergeCell ref="R10:R11"/>
    <mergeCell ref="R12:R13"/>
    <mergeCell ref="R14:R15"/>
    <mergeCell ref="R16:R17"/>
  </mergeCells>
  <conditionalFormatting sqref="I8:I9">
    <cfRule type="expression" dxfId="409" priority="51">
      <formula>G8="P"</formula>
    </cfRule>
    <cfRule type="expression" dxfId="408" priority="52">
      <formula>G8="E"</formula>
    </cfRule>
    <cfRule type="expression" dxfId="407" priority="53">
      <formula>G8="G"</formula>
    </cfRule>
  </conditionalFormatting>
  <conditionalFormatting sqref="K20:K21">
    <cfRule type="expression" dxfId="406" priority="45">
      <formula>L20="P"</formula>
    </cfRule>
    <cfRule type="expression" dxfId="405" priority="46">
      <formula>L20="E"</formula>
    </cfRule>
    <cfRule type="expression" dxfId="404" priority="47">
      <formula>L20="G"</formula>
    </cfRule>
  </conditionalFormatting>
  <conditionalFormatting sqref="K16:K17">
    <cfRule type="expression" dxfId="403" priority="42">
      <formula>L16="P"</formula>
    </cfRule>
    <cfRule type="expression" dxfId="402" priority="43">
      <formula>L16="E"</formula>
    </cfRule>
    <cfRule type="expression" dxfId="401" priority="44">
      <formula>L16="G"</formula>
    </cfRule>
  </conditionalFormatting>
  <conditionalFormatting sqref="K12:K13">
    <cfRule type="expression" dxfId="400" priority="39">
      <formula>L12="P"</formula>
    </cfRule>
    <cfRule type="expression" dxfId="399" priority="40">
      <formula>L12="E"</formula>
    </cfRule>
    <cfRule type="expression" dxfId="398" priority="41">
      <formula>L12="G"</formula>
    </cfRule>
  </conditionalFormatting>
  <conditionalFormatting sqref="K8:K9">
    <cfRule type="expression" dxfId="397" priority="36">
      <formula>L8="P"</formula>
    </cfRule>
    <cfRule type="expression" dxfId="396" priority="37">
      <formula>L8="E"</formula>
    </cfRule>
    <cfRule type="expression" dxfId="395" priority="38">
      <formula>L8="G"</formula>
    </cfRule>
  </conditionalFormatting>
  <conditionalFormatting sqref="I12:I13">
    <cfRule type="expression" dxfId="394" priority="33">
      <formula>G12="P"</formula>
    </cfRule>
    <cfRule type="expression" dxfId="393" priority="34">
      <formula>G12="E"</formula>
    </cfRule>
    <cfRule type="expression" dxfId="392" priority="35">
      <formula>G12="G"</formula>
    </cfRule>
  </conditionalFormatting>
  <conditionalFormatting sqref="I16:I17">
    <cfRule type="expression" dxfId="391" priority="30">
      <formula>G16="P"</formula>
    </cfRule>
    <cfRule type="expression" dxfId="390" priority="31">
      <formula>G16="E"</formula>
    </cfRule>
    <cfRule type="expression" dxfId="389" priority="32">
      <formula>G16="G"</formula>
    </cfRule>
  </conditionalFormatting>
  <conditionalFormatting sqref="I20:I21">
    <cfRule type="expression" dxfId="388" priority="27">
      <formula>G20="P"</formula>
    </cfRule>
    <cfRule type="expression" dxfId="387" priority="28">
      <formula>G20="E"</formula>
    </cfRule>
    <cfRule type="expression" dxfId="386" priority="29">
      <formula>G20="G"</formula>
    </cfRule>
  </conditionalFormatting>
  <conditionalFormatting sqref="R8:R9">
    <cfRule type="cellIs" dxfId="385" priority="7" operator="equal">
      <formula>"Suma los penales"</formula>
    </cfRule>
  </conditionalFormatting>
  <conditionalFormatting sqref="R16:R17">
    <cfRule type="cellIs" dxfId="384" priority="3" operator="equal">
      <formula>"Suma los penales"</formula>
    </cfRule>
  </conditionalFormatting>
  <conditionalFormatting sqref="R20:R21">
    <cfRule type="cellIs" dxfId="383" priority="2" operator="equal">
      <formula>"Suma los penales"</formula>
    </cfRule>
  </conditionalFormatting>
  <conditionalFormatting sqref="R12:R13">
    <cfRule type="cellIs" dxfId="382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B1:R42"/>
  <sheetViews>
    <sheetView showGridLines="0" showRowColHeaders="0" workbookViewId="0">
      <selection activeCell="M32" sqref="M32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140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</cols>
  <sheetData>
    <row r="1" spans="2:18" ht="18.75" customHeight="1"/>
    <row r="2" spans="2:18" ht="35.25" customHeight="1"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11"/>
      <c r="Q2" s="11"/>
    </row>
    <row r="4" spans="2:18" ht="15" customHeight="1"/>
    <row r="5" spans="2:18" ht="15" customHeight="1">
      <c r="B5" s="56" t="s">
        <v>192</v>
      </c>
    </row>
    <row r="6" spans="2:18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25" t="s">
        <v>210</v>
      </c>
    </row>
    <row r="7" spans="2:18" ht="3.95" customHeight="1" thickBo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</row>
    <row r="8" spans="2:18" ht="7.5" customHeight="1">
      <c r="B8" s="75">
        <v>49</v>
      </c>
      <c r="C8" s="76">
        <f>VLOOKUP(B8,FechaHora,2,0) + VLOOKUP(UTCElegido,TablaUTC,3,0)</f>
        <v>44898.666666666664</v>
      </c>
      <c r="D8" s="77">
        <f>VLOOKUP(B8,FechaHora,2,0) + VLOOKUP(UTCElegido,TablaUTC,3,0)</f>
        <v>44898.666666666664</v>
      </c>
      <c r="E8" s="33" t="str">
        <f>IF(F8="","vacía",SUBSTITUTE(F8," ","_"))</f>
        <v>PAÍSES_BAJOS</v>
      </c>
      <c r="F8" s="113" t="str">
        <f>PrimeroA</f>
        <v>PAÍSES BAJOS</v>
      </c>
      <c r="G8" s="79" t="str">
        <f>IF(AND(I8&lt;&gt;"",K8&lt;&gt;""),IF(I8=K8,"E",IF(I8&gt;K8,"G","P")),"")</f>
        <v>G</v>
      </c>
      <c r="H8" s="28"/>
      <c r="I8" s="95">
        <v>3</v>
      </c>
      <c r="J8" s="79"/>
      <c r="K8" s="95">
        <v>1</v>
      </c>
      <c r="L8" s="79" t="str">
        <f>IF(AND(K8&lt;&gt;"",I8&lt;&gt;""),IF(K8=I8,"E",IF(K8&gt;I8,"G","P")),"")</f>
        <v>P</v>
      </c>
      <c r="M8" s="27"/>
      <c r="N8" s="110" t="str">
        <f>SegundoB</f>
        <v>ESTADOS UNIDOS</v>
      </c>
      <c r="O8" s="33" t="str">
        <f>IF(N8="","vacía",SUBSTITUTE(N8," ","_"))</f>
        <v>ESTADOS_UNIDOS</v>
      </c>
      <c r="P8" s="98" t="s">
        <v>201</v>
      </c>
      <c r="R8" s="102" t="str">
        <f>IF(G8="","",IF(G8="E","Suma los penales",IF(G8="G",F8,N8)))</f>
        <v>PAÍSES BAJOS</v>
      </c>
    </row>
    <row r="9" spans="2:18" ht="7.5" customHeight="1" thickBo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98"/>
      <c r="R9" s="103"/>
    </row>
    <row r="10" spans="2:18" ht="7.5" customHeight="1">
      <c r="B10" s="75"/>
      <c r="C10" s="118"/>
      <c r="D10" s="117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98"/>
      <c r="R10" s="104"/>
    </row>
    <row r="11" spans="2:18" ht="7.5" customHeight="1" thickBot="1">
      <c r="B11" s="75"/>
      <c r="C11" s="118"/>
      <c r="D11" s="117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98"/>
      <c r="R11" s="104"/>
    </row>
    <row r="12" spans="2:18" ht="7.5" customHeight="1">
      <c r="B12" s="75">
        <v>50</v>
      </c>
      <c r="C12" s="76">
        <f>VLOOKUP(B12,FechaHora,2,0) + VLOOKUP(UTCElegido,TablaUTC,3,0)</f>
        <v>44898.833333333328</v>
      </c>
      <c r="D12" s="77">
        <f>VLOOKUP(B12,FechaHora,2,0) + VLOOKUP(UTCElegido,TablaUTC,3,0)</f>
        <v>44898.833333333328</v>
      </c>
      <c r="E12" s="33" t="str">
        <f>IF(F12="","vacía",SUBSTITUTE(F12," ","_"))</f>
        <v>ARGENTINA</v>
      </c>
      <c r="F12" s="113" t="str">
        <f>PrimeroC</f>
        <v>ARGENTINA</v>
      </c>
      <c r="G12" s="79" t="str">
        <f>IF(AND(I12&lt;&gt;"",K12&lt;&gt;""),IF(I12=K12,"E",IF(I12&gt;K12,"G","P")),"")</f>
        <v>G</v>
      </c>
      <c r="H12" s="28"/>
      <c r="I12" s="95">
        <v>2</v>
      </c>
      <c r="J12" s="79"/>
      <c r="K12" s="95">
        <v>1</v>
      </c>
      <c r="L12" s="79" t="str">
        <f>IF(AND(K12&lt;&gt;"",I12&lt;&gt;""),IF(K12=I12,"E",IF(K12&gt;I12,"G","P")),"")</f>
        <v>P</v>
      </c>
      <c r="M12" s="27"/>
      <c r="N12" s="114" t="str">
        <f>SegundoD</f>
        <v>AUSTRALIA</v>
      </c>
      <c r="O12" s="33" t="str">
        <f>IF(N12="","vacía",SUBSTITUTE(N12," ","_"))</f>
        <v>AUSTRALIA</v>
      </c>
      <c r="P12" s="98" t="s">
        <v>215</v>
      </c>
      <c r="R12" s="102" t="str">
        <f>IF(G12="","",IF(G12="E","Suma los penales",IF(G12="G",F12,N12)))</f>
        <v>ARGENTINA</v>
      </c>
    </row>
    <row r="13" spans="2:18" ht="7.5" customHeight="1" thickBo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4"/>
      <c r="O13" s="26"/>
      <c r="P13" s="98"/>
      <c r="R13" s="103"/>
    </row>
    <row r="14" spans="2:18" ht="7.5" customHeight="1">
      <c r="B14" s="75"/>
      <c r="C14" s="118"/>
      <c r="D14" s="117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98"/>
      <c r="R14" s="104"/>
    </row>
    <row r="15" spans="2:18" ht="7.5" customHeight="1" thickBot="1">
      <c r="B15" s="75"/>
      <c r="C15" s="118"/>
      <c r="D15" s="117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98"/>
      <c r="R15" s="104"/>
    </row>
    <row r="16" spans="2:18" ht="7.5" customHeight="1">
      <c r="B16" s="75">
        <v>51</v>
      </c>
      <c r="C16" s="76">
        <f>VLOOKUP(B16,FechaHora,2,0) + VLOOKUP(UTCElegido,TablaUTC,3,0)</f>
        <v>44899.833333333328</v>
      </c>
      <c r="D16" s="77">
        <f>VLOOKUP(B16,FechaHora,2,0) + VLOOKUP(UTCElegido,TablaUTC,3,0)</f>
        <v>44899.833333333328</v>
      </c>
      <c r="E16" s="33" t="str">
        <f>IF(F16="","vacía",SUBSTITUTE(F16," ","_"))</f>
        <v>INGLATERRA</v>
      </c>
      <c r="F16" s="113" t="str">
        <f>PrimeroB</f>
        <v>INGLATERRA</v>
      </c>
      <c r="G16" s="79" t="str">
        <f>IF(AND(I16&lt;&gt;"",K16&lt;&gt;""),IF(I16=K16,"E",IF(I16&gt;K16,"G","P")),"")</f>
        <v>G</v>
      </c>
      <c r="H16" s="28"/>
      <c r="I16" s="95">
        <v>3</v>
      </c>
      <c r="J16" s="79"/>
      <c r="K16" s="95">
        <v>0</v>
      </c>
      <c r="L16" s="79" t="str">
        <f>IF(AND(K16&lt;&gt;"",I16&lt;&gt;""),IF(K16=I16,"E",IF(K16&gt;I16,"G","P")),"")</f>
        <v>P</v>
      </c>
      <c r="M16" s="27"/>
      <c r="N16" s="110" t="str">
        <f>SegundoA</f>
        <v>SENEGAL</v>
      </c>
      <c r="O16" s="33" t="str">
        <f>IF(N16="","vacía",SUBSTITUTE(N16," ","_"))</f>
        <v>SENEGAL</v>
      </c>
      <c r="P16" s="98" t="s">
        <v>211</v>
      </c>
      <c r="R16" s="102" t="str">
        <f>IF(G16="","",IF(G16="E","Suma los penales",IF(G16="G",F16,N16)))</f>
        <v>INGLATERRA</v>
      </c>
    </row>
    <row r="17" spans="2:18" ht="7.5" customHeight="1" thickBo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98"/>
      <c r="R17" s="103"/>
    </row>
    <row r="18" spans="2:18" ht="7.5" customHeight="1">
      <c r="B18" s="75"/>
      <c r="C18" s="118"/>
      <c r="D18" s="117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98"/>
      <c r="R18" s="104"/>
    </row>
    <row r="19" spans="2:18" ht="7.5" customHeight="1" thickBot="1">
      <c r="B19" s="75"/>
      <c r="C19" s="118"/>
      <c r="D19" s="117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98"/>
      <c r="R19" s="104"/>
    </row>
    <row r="20" spans="2:18" ht="7.5" customHeight="1">
      <c r="B20" s="75">
        <v>52</v>
      </c>
      <c r="C20" s="76">
        <f>VLOOKUP(B20,FechaHora,2,0) + VLOOKUP(UTCElegido,TablaUTC,3,0)</f>
        <v>44899.666666666664</v>
      </c>
      <c r="D20" s="77">
        <f>VLOOKUP(B20,FechaHora,2,0) + VLOOKUP(UTCElegido,TablaUTC,3,0)</f>
        <v>44899.666666666664</v>
      </c>
      <c r="E20" s="33" t="str">
        <f>IF(F20="","vacía",SUBSTITUTE(F20," ","_"))</f>
        <v>FRANCIA</v>
      </c>
      <c r="F20" s="112" t="str">
        <f>PrimeroD</f>
        <v>FRANCIA</v>
      </c>
      <c r="G20" s="79" t="str">
        <f>IF(AND(I20&lt;&gt;"",K20&lt;&gt;""),IF(I20=K20,"E",IF(I20&gt;K20,"G","P")),"")</f>
        <v>G</v>
      </c>
      <c r="H20" s="28"/>
      <c r="I20" s="95">
        <v>3</v>
      </c>
      <c r="J20" s="79"/>
      <c r="K20" s="95">
        <v>1</v>
      </c>
      <c r="L20" s="79" t="str">
        <f>IF(AND(K20&lt;&gt;"",I20&lt;&gt;""),IF(K20=I20,"E",IF(K20&gt;I20,"G","P")),"")</f>
        <v>P</v>
      </c>
      <c r="M20" s="27"/>
      <c r="N20" s="110" t="str">
        <f>SegundoC</f>
        <v>POLONIA</v>
      </c>
      <c r="O20" s="33" t="str">
        <f>IF(N20="","vacía",SUBSTITUTE(N20," ","_"))</f>
        <v>POLONIA</v>
      </c>
      <c r="P20" s="98" t="s">
        <v>214</v>
      </c>
      <c r="R20" s="102" t="str">
        <f>IF(G20="","",IF(G20="E","Suma los penales",IF(G20="G",F20,N20)))</f>
        <v>FRANCIA</v>
      </c>
    </row>
    <row r="21" spans="2:18" ht="7.5" customHeight="1" thickBot="1">
      <c r="B21" s="75"/>
      <c r="C21" s="75"/>
      <c r="D21" s="75"/>
      <c r="E21" s="26"/>
      <c r="F21" s="112"/>
      <c r="G21" s="79"/>
      <c r="H21" s="28"/>
      <c r="I21" s="96"/>
      <c r="J21" s="79"/>
      <c r="K21" s="96"/>
      <c r="L21" s="79"/>
      <c r="M21" s="27"/>
      <c r="N21" s="110"/>
      <c r="O21" s="26"/>
      <c r="P21" s="98"/>
      <c r="R21" s="103"/>
    </row>
    <row r="22" spans="2:18" ht="7.5" customHeight="1">
      <c r="B22" s="75"/>
      <c r="C22" s="118"/>
      <c r="D22" s="117"/>
      <c r="E22" s="26"/>
      <c r="F22" s="105"/>
      <c r="G22" s="26"/>
      <c r="H22" s="26"/>
      <c r="I22" s="79"/>
      <c r="J22" s="79"/>
      <c r="K22" s="79"/>
      <c r="L22" s="26"/>
      <c r="M22" s="26"/>
      <c r="N22" s="105"/>
      <c r="O22" s="26"/>
      <c r="P22" s="98"/>
      <c r="R22" s="104"/>
    </row>
    <row r="23" spans="2:18" ht="7.5" customHeight="1" thickBot="1">
      <c r="B23" s="75"/>
      <c r="C23" s="118"/>
      <c r="D23" s="117"/>
      <c r="E23" s="26"/>
      <c r="F23" s="105"/>
      <c r="G23" s="26"/>
      <c r="H23" s="26"/>
      <c r="I23" s="79"/>
      <c r="J23" s="79"/>
      <c r="K23" s="79"/>
      <c r="L23" s="26"/>
      <c r="M23" s="26"/>
      <c r="N23" s="105"/>
      <c r="O23" s="26"/>
      <c r="P23" s="98"/>
      <c r="R23" s="104"/>
    </row>
    <row r="24" spans="2:18" ht="7.5" customHeight="1">
      <c r="B24" s="75">
        <v>53</v>
      </c>
      <c r="C24" s="76">
        <f>VLOOKUP(B24,FechaHora,2,0) + VLOOKUP(UTCElegido,TablaUTC,3,0)</f>
        <v>44900.666666666664</v>
      </c>
      <c r="D24" s="77">
        <f>VLOOKUP(B24,FechaHora,2,0) + VLOOKUP(UTCElegido,TablaUTC,3,0)</f>
        <v>44900.666666666664</v>
      </c>
      <c r="E24" s="33" t="str">
        <f>IF(F24="","vacía",SUBSTITUTE(F24," ","_"))</f>
        <v>JAPÓN</v>
      </c>
      <c r="F24" s="112" t="str">
        <f>PrimeroE</f>
        <v>JAPÓN</v>
      </c>
      <c r="G24" s="79" t="str">
        <f>IF(AND(I24&lt;&gt;"",K24&lt;&gt;""),IF(I24=K24,"E",IF(I24&gt;K24,"G","P")),"")</f>
        <v>P</v>
      </c>
      <c r="H24" s="28"/>
      <c r="I24" s="95">
        <v>2</v>
      </c>
      <c r="J24" s="79"/>
      <c r="K24" s="95">
        <v>4</v>
      </c>
      <c r="L24" s="79" t="str">
        <f>IF(AND(K24&lt;&gt;"",I24&lt;&gt;""),IF(K24=I24,"E",IF(K24&gt;I24,"G","P")),"")</f>
        <v>G</v>
      </c>
      <c r="M24" s="27"/>
      <c r="N24" s="110" t="str">
        <f>SegundoF</f>
        <v>CROACIA</v>
      </c>
      <c r="O24" s="33" t="str">
        <f>IF(N24="","vacía",SUBSTITUTE(N24," ","_"))</f>
        <v>CROACIA</v>
      </c>
      <c r="P24" s="98" t="s">
        <v>216</v>
      </c>
      <c r="R24" s="102" t="str">
        <f>IF(G24="","",IF(G24="E","Suma los penales",IF(G24="G",F24,N24)))</f>
        <v>CROACIA</v>
      </c>
    </row>
    <row r="25" spans="2:18" ht="7.5" customHeight="1" thickBot="1">
      <c r="B25" s="75"/>
      <c r="C25" s="75"/>
      <c r="D25" s="75"/>
      <c r="E25" s="26"/>
      <c r="F25" s="112"/>
      <c r="G25" s="79"/>
      <c r="H25" s="28"/>
      <c r="I25" s="96"/>
      <c r="J25" s="79"/>
      <c r="K25" s="96"/>
      <c r="L25" s="79"/>
      <c r="M25" s="27"/>
      <c r="N25" s="110"/>
      <c r="O25" s="26"/>
      <c r="P25" s="98"/>
      <c r="R25" s="103"/>
    </row>
    <row r="26" spans="2:18" ht="7.5" customHeight="1">
      <c r="B26" s="75"/>
      <c r="C26" s="118"/>
      <c r="D26" s="117"/>
      <c r="E26" s="26"/>
      <c r="F26" s="105"/>
      <c r="G26" s="26"/>
      <c r="H26" s="26"/>
      <c r="I26" s="79"/>
      <c r="J26" s="79"/>
      <c r="K26" s="79"/>
      <c r="L26" s="26"/>
      <c r="M26" s="26"/>
      <c r="N26" s="105"/>
      <c r="O26" s="26"/>
      <c r="P26" s="98"/>
      <c r="R26" s="104"/>
    </row>
    <row r="27" spans="2:18" ht="7.5" customHeight="1" thickBot="1">
      <c r="B27" s="75"/>
      <c r="C27" s="118"/>
      <c r="D27" s="117"/>
      <c r="E27" s="26"/>
      <c r="F27" s="105"/>
      <c r="G27" s="26"/>
      <c r="H27" s="26"/>
      <c r="I27" s="79"/>
      <c r="J27" s="79"/>
      <c r="K27" s="79"/>
      <c r="L27" s="26"/>
      <c r="M27" s="26"/>
      <c r="N27" s="105"/>
      <c r="O27" s="26"/>
      <c r="P27" s="98"/>
      <c r="R27" s="104"/>
    </row>
    <row r="28" spans="2:18" ht="7.5" customHeight="1">
      <c r="B28" s="75">
        <v>54</v>
      </c>
      <c r="C28" s="76">
        <f>VLOOKUP(B28,FechaHora,2,0) + VLOOKUP(UTCElegido,TablaUTC,3,0)</f>
        <v>44900.833333333328</v>
      </c>
      <c r="D28" s="77">
        <f>VLOOKUP(B28,FechaHora,2,0) + VLOOKUP(UTCElegido,TablaUTC,3,0)</f>
        <v>44900.833333333328</v>
      </c>
      <c r="E28" s="33" t="str">
        <f>IF(F28="","vacía",SUBSTITUTE(F28," ","_"))</f>
        <v>BRASIL</v>
      </c>
      <c r="F28" s="113" t="str">
        <f>PrimeroG</f>
        <v>BRASIL</v>
      </c>
      <c r="G28" s="79" t="str">
        <f>IF(AND(I28&lt;&gt;"",K28&lt;&gt;""),IF(I28=K28,"E",IF(I28&gt;K28,"G","P")),"")</f>
        <v>G</v>
      </c>
      <c r="H28" s="28"/>
      <c r="I28" s="95">
        <v>4</v>
      </c>
      <c r="J28" s="79"/>
      <c r="K28" s="95">
        <v>1</v>
      </c>
      <c r="L28" s="79" t="str">
        <f>IF(AND(K28&lt;&gt;"",I28&lt;&gt;""),IF(K28=I28,"E",IF(K28&gt;I28,"G","P")),"")</f>
        <v>P</v>
      </c>
      <c r="M28" s="27"/>
      <c r="N28" s="110" t="str">
        <f>SegundoH</f>
        <v>COREA DEL SUR</v>
      </c>
      <c r="O28" s="33" t="str">
        <f>IF(N28="","vacía",SUBSTITUTE(N28," ","_"))</f>
        <v>COREA_DEL_SUR</v>
      </c>
      <c r="P28" s="98" t="s">
        <v>217</v>
      </c>
      <c r="R28" s="102" t="str">
        <f>IF(G28="","",IF(G28="E","Suma los penales",IF(G28="G",F28,N28)))</f>
        <v>BRASIL</v>
      </c>
    </row>
    <row r="29" spans="2:18" ht="8.25" customHeight="1" thickBot="1">
      <c r="B29" s="75"/>
      <c r="C29" s="75"/>
      <c r="D29" s="75"/>
      <c r="E29" s="26"/>
      <c r="F29" s="113"/>
      <c r="G29" s="79"/>
      <c r="H29" s="28"/>
      <c r="I29" s="96"/>
      <c r="J29" s="79"/>
      <c r="K29" s="96"/>
      <c r="L29" s="79"/>
      <c r="M29" s="27"/>
      <c r="N29" s="110"/>
      <c r="O29" s="26"/>
      <c r="P29" s="98"/>
      <c r="R29" s="103"/>
    </row>
    <row r="30" spans="2:18" ht="7.5" customHeight="1">
      <c r="B30" s="75"/>
      <c r="C30" s="118"/>
      <c r="D30" s="117"/>
      <c r="E30" s="26"/>
      <c r="F30" s="105"/>
      <c r="G30" s="26"/>
      <c r="H30" s="26"/>
      <c r="I30" s="115"/>
      <c r="J30" s="79"/>
      <c r="K30" s="115"/>
      <c r="L30" s="26"/>
      <c r="M30" s="26"/>
      <c r="N30" s="105"/>
      <c r="O30" s="26"/>
      <c r="P30" s="98"/>
      <c r="R30" s="104"/>
    </row>
    <row r="31" spans="2:18" ht="7.5" customHeight="1" thickBot="1">
      <c r="B31" s="75"/>
      <c r="C31" s="118"/>
      <c r="D31" s="117"/>
      <c r="E31" s="26"/>
      <c r="F31" s="105"/>
      <c r="G31" s="26"/>
      <c r="H31" s="26"/>
      <c r="I31" s="116"/>
      <c r="J31" s="79"/>
      <c r="K31" s="116"/>
      <c r="L31" s="26"/>
      <c r="M31" s="26"/>
      <c r="N31" s="105"/>
      <c r="O31" s="26"/>
      <c r="P31" s="98"/>
      <c r="R31" s="104"/>
    </row>
    <row r="32" spans="2:18" ht="7.5" customHeight="1">
      <c r="B32" s="75">
        <v>55</v>
      </c>
      <c r="C32" s="76">
        <f>VLOOKUP(B32,FechaHora,2,0) + VLOOKUP(UTCElegido,TablaUTC,3,0)</f>
        <v>44901.666666666664</v>
      </c>
      <c r="D32" s="77">
        <f>VLOOKUP(B32,FechaHora,2,0) + VLOOKUP(UTCElegido,TablaUTC,3,0)</f>
        <v>44901.666666666664</v>
      </c>
      <c r="E32" s="33" t="str">
        <f>IF(F32="","vacía",SUBSTITUTE(F32," ","_"))</f>
        <v>MARRUECOS</v>
      </c>
      <c r="F32" s="113" t="str">
        <f>PrimeroF</f>
        <v>MARRUECOS</v>
      </c>
      <c r="G32" s="79" t="str">
        <f>IF(AND(I32&lt;&gt;"",K32&lt;&gt;""),IF(I32=K32,"E",IF(I32&gt;K32,"G","P")),"")</f>
        <v>G</v>
      </c>
      <c r="H32" s="28"/>
      <c r="I32" s="95">
        <v>3</v>
      </c>
      <c r="J32" s="79"/>
      <c r="K32" s="95">
        <v>0</v>
      </c>
      <c r="L32" s="79" t="str">
        <f>IF(AND(K32&lt;&gt;"",I32&lt;&gt;""),IF(K32=I32,"E",IF(K32&gt;I32,"G","P")),"")</f>
        <v>P</v>
      </c>
      <c r="M32" s="27"/>
      <c r="N32" s="114" t="str">
        <f>SegundoE</f>
        <v>ESPAÑA</v>
      </c>
      <c r="O32" s="33" t="str">
        <f>IF(N32="","vacía",SUBSTITUTE(N32," ","_"))</f>
        <v>ESPAÑA</v>
      </c>
      <c r="P32" s="98" t="s">
        <v>213</v>
      </c>
      <c r="R32" s="102" t="str">
        <f>IF(G32="","",IF(G32="E","Suma los penales",IF(G32="G",F32,N32)))</f>
        <v>MARRUECOS</v>
      </c>
    </row>
    <row r="33" spans="2:18" ht="7.5" customHeight="1" thickBot="1">
      <c r="B33" s="75"/>
      <c r="C33" s="75"/>
      <c r="D33" s="75"/>
      <c r="E33" s="26"/>
      <c r="F33" s="113"/>
      <c r="G33" s="79"/>
      <c r="H33" s="28"/>
      <c r="I33" s="96"/>
      <c r="J33" s="79"/>
      <c r="K33" s="96"/>
      <c r="L33" s="79"/>
      <c r="M33" s="27"/>
      <c r="N33" s="114"/>
      <c r="O33" s="26"/>
      <c r="P33" s="98"/>
      <c r="R33" s="103"/>
    </row>
    <row r="34" spans="2:18" ht="7.5" customHeight="1">
      <c r="B34" s="75"/>
      <c r="C34" s="118"/>
      <c r="D34" s="117"/>
      <c r="E34" s="26"/>
      <c r="F34" s="105"/>
      <c r="G34" s="26"/>
      <c r="H34" s="26"/>
      <c r="I34" s="79"/>
      <c r="J34" s="79"/>
      <c r="K34" s="79"/>
      <c r="L34" s="26"/>
      <c r="M34" s="26"/>
      <c r="N34" s="105"/>
      <c r="O34" s="26"/>
      <c r="P34" s="98"/>
      <c r="R34" s="104"/>
    </row>
    <row r="35" spans="2:18" ht="7.5" customHeight="1" thickBot="1">
      <c r="B35" s="75"/>
      <c r="C35" s="118"/>
      <c r="D35" s="117"/>
      <c r="E35" s="26"/>
      <c r="F35" s="105"/>
      <c r="G35" s="26"/>
      <c r="H35" s="26"/>
      <c r="I35" s="79"/>
      <c r="J35" s="79"/>
      <c r="K35" s="79"/>
      <c r="L35" s="26"/>
      <c r="M35" s="26"/>
      <c r="N35" s="105"/>
      <c r="O35" s="26"/>
      <c r="P35" s="98"/>
      <c r="R35" s="104"/>
    </row>
    <row r="36" spans="2:18" ht="7.5" customHeight="1">
      <c r="B36" s="75">
        <v>56</v>
      </c>
      <c r="C36" s="76">
        <f>VLOOKUP(B36,FechaHora,2,0) + VLOOKUP(UTCElegido,TablaUTC,3,0)</f>
        <v>44901.833333333328</v>
      </c>
      <c r="D36" s="77">
        <f>VLOOKUP(B36,FechaHora,2,0) + VLOOKUP(UTCElegido,TablaUTC,3,0)</f>
        <v>44901.833333333328</v>
      </c>
      <c r="E36" s="33" t="str">
        <f>IF(F36="","vacía",SUBSTITUTE(F36," ","_"))</f>
        <v>PORTUGAL</v>
      </c>
      <c r="F36" s="113" t="str">
        <f>PrimeroH</f>
        <v>PORTUGAL</v>
      </c>
      <c r="G36" s="79" t="str">
        <f>IF(AND(I36&lt;&gt;"",K36&lt;&gt;""),IF(I36=K36,"E",IF(I36&gt;K36,"G","P")),"")</f>
        <v>G</v>
      </c>
      <c r="H36" s="28"/>
      <c r="I36" s="95">
        <v>6</v>
      </c>
      <c r="J36" s="79"/>
      <c r="K36" s="95">
        <v>1</v>
      </c>
      <c r="L36" s="79" t="str">
        <f>IF(AND(K36&lt;&gt;"",I36&lt;&gt;""),IF(K36=I36,"E",IF(K36&gt;I36,"G","P")),"")</f>
        <v>P</v>
      </c>
      <c r="M36" s="27"/>
      <c r="N36" s="110" t="str">
        <f>SegundoG</f>
        <v>SUIZA</v>
      </c>
      <c r="O36" s="33" t="str">
        <f>IF(N36="","vacía",SUBSTITUTE(N36," ","_"))</f>
        <v>SUIZA</v>
      </c>
      <c r="P36" s="98" t="s">
        <v>204</v>
      </c>
      <c r="R36" s="102" t="str">
        <f>IF(G36="","",IF(G36="E","Suma los penales",IF(G36="G",F36,N36)))</f>
        <v>PORTUGAL</v>
      </c>
    </row>
    <row r="37" spans="2:18" ht="7.5" customHeight="1" thickBot="1">
      <c r="B37" s="75"/>
      <c r="C37" s="75"/>
      <c r="D37" s="75"/>
      <c r="E37" s="26"/>
      <c r="F37" s="113"/>
      <c r="G37" s="79"/>
      <c r="H37" s="28"/>
      <c r="I37" s="96"/>
      <c r="J37" s="79"/>
      <c r="K37" s="96"/>
      <c r="L37" s="79"/>
      <c r="M37" s="27"/>
      <c r="N37" s="110"/>
      <c r="O37" s="26"/>
      <c r="P37" s="98"/>
      <c r="R37" s="103"/>
    </row>
    <row r="38" spans="2:18" ht="3.95" customHeight="1">
      <c r="B38" s="29"/>
      <c r="C38" s="30"/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29"/>
    </row>
    <row r="39" spans="2:18" ht="3.6" customHeight="1"/>
    <row r="40" spans="2:18" ht="7.5" customHeight="1"/>
    <row r="41" spans="2:18" ht="7.5" customHeight="1"/>
    <row r="42" spans="2:18" ht="7.5" customHeight="1"/>
  </sheetData>
  <sheetProtection algorithmName="SHA-512" hashValue="vGU8nCF6A4uP+m0bZg/1uBgzYSjr6QBKe4/4vqgdnTZxJuf4HM1APQSmydl9zVG3brf+pbpO072q1jq3dPWECw==" saltValue="9z5wkuI2JVQL3Z7Iz//fcA==" spinCount="100000" sheet="1" objects="1" scenarios="1" selectLockedCells="1" selectUnlockedCells="1"/>
  <mergeCells count="167">
    <mergeCell ref="E6:O6"/>
    <mergeCell ref="B28:B29"/>
    <mergeCell ref="C28:C29"/>
    <mergeCell ref="B32:B33"/>
    <mergeCell ref="C32:C33"/>
    <mergeCell ref="B34:B35"/>
    <mergeCell ref="C34:C35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D18:D19"/>
    <mergeCell ref="F18:F19"/>
    <mergeCell ref="I18:I19"/>
    <mergeCell ref="J18:J19"/>
    <mergeCell ref="K18:K19"/>
    <mergeCell ref="N8:N9"/>
    <mergeCell ref="L12:L13"/>
    <mergeCell ref="P8:P9"/>
    <mergeCell ref="B36:B37"/>
    <mergeCell ref="C36:C37"/>
    <mergeCell ref="C30:C31"/>
    <mergeCell ref="B18:B19"/>
    <mergeCell ref="C18:C19"/>
    <mergeCell ref="B20:B21"/>
    <mergeCell ref="C20:C21"/>
    <mergeCell ref="B22:B23"/>
    <mergeCell ref="C22:C23"/>
    <mergeCell ref="B24:B25"/>
    <mergeCell ref="C24:C25"/>
    <mergeCell ref="B26:B27"/>
    <mergeCell ref="C26:C27"/>
    <mergeCell ref="D30:D31"/>
    <mergeCell ref="B30:B31"/>
    <mergeCell ref="F12:F13"/>
    <mergeCell ref="G12:G13"/>
    <mergeCell ref="I12:I13"/>
    <mergeCell ref="J12:J13"/>
    <mergeCell ref="J8:J9"/>
    <mergeCell ref="K8:K9"/>
    <mergeCell ref="L8:L9"/>
    <mergeCell ref="K12:K13"/>
    <mergeCell ref="R8:R9"/>
    <mergeCell ref="R10:R11"/>
    <mergeCell ref="R12:R13"/>
    <mergeCell ref="P14:P15"/>
    <mergeCell ref="D10:D11"/>
    <mergeCell ref="F10:F11"/>
    <mergeCell ref="I10:I11"/>
    <mergeCell ref="J10:J11"/>
    <mergeCell ref="K10:K11"/>
    <mergeCell ref="N10:N11"/>
    <mergeCell ref="D14:D15"/>
    <mergeCell ref="N12:N13"/>
    <mergeCell ref="F14:F15"/>
    <mergeCell ref="I14:I15"/>
    <mergeCell ref="J14:J15"/>
    <mergeCell ref="K14:K15"/>
    <mergeCell ref="N14:N15"/>
    <mergeCell ref="D12:D13"/>
    <mergeCell ref="D8:D9"/>
    <mergeCell ref="F8:F9"/>
    <mergeCell ref="G8:G9"/>
    <mergeCell ref="I8:I9"/>
    <mergeCell ref="P10:P11"/>
    <mergeCell ref="P12:P13"/>
    <mergeCell ref="D16:D17"/>
    <mergeCell ref="F16:F17"/>
    <mergeCell ref="G16:G17"/>
    <mergeCell ref="I16:I17"/>
    <mergeCell ref="J16:J17"/>
    <mergeCell ref="K16:K17"/>
    <mergeCell ref="L16:L17"/>
    <mergeCell ref="N16:N17"/>
    <mergeCell ref="P16:P17"/>
    <mergeCell ref="D22:D23"/>
    <mergeCell ref="F22:F23"/>
    <mergeCell ref="I22:I23"/>
    <mergeCell ref="J22:J23"/>
    <mergeCell ref="K22:K23"/>
    <mergeCell ref="D20:D21"/>
    <mergeCell ref="G20:G21"/>
    <mergeCell ref="I20:I21"/>
    <mergeCell ref="J20:J21"/>
    <mergeCell ref="K20:K21"/>
    <mergeCell ref="F20:F21"/>
    <mergeCell ref="D24:D25"/>
    <mergeCell ref="G24:G25"/>
    <mergeCell ref="I24:I25"/>
    <mergeCell ref="J24:J25"/>
    <mergeCell ref="K24:K25"/>
    <mergeCell ref="N28:N29"/>
    <mergeCell ref="N24:N25"/>
    <mergeCell ref="P24:P25"/>
    <mergeCell ref="L24:L25"/>
    <mergeCell ref="D26:D27"/>
    <mergeCell ref="F26:F27"/>
    <mergeCell ref="I26:I27"/>
    <mergeCell ref="J26:J27"/>
    <mergeCell ref="L28:L29"/>
    <mergeCell ref="K26:K27"/>
    <mergeCell ref="D28:D29"/>
    <mergeCell ref="F28:F29"/>
    <mergeCell ref="F24:F25"/>
    <mergeCell ref="I34:I35"/>
    <mergeCell ref="J34:J35"/>
    <mergeCell ref="N26:N27"/>
    <mergeCell ref="P26:P27"/>
    <mergeCell ref="L36:L37"/>
    <mergeCell ref="D32:D33"/>
    <mergeCell ref="F32:F33"/>
    <mergeCell ref="G32:G33"/>
    <mergeCell ref="I32:I33"/>
    <mergeCell ref="J32:J33"/>
    <mergeCell ref="K32:K33"/>
    <mergeCell ref="L32:L33"/>
    <mergeCell ref="D34:D35"/>
    <mergeCell ref="F34:F35"/>
    <mergeCell ref="D36:D37"/>
    <mergeCell ref="F36:F37"/>
    <mergeCell ref="G36:G37"/>
    <mergeCell ref="I36:I37"/>
    <mergeCell ref="J36:J37"/>
    <mergeCell ref="K36:K37"/>
    <mergeCell ref="K34:K35"/>
    <mergeCell ref="N36:N37"/>
    <mergeCell ref="P36:P37"/>
    <mergeCell ref="P34:P35"/>
    <mergeCell ref="P32:P33"/>
    <mergeCell ref="P28:P29"/>
    <mergeCell ref="R34:R35"/>
    <mergeCell ref="R36:R37"/>
    <mergeCell ref="R28:R29"/>
    <mergeCell ref="N32:N33"/>
    <mergeCell ref="N34:N35"/>
    <mergeCell ref="R32:R33"/>
    <mergeCell ref="R14:R15"/>
    <mergeCell ref="R16:R17"/>
    <mergeCell ref="R18:R19"/>
    <mergeCell ref="R30:R31"/>
    <mergeCell ref="R20:R21"/>
    <mergeCell ref="R22:R23"/>
    <mergeCell ref="R24:R25"/>
    <mergeCell ref="R26:R27"/>
    <mergeCell ref="N18:N19"/>
    <mergeCell ref="P18:P19"/>
    <mergeCell ref="N22:N23"/>
    <mergeCell ref="N20:N21"/>
    <mergeCell ref="P20:P21"/>
    <mergeCell ref="P22:P23"/>
    <mergeCell ref="L20:L21"/>
    <mergeCell ref="F30:F31"/>
    <mergeCell ref="I30:I31"/>
    <mergeCell ref="J30:J31"/>
    <mergeCell ref="K30:K31"/>
    <mergeCell ref="N30:N31"/>
    <mergeCell ref="P30:P31"/>
    <mergeCell ref="G28:G29"/>
    <mergeCell ref="I28:I29"/>
    <mergeCell ref="J28:J29"/>
    <mergeCell ref="K28:K29"/>
  </mergeCells>
  <conditionalFormatting sqref="I8:I9 I28:I29">
    <cfRule type="expression" dxfId="381" priority="75">
      <formula>G8="P"</formula>
    </cfRule>
    <cfRule type="expression" dxfId="380" priority="76">
      <formula>G8="E"</formula>
    </cfRule>
    <cfRule type="expression" dxfId="379" priority="77">
      <formula>G8="G"</formula>
    </cfRule>
  </conditionalFormatting>
  <conditionalFormatting sqref="K24:K25 K28:K29">
    <cfRule type="expression" dxfId="378" priority="72">
      <formula>L24="P"</formula>
    </cfRule>
    <cfRule type="expression" dxfId="377" priority="73">
      <formula>L24="E"</formula>
    </cfRule>
    <cfRule type="expression" dxfId="376" priority="74">
      <formula>L24="G"</formula>
    </cfRule>
  </conditionalFormatting>
  <conditionalFormatting sqref="K20:K21">
    <cfRule type="expression" dxfId="375" priority="69">
      <formula>L20="P"</formula>
    </cfRule>
    <cfRule type="expression" dxfId="374" priority="70">
      <formula>L20="E"</formula>
    </cfRule>
    <cfRule type="expression" dxfId="373" priority="71">
      <formula>L20="G"</formula>
    </cfRule>
  </conditionalFormatting>
  <conditionalFormatting sqref="K16:K17">
    <cfRule type="expression" dxfId="372" priority="66">
      <formula>L16="P"</formula>
    </cfRule>
    <cfRule type="expression" dxfId="371" priority="67">
      <formula>L16="E"</formula>
    </cfRule>
    <cfRule type="expression" dxfId="370" priority="68">
      <formula>L16="G"</formula>
    </cfRule>
  </conditionalFormatting>
  <conditionalFormatting sqref="K12:K13">
    <cfRule type="expression" dxfId="369" priority="63">
      <formula>L12="P"</formula>
    </cfRule>
    <cfRule type="expression" dxfId="368" priority="64">
      <formula>L12="E"</formula>
    </cfRule>
    <cfRule type="expression" dxfId="367" priority="65">
      <formula>L12="G"</formula>
    </cfRule>
  </conditionalFormatting>
  <conditionalFormatting sqref="K8:K9">
    <cfRule type="expression" dxfId="366" priority="60">
      <formula>L8="P"</formula>
    </cfRule>
    <cfRule type="expression" dxfId="365" priority="61">
      <formula>L8="E"</formula>
    </cfRule>
    <cfRule type="expression" dxfId="364" priority="62">
      <formula>L8="G"</formula>
    </cfRule>
  </conditionalFormatting>
  <conditionalFormatting sqref="I12:I13">
    <cfRule type="expression" dxfId="363" priority="54">
      <formula>G12="P"</formula>
    </cfRule>
    <cfRule type="expression" dxfId="362" priority="55">
      <formula>G12="E"</formula>
    </cfRule>
    <cfRule type="expression" dxfId="361" priority="56">
      <formula>G12="G"</formula>
    </cfRule>
  </conditionalFormatting>
  <conditionalFormatting sqref="I16:I17">
    <cfRule type="expression" dxfId="360" priority="51">
      <formula>G16="P"</formula>
    </cfRule>
    <cfRule type="expression" dxfId="359" priority="52">
      <formula>G16="E"</formula>
    </cfRule>
    <cfRule type="expression" dxfId="358" priority="53">
      <formula>G16="G"</formula>
    </cfRule>
  </conditionalFormatting>
  <conditionalFormatting sqref="I20:I21">
    <cfRule type="expression" dxfId="357" priority="48">
      <formula>G20="P"</formula>
    </cfRule>
    <cfRule type="expression" dxfId="356" priority="49">
      <formula>G20="E"</formula>
    </cfRule>
    <cfRule type="expression" dxfId="355" priority="50">
      <formula>G20="G"</formula>
    </cfRule>
  </conditionalFormatting>
  <conditionalFormatting sqref="I24:I25">
    <cfRule type="expression" dxfId="354" priority="45">
      <formula>G24="P"</formula>
    </cfRule>
    <cfRule type="expression" dxfId="353" priority="46">
      <formula>G24="E"</formula>
    </cfRule>
    <cfRule type="expression" dxfId="352" priority="47">
      <formula>G24="G"</formula>
    </cfRule>
  </conditionalFormatting>
  <conditionalFormatting sqref="I36:I37">
    <cfRule type="expression" dxfId="351" priority="30">
      <formula>G36="P"</formula>
    </cfRule>
    <cfRule type="expression" dxfId="350" priority="31">
      <formula>G36="E"</formula>
    </cfRule>
    <cfRule type="expression" dxfId="349" priority="32">
      <formula>G36="G"</formula>
    </cfRule>
  </conditionalFormatting>
  <conditionalFormatting sqref="K32:K33">
    <cfRule type="expression" dxfId="348" priority="39">
      <formula>L32="P"</formula>
    </cfRule>
    <cfRule type="expression" dxfId="347" priority="40">
      <formula>L32="E"</formula>
    </cfRule>
    <cfRule type="expression" dxfId="346" priority="41">
      <formula>L32="G"</formula>
    </cfRule>
  </conditionalFormatting>
  <conditionalFormatting sqref="I32:I33">
    <cfRule type="expression" dxfId="345" priority="36">
      <formula>G32="P"</formula>
    </cfRule>
    <cfRule type="expression" dxfId="344" priority="37">
      <formula>G32="E"</formula>
    </cfRule>
    <cfRule type="expression" dxfId="343" priority="38">
      <formula>G32="G"</formula>
    </cfRule>
  </conditionalFormatting>
  <conditionalFormatting sqref="K36:K37">
    <cfRule type="expression" dxfId="342" priority="33">
      <formula>L36="P"</formula>
    </cfRule>
    <cfRule type="expression" dxfId="341" priority="34">
      <formula>L36="E"</formula>
    </cfRule>
    <cfRule type="expression" dxfId="340" priority="35">
      <formula>L36="G"</formula>
    </cfRule>
  </conditionalFormatting>
  <conditionalFormatting sqref="R8:R9">
    <cfRule type="cellIs" dxfId="339" priority="15" operator="equal">
      <formula>"Suma los penales"</formula>
    </cfRule>
  </conditionalFormatting>
  <conditionalFormatting sqref="R12:R13">
    <cfRule type="cellIs" dxfId="338" priority="7" operator="equal">
      <formula>"Suma los penales"</formula>
    </cfRule>
  </conditionalFormatting>
  <conditionalFormatting sqref="R16:R17">
    <cfRule type="cellIs" dxfId="337" priority="6" operator="equal">
      <formula>"Suma los penales"</formula>
    </cfRule>
  </conditionalFormatting>
  <conditionalFormatting sqref="R20:R21">
    <cfRule type="cellIs" dxfId="336" priority="5" operator="equal">
      <formula>"Suma los penales"</formula>
    </cfRule>
  </conditionalFormatting>
  <conditionalFormatting sqref="R24:R25">
    <cfRule type="cellIs" dxfId="335" priority="4" operator="equal">
      <formula>"Suma los penales"</formula>
    </cfRule>
  </conditionalFormatting>
  <conditionalFormatting sqref="R28:R29">
    <cfRule type="cellIs" dxfId="334" priority="3" operator="equal">
      <formula>"Suma los penales"</formula>
    </cfRule>
  </conditionalFormatting>
  <conditionalFormatting sqref="R32:R33">
    <cfRule type="cellIs" dxfId="333" priority="2" operator="equal">
      <formula>"Suma los penales"</formula>
    </cfRule>
  </conditionalFormatting>
  <conditionalFormatting sqref="R36:R37">
    <cfRule type="cellIs" dxfId="332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/>
  <dimension ref="B1:AR38"/>
  <sheetViews>
    <sheetView showGridLines="0" showRowColHeaders="0" zoomScaleNormal="100" workbookViewId="0">
      <selection activeCell="K30" sqref="K30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2" hidden="1" customWidth="1"/>
    <col min="30" max="30" width="16.7109375" hidden="1" customWidth="1"/>
    <col min="31" max="36" width="2" hidden="1" customWidth="1"/>
    <col min="37" max="37" width="2.7109375" hidden="1" customWidth="1"/>
    <col min="38" max="39" width="5" hidden="1" customWidth="1"/>
    <col min="40" max="40" width="1.7109375" hidden="1" customWidth="1"/>
    <col min="41" max="41" width="13" hidden="1" customWidth="1"/>
  </cols>
  <sheetData>
    <row r="1" spans="2:44" ht="18.7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34"/>
      <c r="U1" s="134"/>
      <c r="V1" s="134"/>
      <c r="W1" s="134"/>
      <c r="X1" s="134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2:44" ht="35.25" customHeight="1">
      <c r="D2" s="6" t="s">
        <v>218</v>
      </c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4" ht="15" customHeight="1"/>
    <row r="5" spans="2:44" ht="15" customHeight="1">
      <c r="B5" s="56" t="s">
        <v>192</v>
      </c>
    </row>
    <row r="6" spans="2:44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135" t="s">
        <v>219</v>
      </c>
      <c r="S6" s="136"/>
      <c r="T6" s="136"/>
      <c r="U6" s="136"/>
      <c r="V6" s="136"/>
      <c r="W6" s="136"/>
      <c r="X6" s="136"/>
      <c r="Y6" s="136"/>
      <c r="Z6" s="136"/>
      <c r="AA6" s="136"/>
      <c r="AB6" s="137"/>
      <c r="AL6" s="8">
        <f>COUNT(I8,K8,I12,K12,I16,K16,I20,K20,I24,K24,I28,K28)</f>
        <v>12</v>
      </c>
    </row>
    <row r="7" spans="2:44" ht="3.95" customHeigh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  <c r="AL7" s="9"/>
    </row>
    <row r="8" spans="2:44" ht="7.5" customHeight="1">
      <c r="B8" s="75">
        <v>1</v>
      </c>
      <c r="C8" s="76">
        <f>VLOOKUP(B8,FechaHora,2,0) + VLOOKUP(UTCElegido,TablaUTC,3,0)</f>
        <v>44885.708333333328</v>
      </c>
      <c r="D8" s="77">
        <f>VLOOKUP(B8,FechaHora,2,0) + VLOOKUP(UTCElegido,TablaUTC,3,0)</f>
        <v>44885.708333333328</v>
      </c>
      <c r="E8" s="26"/>
      <c r="F8" s="113" t="s">
        <v>220</v>
      </c>
      <c r="G8" s="79" t="str">
        <f>IF(AND(I8&lt;&gt;"",K8&lt;&gt;""),IF(I8=K8,"E",IF(I8&gt;K8,"G","P")),"")</f>
        <v>P</v>
      </c>
      <c r="H8" s="28"/>
      <c r="I8" s="95">
        <v>0</v>
      </c>
      <c r="J8" s="79" t="s">
        <v>200</v>
      </c>
      <c r="K8" s="95">
        <v>2</v>
      </c>
      <c r="L8" s="79" t="str">
        <f>IF(AND(K8&lt;&gt;"",I8&lt;&gt;""),IF(K8=I8,"E",IF(K8&gt;I8,"G","P")),"")</f>
        <v>G</v>
      </c>
      <c r="M8" s="27"/>
      <c r="N8" s="110" t="s">
        <v>221</v>
      </c>
      <c r="O8" s="26"/>
      <c r="P8" s="132" t="s">
        <v>211</v>
      </c>
      <c r="R8" s="107"/>
      <c r="S8" s="107"/>
      <c r="T8" s="107"/>
      <c r="U8" s="107"/>
      <c r="V8" s="133" t="s">
        <v>222</v>
      </c>
      <c r="W8" s="140" t="s">
        <v>223</v>
      </c>
      <c r="X8" s="140" t="s">
        <v>224</v>
      </c>
      <c r="Y8" s="140" t="s">
        <v>225</v>
      </c>
      <c r="Z8" s="141" t="s">
        <v>226</v>
      </c>
      <c r="AA8" s="141" t="s">
        <v>227</v>
      </c>
      <c r="AB8" s="141" t="s">
        <v>228</v>
      </c>
      <c r="AC8" s="138"/>
      <c r="AD8" s="1"/>
      <c r="AE8" s="138"/>
      <c r="AF8" s="138"/>
      <c r="AG8" s="138"/>
      <c r="AH8" s="138"/>
      <c r="AI8" s="138"/>
      <c r="AJ8" s="138"/>
      <c r="AK8" s="138"/>
      <c r="AL8" s="139">
        <f>IF(AL6=12,IF(OR(INDEX(AC10:AM29,MATCH(1,AC10:AC29,0),11)=INDEX(AC10:AM29,MATCH(2,AC10:AC29,0),11),INDEX(AC10:AM29,MATCH(2,AC10:AC29,0),11)=INDEX(AC10:AM29,MATCH(3,AC10:AC29,0),11)),1,0),0)</f>
        <v>0</v>
      </c>
    </row>
    <row r="9" spans="2:44" ht="7.5" customHeigh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132"/>
      <c r="R9" s="107"/>
      <c r="S9" s="107"/>
      <c r="T9" s="107"/>
      <c r="U9" s="107"/>
      <c r="V9" s="133"/>
      <c r="W9" s="140"/>
      <c r="X9" s="140"/>
      <c r="Y9" s="140"/>
      <c r="Z9" s="141"/>
      <c r="AA9" s="141"/>
      <c r="AB9" s="141"/>
      <c r="AC9" s="138"/>
      <c r="AD9" s="1"/>
      <c r="AE9" s="138"/>
      <c r="AF9" s="138"/>
      <c r="AG9" s="138"/>
      <c r="AH9" s="138"/>
      <c r="AI9" s="138"/>
      <c r="AJ9" s="138"/>
      <c r="AK9" s="138"/>
      <c r="AL9" s="139"/>
    </row>
    <row r="10" spans="2:44" ht="7.5" customHeight="1">
      <c r="B10" s="75"/>
      <c r="C10" s="109"/>
      <c r="D10" s="108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98"/>
      <c r="R10" s="142" t="str">
        <f>"  1)  " &amp; VLOOKUP(1,$AC$10:$AK$29,2,0)</f>
        <v xml:space="preserve">  1)  PAÍSES BAJOS</v>
      </c>
      <c r="S10" s="143"/>
      <c r="T10" s="143"/>
      <c r="U10" s="149"/>
      <c r="V10" s="148">
        <f>VLOOKUP(1,$AC$10:$AK$29,3,0)</f>
        <v>7</v>
      </c>
      <c r="W10" s="128">
        <f>VLOOKUP(1,$AC$10:$AK$29,4,0)</f>
        <v>2</v>
      </c>
      <c r="X10" s="128">
        <f>VLOOKUP(1,$AC$10:$AK$29,5,0)</f>
        <v>1</v>
      </c>
      <c r="Y10" s="128">
        <f>VLOOKUP(1,$AC$10:$AK$29,6,0)</f>
        <v>0</v>
      </c>
      <c r="Z10" s="130">
        <f>VLOOKUP(1,$AC$10:$AK$29,7,0)</f>
        <v>5</v>
      </c>
      <c r="AA10" s="130">
        <f>VLOOKUP(1,$AC$10:$AK$29,8,0)</f>
        <v>1</v>
      </c>
      <c r="AB10" s="130">
        <f>VLOOKUP(1,$AC$10:$AK$29,9,0)</f>
        <v>4</v>
      </c>
      <c r="AC10" s="129">
        <f>RANK(AL10,$AL$10:$AL$29,0)</f>
        <v>4</v>
      </c>
      <c r="AD10" s="129" t="str">
        <f>F8</f>
        <v>CATAR</v>
      </c>
      <c r="AE10" s="129">
        <f>(AF10*3)+AG10</f>
        <v>0</v>
      </c>
      <c r="AF10" s="129">
        <f>COUNTIF(I32:K32,"G")</f>
        <v>0</v>
      </c>
      <c r="AG10" s="129">
        <f>COUNTIF(I32:K32,"E")</f>
        <v>0</v>
      </c>
      <c r="AH10" s="129">
        <f>COUNTIF(I32:K32,"P")</f>
        <v>3</v>
      </c>
      <c r="AI10" s="129">
        <f>I8+I16+K28</f>
        <v>1</v>
      </c>
      <c r="AJ10" s="129">
        <f>K8+K16+I28</f>
        <v>7</v>
      </c>
      <c r="AK10" s="129">
        <f>AI10-AJ10</f>
        <v>-6</v>
      </c>
      <c r="AL10" s="129">
        <f>(AE10*1000)+(AK10*100)+(AI10*10)+4+vcp</f>
        <v>-586</v>
      </c>
      <c r="AM10" s="129">
        <f>AL10-4</f>
        <v>-590</v>
      </c>
      <c r="AN10" s="122"/>
      <c r="AO10" s="123" t="str">
        <f>IF(AL8=1,IF(R36="","",R36),IF(SUM(V10:V29)&gt;0,VLOOKUP(1,AC10:AD29,2,0),""))</f>
        <v>PAÍSES BAJOS</v>
      </c>
    </row>
    <row r="11" spans="2:44" ht="7.5" customHeight="1">
      <c r="B11" s="75"/>
      <c r="C11" s="109"/>
      <c r="D11" s="108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98"/>
      <c r="R11" s="144"/>
      <c r="S11" s="145"/>
      <c r="T11" s="145"/>
      <c r="U11" s="150"/>
      <c r="V11" s="148"/>
      <c r="W11" s="128"/>
      <c r="X11" s="128"/>
      <c r="Y11" s="128"/>
      <c r="Z11" s="130"/>
      <c r="AA11" s="130"/>
      <c r="AB11" s="13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2"/>
      <c r="AO11" s="123"/>
    </row>
    <row r="12" spans="2:44" ht="7.5" customHeight="1">
      <c r="B12" s="75">
        <v>2</v>
      </c>
      <c r="C12" s="76">
        <f>VLOOKUP(B12,FechaHora,2,0) + VLOOKUP(UTCElegido,TablaUTC,3,0)</f>
        <v>44886.708333333328</v>
      </c>
      <c r="D12" s="77">
        <f>VLOOKUP(B12,FechaHora,2,0) + VLOOKUP(UTCElegido,TablaUTC,3,0)</f>
        <v>44886.708333333328</v>
      </c>
      <c r="E12" s="26"/>
      <c r="F12" s="113" t="s">
        <v>229</v>
      </c>
      <c r="G12" s="79" t="str">
        <f>IF(AND(I12&lt;&gt;"",K12&lt;&gt;""),IF(I12=K12,"E",IF(I12&gt;K12,"G","P")),"")</f>
        <v>P</v>
      </c>
      <c r="H12" s="28"/>
      <c r="I12" s="95">
        <v>0</v>
      </c>
      <c r="J12" s="79" t="s">
        <v>200</v>
      </c>
      <c r="K12" s="95">
        <v>2</v>
      </c>
      <c r="L12" s="79" t="str">
        <f>IF(AND(K12&lt;&gt;"",I12&lt;&gt;""),IF(K12=I12,"E",IF(K12&gt;I12,"G","P")),"")</f>
        <v>G</v>
      </c>
      <c r="M12" s="27"/>
      <c r="N12" s="110" t="s">
        <v>230</v>
      </c>
      <c r="O12" s="26"/>
      <c r="P12" s="132" t="s">
        <v>214</v>
      </c>
      <c r="R12" s="144"/>
      <c r="S12" s="145"/>
      <c r="T12" s="145"/>
      <c r="U12" s="150"/>
      <c r="V12" s="148"/>
      <c r="W12" s="128"/>
      <c r="X12" s="128"/>
      <c r="Y12" s="128"/>
      <c r="Z12" s="130"/>
      <c r="AA12" s="130"/>
      <c r="AB12" s="130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2"/>
      <c r="AO12" s="123"/>
    </row>
    <row r="13" spans="2:44" ht="7.5" customHeigh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0"/>
      <c r="O13" s="26"/>
      <c r="P13" s="132"/>
      <c r="R13" s="144"/>
      <c r="S13" s="145"/>
      <c r="T13" s="145"/>
      <c r="U13" s="150"/>
      <c r="V13" s="148"/>
      <c r="W13" s="128"/>
      <c r="X13" s="128"/>
      <c r="Y13" s="128"/>
      <c r="Z13" s="130"/>
      <c r="AA13" s="130"/>
      <c r="AB13" s="130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2"/>
      <c r="AO13" s="123"/>
    </row>
    <row r="14" spans="2:44" ht="7.5" customHeight="1">
      <c r="B14" s="75"/>
      <c r="C14" s="109"/>
      <c r="D14" s="108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98"/>
      <c r="R14" s="146"/>
      <c r="S14" s="147"/>
      <c r="T14" s="147"/>
      <c r="U14" s="151"/>
      <c r="V14" s="148"/>
      <c r="W14" s="128"/>
      <c r="X14" s="128"/>
      <c r="Y14" s="128"/>
      <c r="Z14" s="130"/>
      <c r="AA14" s="130"/>
      <c r="AB14" s="130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2"/>
      <c r="AO14" s="123"/>
    </row>
    <row r="15" spans="2:44" ht="7.5" customHeight="1">
      <c r="B15" s="75"/>
      <c r="C15" s="109"/>
      <c r="D15" s="108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98"/>
      <c r="R15" s="142" t="str">
        <f>"  2)  " &amp; VLOOKUP(2,$AC$10:$AK$29,2,0)</f>
        <v xml:space="preserve">  2)  SENEGAL</v>
      </c>
      <c r="S15" s="143"/>
      <c r="T15" s="143"/>
      <c r="U15" s="143"/>
      <c r="V15" s="148">
        <f>VLOOKUP(2,$AC$10:$AK$29,3,0)</f>
        <v>6</v>
      </c>
      <c r="W15" s="128">
        <f>VLOOKUP(2,$AC$10:$AK$29,4,0)</f>
        <v>2</v>
      </c>
      <c r="X15" s="128">
        <f>VLOOKUP(2,$AC$10:$AK$29,5,0)</f>
        <v>0</v>
      </c>
      <c r="Y15" s="128">
        <f>VLOOKUP(2,$AC$10:$AK$29,6,0)</f>
        <v>1</v>
      </c>
      <c r="Z15" s="130">
        <f>VLOOKUP(2,$AC$10:$AK$29,7,0)</f>
        <v>5</v>
      </c>
      <c r="AA15" s="130">
        <f>VLOOKUP(2,$AC$10:$AK$29,8,0)</f>
        <v>4</v>
      </c>
      <c r="AB15" s="130">
        <f>VLOOKUP(2,$AC$10:$AK$29,9,0)</f>
        <v>1</v>
      </c>
      <c r="AC15" s="129">
        <f>RANK(AL15,$AL$10:$AL$29,0)</f>
        <v>3</v>
      </c>
      <c r="AD15" s="129" t="str">
        <f>N8</f>
        <v>ECUADOR</v>
      </c>
      <c r="AE15" s="129">
        <f>(AF15*3)+AG15</f>
        <v>4</v>
      </c>
      <c r="AF15" s="129">
        <f>COUNTIF(I33:K33,"G")</f>
        <v>1</v>
      </c>
      <c r="AG15" s="129">
        <f>COUNTIF(I33:K33,"E")</f>
        <v>1</v>
      </c>
      <c r="AH15" s="129">
        <f>COUNTIF(I33:K33,"P")</f>
        <v>1</v>
      </c>
      <c r="AI15" s="129">
        <f>K8+K20+I24</f>
        <v>4</v>
      </c>
      <c r="AJ15" s="129">
        <f>I8+I20+K24</f>
        <v>3</v>
      </c>
      <c r="AK15" s="129">
        <f>AI15-AJ15</f>
        <v>1</v>
      </c>
      <c r="AL15" s="129">
        <f>(AE15*1000)+(AK15*100)+(AI15*10)+3+vcp</f>
        <v>4143</v>
      </c>
      <c r="AM15" s="129">
        <f>AL15-3</f>
        <v>4140</v>
      </c>
      <c r="AN15" s="122"/>
      <c r="AO15" s="124" t="str">
        <f>IF(AL8=1,IF(R37="","",R37),IF(SUM(V10:V29)&gt;0,VLOOKUP(2,AC10:AD29,2,0),""))</f>
        <v>SENEGAL</v>
      </c>
    </row>
    <row r="16" spans="2:44" ht="7.5" customHeight="1">
      <c r="B16" s="75">
        <v>18</v>
      </c>
      <c r="C16" s="76">
        <f>VLOOKUP(B16,FechaHora,2,0) + VLOOKUP(UTCElegido,TablaUTC,3,0)</f>
        <v>44890.583333333328</v>
      </c>
      <c r="D16" s="77">
        <f>VLOOKUP(B16,FechaHora,2,0) + VLOOKUP(UTCElegido,TablaUTC,3,0)</f>
        <v>44890.583333333328</v>
      </c>
      <c r="E16" s="26"/>
      <c r="F16" s="113" t="s">
        <v>220</v>
      </c>
      <c r="G16" s="79" t="str">
        <f>IF(AND(I16&lt;&gt;"",K16&lt;&gt;""),IF(I16=K16,"E",IF(I16&gt;K16,"G","P")),"")</f>
        <v>P</v>
      </c>
      <c r="H16" s="28"/>
      <c r="I16" s="95">
        <v>1</v>
      </c>
      <c r="J16" s="79" t="s">
        <v>200</v>
      </c>
      <c r="K16" s="95">
        <v>3</v>
      </c>
      <c r="L16" s="79" t="str">
        <f>IF(AND(K16&lt;&gt;"",I16&lt;&gt;""),IF(K16=I16,"E",IF(K16&gt;I16,"G","P")),"")</f>
        <v>G</v>
      </c>
      <c r="M16" s="27"/>
      <c r="N16" s="110" t="s">
        <v>229</v>
      </c>
      <c r="O16" s="26"/>
      <c r="P16" s="132" t="s">
        <v>214</v>
      </c>
      <c r="R16" s="144"/>
      <c r="S16" s="145"/>
      <c r="T16" s="145"/>
      <c r="U16" s="145"/>
      <c r="V16" s="148"/>
      <c r="W16" s="128"/>
      <c r="X16" s="128"/>
      <c r="Y16" s="128"/>
      <c r="Z16" s="130"/>
      <c r="AA16" s="130"/>
      <c r="AB16" s="130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2"/>
      <c r="AO16" s="124"/>
    </row>
    <row r="17" spans="2:41" ht="7.5" customHeigh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132"/>
      <c r="R17" s="144"/>
      <c r="S17" s="145"/>
      <c r="T17" s="145"/>
      <c r="U17" s="145"/>
      <c r="V17" s="148"/>
      <c r="W17" s="128"/>
      <c r="X17" s="128"/>
      <c r="Y17" s="128"/>
      <c r="Z17" s="130"/>
      <c r="AA17" s="130"/>
      <c r="AB17" s="13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2"/>
      <c r="AO17" s="124"/>
    </row>
    <row r="18" spans="2:41" ht="7.5" customHeight="1">
      <c r="B18" s="75"/>
      <c r="C18" s="109"/>
      <c r="D18" s="108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98"/>
      <c r="R18" s="144"/>
      <c r="S18" s="145"/>
      <c r="T18" s="145"/>
      <c r="U18" s="145"/>
      <c r="V18" s="148"/>
      <c r="W18" s="128"/>
      <c r="X18" s="128"/>
      <c r="Y18" s="128"/>
      <c r="Z18" s="130"/>
      <c r="AA18" s="130"/>
      <c r="AB18" s="130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2"/>
      <c r="AO18" s="124"/>
    </row>
    <row r="19" spans="2:41" ht="7.5" customHeight="1">
      <c r="B19" s="75"/>
      <c r="C19" s="109"/>
      <c r="D19" s="108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98"/>
      <c r="R19" s="146"/>
      <c r="S19" s="147"/>
      <c r="T19" s="147"/>
      <c r="U19" s="147"/>
      <c r="V19" s="148"/>
      <c r="W19" s="128"/>
      <c r="X19" s="128"/>
      <c r="Y19" s="128"/>
      <c r="Z19" s="130"/>
      <c r="AA19" s="130"/>
      <c r="AB19" s="13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2"/>
      <c r="AO19" s="124"/>
    </row>
    <row r="20" spans="2:41" ht="7.5" customHeight="1">
      <c r="B20" s="75">
        <v>19</v>
      </c>
      <c r="C20" s="76">
        <f>VLOOKUP(B20,FechaHora,2,0) + VLOOKUP(UTCElegido,TablaUTC,3,0)</f>
        <v>44890.708333333328</v>
      </c>
      <c r="D20" s="77">
        <f>VLOOKUP(B20,FechaHora,2,0) + VLOOKUP(UTCElegido,TablaUTC,3,0)</f>
        <v>44890.708333333328</v>
      </c>
      <c r="E20" s="26"/>
      <c r="F20" s="113" t="s">
        <v>230</v>
      </c>
      <c r="G20" s="79" t="str">
        <f>IF(AND(I20&lt;&gt;"",K20&lt;&gt;""),IF(I20=K20,"E",IF(I20&gt;K20,"G","P")),"")</f>
        <v>E</v>
      </c>
      <c r="H20" s="28"/>
      <c r="I20" s="95">
        <v>1</v>
      </c>
      <c r="J20" s="79" t="s">
        <v>200</v>
      </c>
      <c r="K20" s="95">
        <v>1</v>
      </c>
      <c r="L20" s="79" t="str">
        <f>IF(AND(K20&lt;&gt;"",I20&lt;&gt;""),IF(K20=I20,"E",IF(K20&gt;I20,"G","P")),"")</f>
        <v>E</v>
      </c>
      <c r="M20" s="27"/>
      <c r="N20" s="110" t="s">
        <v>221</v>
      </c>
      <c r="O20" s="26"/>
      <c r="P20" s="132" t="s">
        <v>201</v>
      </c>
      <c r="R20" s="154" t="str">
        <f>"  3)  " &amp; VLOOKUP(3,$AC$10:$AK$29,2,0)</f>
        <v xml:space="preserve">  3)  ECUADOR</v>
      </c>
      <c r="S20" s="155"/>
      <c r="T20" s="155"/>
      <c r="U20" s="155"/>
      <c r="V20" s="131">
        <f>VLOOKUP(3,$AC$10:$AK$29,3,0)</f>
        <v>4</v>
      </c>
      <c r="W20" s="153">
        <f>VLOOKUP(3,$AC$10:$AK$29,4,0)</f>
        <v>1</v>
      </c>
      <c r="X20" s="153">
        <f>VLOOKUP(3,$AC$10:$AK$29,5,0)</f>
        <v>1</v>
      </c>
      <c r="Y20" s="153">
        <f>VLOOKUP(3,$AC$10:$AK$29,6,0)</f>
        <v>1</v>
      </c>
      <c r="Z20" s="152">
        <f>VLOOKUP(3,$AC$10:$AK$29,7,0)</f>
        <v>4</v>
      </c>
      <c r="AA20" s="152">
        <f>VLOOKUP(3,$AC$10:$AK$29,8,0)</f>
        <v>3</v>
      </c>
      <c r="AB20" s="152">
        <f>VLOOKUP(3,$AC$10:$AK$29,9,0)</f>
        <v>1</v>
      </c>
      <c r="AC20" s="129">
        <f>RANK(AL20,$AL$10:$AL$29,0)</f>
        <v>2</v>
      </c>
      <c r="AD20" s="129" t="str">
        <f>F12</f>
        <v>SENEGAL</v>
      </c>
      <c r="AE20" s="129">
        <f>(AF20*3)+AG20</f>
        <v>6</v>
      </c>
      <c r="AF20" s="129">
        <f>COUNTIF(I34:K34,"G")</f>
        <v>2</v>
      </c>
      <c r="AG20" s="129">
        <f>COUNTIF(I34:K34,"E")</f>
        <v>0</v>
      </c>
      <c r="AH20" s="129">
        <f>COUNTIF(I34:K34,"P")</f>
        <v>1</v>
      </c>
      <c r="AI20" s="129">
        <f>I12+K16+K24</f>
        <v>5</v>
      </c>
      <c r="AJ20" s="129">
        <f>K12+I16+I24</f>
        <v>4</v>
      </c>
      <c r="AK20" s="129">
        <f>AI20-AJ20</f>
        <v>1</v>
      </c>
      <c r="AL20" s="129">
        <f>(AE20*1000)+(AK20*100)+(AI20*10)+2+vcp</f>
        <v>6152</v>
      </c>
      <c r="AM20" s="129">
        <f>AL20-2</f>
        <v>6150</v>
      </c>
      <c r="AN20" s="122"/>
      <c r="AO20" s="125"/>
    </row>
    <row r="21" spans="2:41" ht="7.5" customHeight="1">
      <c r="B21" s="75"/>
      <c r="C21" s="75"/>
      <c r="D21" s="75"/>
      <c r="E21" s="26"/>
      <c r="F21" s="113"/>
      <c r="G21" s="79"/>
      <c r="H21" s="28"/>
      <c r="I21" s="96"/>
      <c r="J21" s="79"/>
      <c r="K21" s="96"/>
      <c r="L21" s="79"/>
      <c r="M21" s="27"/>
      <c r="N21" s="110"/>
      <c r="O21" s="26"/>
      <c r="P21" s="132"/>
      <c r="R21" s="156"/>
      <c r="S21" s="157"/>
      <c r="T21" s="157"/>
      <c r="U21" s="157"/>
      <c r="V21" s="131"/>
      <c r="W21" s="153"/>
      <c r="X21" s="153"/>
      <c r="Y21" s="153"/>
      <c r="Z21" s="152"/>
      <c r="AA21" s="152"/>
      <c r="AB21" s="152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2"/>
      <c r="AO21" s="126"/>
    </row>
    <row r="22" spans="2:41" ht="7.5" customHeight="1">
      <c r="B22" s="75"/>
      <c r="C22" s="109"/>
      <c r="D22" s="108"/>
      <c r="E22" s="26"/>
      <c r="F22" s="105"/>
      <c r="G22" s="26"/>
      <c r="H22" s="26"/>
      <c r="I22" s="79"/>
      <c r="J22" s="79"/>
      <c r="K22" s="79"/>
      <c r="L22" s="26"/>
      <c r="M22" s="26"/>
      <c r="N22" s="105"/>
      <c r="O22" s="26"/>
      <c r="P22" s="98"/>
      <c r="R22" s="156"/>
      <c r="S22" s="157"/>
      <c r="T22" s="157"/>
      <c r="U22" s="157"/>
      <c r="V22" s="131"/>
      <c r="W22" s="153"/>
      <c r="X22" s="153"/>
      <c r="Y22" s="153"/>
      <c r="Z22" s="152"/>
      <c r="AA22" s="152"/>
      <c r="AB22" s="152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2"/>
      <c r="AO22" s="126"/>
    </row>
    <row r="23" spans="2:41" ht="7.5" customHeight="1">
      <c r="B23" s="75"/>
      <c r="C23" s="109"/>
      <c r="D23" s="108"/>
      <c r="E23" s="26"/>
      <c r="F23" s="105"/>
      <c r="G23" s="26"/>
      <c r="H23" s="26"/>
      <c r="I23" s="79"/>
      <c r="J23" s="79"/>
      <c r="K23" s="79"/>
      <c r="L23" s="26"/>
      <c r="M23" s="26"/>
      <c r="N23" s="105"/>
      <c r="O23" s="26"/>
      <c r="P23" s="98"/>
      <c r="R23" s="156"/>
      <c r="S23" s="157"/>
      <c r="T23" s="157"/>
      <c r="U23" s="157"/>
      <c r="V23" s="131"/>
      <c r="W23" s="153"/>
      <c r="X23" s="153"/>
      <c r="Y23" s="153"/>
      <c r="Z23" s="152"/>
      <c r="AA23" s="152"/>
      <c r="AB23" s="152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2"/>
      <c r="AO23" s="126"/>
    </row>
    <row r="24" spans="2:41" ht="7.5" customHeight="1">
      <c r="B24" s="75">
        <v>35</v>
      </c>
      <c r="C24" s="76">
        <f>VLOOKUP(B24,FechaHora,2,0) + VLOOKUP(UTCElegido,TablaUTC,3,0)</f>
        <v>44894.666666666664</v>
      </c>
      <c r="D24" s="77">
        <f>VLOOKUP(B24,FechaHora,2,0) + VLOOKUP(UTCElegido,TablaUTC,3,0)</f>
        <v>44894.666666666664</v>
      </c>
      <c r="E24" s="26"/>
      <c r="F24" s="113" t="s">
        <v>221</v>
      </c>
      <c r="G24" s="79" t="str">
        <f>IF(AND(I24&lt;&gt;"",K24&lt;&gt;""),IF(I24=K24,"E",IF(I24&gt;K24,"G","P")),"")</f>
        <v>P</v>
      </c>
      <c r="H24" s="28"/>
      <c r="I24" s="95">
        <v>1</v>
      </c>
      <c r="J24" s="79" t="s">
        <v>200</v>
      </c>
      <c r="K24" s="95">
        <v>2</v>
      </c>
      <c r="L24" s="79" t="str">
        <f>IF(AND(K24&lt;&gt;"",I24&lt;&gt;""),IF(K24=I24,"E",IF(K24&gt;I24,"G","P")),"")</f>
        <v>G</v>
      </c>
      <c r="M24" s="27"/>
      <c r="N24" s="110" t="s">
        <v>229</v>
      </c>
      <c r="O24" s="26"/>
      <c r="P24" s="132" t="s">
        <v>201</v>
      </c>
      <c r="R24" s="158"/>
      <c r="S24" s="159"/>
      <c r="T24" s="159"/>
      <c r="U24" s="159"/>
      <c r="V24" s="131"/>
      <c r="W24" s="153"/>
      <c r="X24" s="153"/>
      <c r="Y24" s="153"/>
      <c r="Z24" s="152"/>
      <c r="AA24" s="152"/>
      <c r="AB24" s="152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2"/>
      <c r="AO24" s="127"/>
    </row>
    <row r="25" spans="2:41" ht="7.5" customHeight="1">
      <c r="B25" s="75"/>
      <c r="C25" s="75"/>
      <c r="D25" s="75"/>
      <c r="E25" s="26"/>
      <c r="F25" s="113"/>
      <c r="G25" s="79"/>
      <c r="H25" s="28"/>
      <c r="I25" s="96"/>
      <c r="J25" s="79"/>
      <c r="K25" s="96"/>
      <c r="L25" s="79"/>
      <c r="M25" s="27"/>
      <c r="N25" s="110"/>
      <c r="O25" s="26"/>
      <c r="P25" s="132"/>
      <c r="R25" s="154" t="str">
        <f>"  4)  " &amp; VLOOKUP(4,$AC$10:$AK$29,2,0)</f>
        <v xml:space="preserve">  4)  CATAR</v>
      </c>
      <c r="S25" s="155"/>
      <c r="T25" s="155"/>
      <c r="U25" s="155"/>
      <c r="V25" s="131">
        <f>VLOOKUP(4,$AC$10:$AK$29,3,0)</f>
        <v>0</v>
      </c>
      <c r="W25" s="153">
        <f>VLOOKUP(4,$AC$10:$AK$29,4,0)</f>
        <v>0</v>
      </c>
      <c r="X25" s="153">
        <f>VLOOKUP(4,$AC$10:$AK$29,5,0)</f>
        <v>0</v>
      </c>
      <c r="Y25" s="153">
        <f>VLOOKUP(4,$AC$10:$AK$29,6,0)</f>
        <v>3</v>
      </c>
      <c r="Z25" s="152">
        <f>VLOOKUP(4,$AC$10:$AK$29,7,0)</f>
        <v>1</v>
      </c>
      <c r="AA25" s="152">
        <f>VLOOKUP(4,$AC$10:$AK$29,8,0)</f>
        <v>7</v>
      </c>
      <c r="AB25" s="152">
        <f>VLOOKUP(4,$AC$10:$AK$29,9,0)</f>
        <v>-6</v>
      </c>
      <c r="AC25" s="129">
        <f>RANK(AL25,$AL$10:$AL$29,0)</f>
        <v>1</v>
      </c>
      <c r="AD25" s="129" t="str">
        <f>N12</f>
        <v>PAÍSES BAJOS</v>
      </c>
      <c r="AE25" s="129">
        <f>(AF25*3)+AG25</f>
        <v>7</v>
      </c>
      <c r="AF25" s="129">
        <f>COUNTIF(I35:K35,"G")</f>
        <v>2</v>
      </c>
      <c r="AG25" s="129">
        <f>COUNTIF(I35:K35,"E")</f>
        <v>1</v>
      </c>
      <c r="AH25" s="129">
        <f>COUNTIF(I35:K35,"P")</f>
        <v>0</v>
      </c>
      <c r="AI25" s="129">
        <f>K12+I20+I28</f>
        <v>5</v>
      </c>
      <c r="AJ25" s="129">
        <f>I12+K20+K28</f>
        <v>1</v>
      </c>
      <c r="AK25" s="129">
        <f>AI25-AJ25</f>
        <v>4</v>
      </c>
      <c r="AL25" s="129">
        <f>(AE25*1000)+(AK25*100)+(AI25*10)+1+vcp</f>
        <v>7451</v>
      </c>
      <c r="AM25" s="129">
        <f>AL25-1</f>
        <v>7450</v>
      </c>
      <c r="AN25" s="122"/>
      <c r="AO25" s="125"/>
    </row>
    <row r="26" spans="2:41" ht="7.5" customHeight="1">
      <c r="B26" s="75"/>
      <c r="C26" s="109"/>
      <c r="D26" s="108"/>
      <c r="E26" s="26"/>
      <c r="F26" s="105"/>
      <c r="G26" s="26"/>
      <c r="H26" s="26"/>
      <c r="I26" s="79"/>
      <c r="J26" s="79"/>
      <c r="K26" s="79"/>
      <c r="L26" s="26"/>
      <c r="M26" s="26"/>
      <c r="N26" s="105"/>
      <c r="O26" s="26"/>
      <c r="P26" s="98"/>
      <c r="R26" s="156"/>
      <c r="S26" s="157"/>
      <c r="T26" s="157"/>
      <c r="U26" s="157"/>
      <c r="V26" s="131"/>
      <c r="W26" s="153"/>
      <c r="X26" s="153"/>
      <c r="Y26" s="153"/>
      <c r="Z26" s="152"/>
      <c r="AA26" s="152"/>
      <c r="AB26" s="152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2"/>
      <c r="AO26" s="126"/>
    </row>
    <row r="27" spans="2:41" ht="7.5" customHeight="1">
      <c r="B27" s="75"/>
      <c r="C27" s="109"/>
      <c r="D27" s="108"/>
      <c r="E27" s="26"/>
      <c r="F27" s="105"/>
      <c r="G27" s="26"/>
      <c r="H27" s="26"/>
      <c r="I27" s="79"/>
      <c r="J27" s="79"/>
      <c r="K27" s="79"/>
      <c r="L27" s="26"/>
      <c r="M27" s="26"/>
      <c r="N27" s="105"/>
      <c r="O27" s="26"/>
      <c r="P27" s="98"/>
      <c r="R27" s="156"/>
      <c r="S27" s="157"/>
      <c r="T27" s="157"/>
      <c r="U27" s="157"/>
      <c r="V27" s="131"/>
      <c r="W27" s="153"/>
      <c r="X27" s="153"/>
      <c r="Y27" s="153"/>
      <c r="Z27" s="152"/>
      <c r="AA27" s="152"/>
      <c r="AB27" s="152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2"/>
      <c r="AO27" s="126"/>
    </row>
    <row r="28" spans="2:41" ht="7.5" customHeight="1">
      <c r="B28" s="75">
        <v>36</v>
      </c>
      <c r="C28" s="76">
        <f>VLOOKUP(B28,FechaHora,2,0) + VLOOKUP(UTCElegido,TablaUTC,3,0)</f>
        <v>44894.666666666664</v>
      </c>
      <c r="D28" s="77">
        <f>VLOOKUP(B28,FechaHora,2,0) + VLOOKUP(UTCElegido,TablaUTC,3,0)</f>
        <v>44894.666666666664</v>
      </c>
      <c r="E28" s="26"/>
      <c r="F28" s="113" t="s">
        <v>230</v>
      </c>
      <c r="G28" s="79" t="str">
        <f>IF(AND(I28&lt;&gt;"",K28&lt;&gt;""),IF(I28=K28,"E",IF(I28&gt;K28,"G","P")),"")</f>
        <v>G</v>
      </c>
      <c r="H28" s="28"/>
      <c r="I28" s="95">
        <v>2</v>
      </c>
      <c r="J28" s="79" t="s">
        <v>200</v>
      </c>
      <c r="K28" s="95">
        <v>0</v>
      </c>
      <c r="L28" s="79" t="str">
        <f>IF(AND(K28&lt;&gt;"",I28&lt;&gt;""),IF(K28=I28,"E",IF(K28&gt;I28,"G","P")),"")</f>
        <v>P</v>
      </c>
      <c r="M28" s="27"/>
      <c r="N28" s="110" t="s">
        <v>220</v>
      </c>
      <c r="O28" s="26"/>
      <c r="P28" s="132" t="s">
        <v>211</v>
      </c>
      <c r="R28" s="156"/>
      <c r="S28" s="157"/>
      <c r="T28" s="157"/>
      <c r="U28" s="157"/>
      <c r="V28" s="131"/>
      <c r="W28" s="153"/>
      <c r="X28" s="153"/>
      <c r="Y28" s="153"/>
      <c r="Z28" s="152"/>
      <c r="AA28" s="152"/>
      <c r="AB28" s="152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2"/>
      <c r="AO28" s="126"/>
    </row>
    <row r="29" spans="2:41" ht="7.5" customHeight="1">
      <c r="B29" s="75"/>
      <c r="C29" s="75"/>
      <c r="D29" s="75"/>
      <c r="E29" s="26"/>
      <c r="F29" s="113"/>
      <c r="G29" s="79"/>
      <c r="H29" s="28"/>
      <c r="I29" s="96"/>
      <c r="J29" s="79"/>
      <c r="K29" s="96"/>
      <c r="L29" s="79"/>
      <c r="M29" s="27"/>
      <c r="N29" s="110"/>
      <c r="O29" s="26"/>
      <c r="P29" s="132"/>
      <c r="R29" s="158"/>
      <c r="S29" s="159"/>
      <c r="T29" s="159"/>
      <c r="U29" s="159"/>
      <c r="V29" s="131"/>
      <c r="W29" s="153"/>
      <c r="X29" s="153"/>
      <c r="Y29" s="153"/>
      <c r="Z29" s="152"/>
      <c r="AA29" s="152"/>
      <c r="AB29" s="152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2"/>
      <c r="AO29" s="127"/>
    </row>
    <row r="30" spans="2:41" ht="8.1" customHeight="1">
      <c r="B30" s="29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29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2" spans="2:41" hidden="1">
      <c r="F32" t="str">
        <f>F8</f>
        <v>CATAR</v>
      </c>
      <c r="I32" t="str">
        <f>G8</f>
        <v>P</v>
      </c>
      <c r="J32" t="str">
        <f>G16</f>
        <v>P</v>
      </c>
      <c r="K32" t="str">
        <f>L28</f>
        <v>P</v>
      </c>
    </row>
    <row r="33" spans="6:21" hidden="1">
      <c r="F33" t="str">
        <f>N8</f>
        <v>ECUADOR</v>
      </c>
      <c r="I33" t="str">
        <f>L8</f>
        <v>G</v>
      </c>
      <c r="J33" t="str">
        <f>L20</f>
        <v>E</v>
      </c>
      <c r="K33" t="str">
        <f>G24</f>
        <v>P</v>
      </c>
    </row>
    <row r="34" spans="6:21" hidden="1">
      <c r="F34" t="str">
        <f>F12</f>
        <v>SENEGAL</v>
      </c>
      <c r="I34" t="str">
        <f>G12</f>
        <v>P</v>
      </c>
      <c r="J34" t="str">
        <f>L16</f>
        <v>G</v>
      </c>
      <c r="K34" t="str">
        <f>L24</f>
        <v>G</v>
      </c>
    </row>
    <row r="35" spans="6:21" hidden="1">
      <c r="F35" t="str">
        <f>N12</f>
        <v>PAÍSES BAJOS</v>
      </c>
      <c r="I35" t="str">
        <f>L12</f>
        <v>G</v>
      </c>
      <c r="J35" t="str">
        <f>G20</f>
        <v>E</v>
      </c>
      <c r="K35" t="str">
        <f>G28</f>
        <v>G</v>
      </c>
    </row>
    <row r="36" spans="6:21">
      <c r="N36" s="61" t="str">
        <f>IF(AL8=1,"Indica manualmente las posiciones finales de los equipos de la serie:","")</f>
        <v/>
      </c>
      <c r="P36" s="3" t="str">
        <f>IF(AL8=1,"Primer puesto:","")</f>
        <v/>
      </c>
      <c r="R36" s="119"/>
      <c r="S36" s="120"/>
      <c r="T36" s="120"/>
      <c r="U36" s="121"/>
    </row>
    <row r="37" spans="6:21">
      <c r="N37" s="13" t="str">
        <f>IF(AL8=1,"(Este libro efectúa automáticamente varios desempates,","")</f>
        <v/>
      </c>
      <c r="P37" s="3" t="str">
        <f>IF(AL8=1,"Segundo puesto:","")</f>
        <v/>
      </c>
      <c r="R37" s="119"/>
      <c r="S37" s="120"/>
      <c r="T37" s="120"/>
      <c r="U37" s="121"/>
    </row>
    <row r="38" spans="6:21">
      <c r="N38" s="13" t="str">
        <f>IF(AL8=1,"pero, en este caso, no pueden deducirse de forma automática.)","")</f>
        <v/>
      </c>
      <c r="P38" s="3" t="str">
        <f>IF(AL8=1,"Tercer puesto:","")</f>
        <v/>
      </c>
      <c r="R38" s="119"/>
      <c r="S38" s="120"/>
      <c r="T38" s="120"/>
      <c r="U38" s="121"/>
    </row>
  </sheetData>
  <sheetProtection algorithmName="SHA-512" hashValue="iOdmbCg2NMn8LMKRzbhBeDVBYeV4MhUa0LkCwEAxZSngYLQ9UJYg1DOg00Xur2PgZdCHOIBVBYrpcQggzOyFxg==" saltValue="vgdUl62j3CswDE3Rh3tDVg==" spinCount="100000" sheet="1" objects="1" scenarios="1" selectLockedCells="1" selectUnlockedCells="1"/>
  <mergeCells count="218">
    <mergeCell ref="R37:U37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B22:B23"/>
    <mergeCell ref="C22:C23"/>
    <mergeCell ref="D22:D23"/>
    <mergeCell ref="F22:F23"/>
    <mergeCell ref="I22:I23"/>
    <mergeCell ref="J22:J23"/>
    <mergeCell ref="AH20:AH24"/>
    <mergeCell ref="K24:K25"/>
    <mergeCell ref="L24:L25"/>
    <mergeCell ref="N24:N25"/>
    <mergeCell ref="P24:P25"/>
    <mergeCell ref="R25:U29"/>
    <mergeCell ref="B28:B29"/>
    <mergeCell ref="R20:U24"/>
    <mergeCell ref="K22:K23"/>
    <mergeCell ref="N22:N23"/>
    <mergeCell ref="P22:P23"/>
    <mergeCell ref="C28:C29"/>
    <mergeCell ref="D28:D29"/>
    <mergeCell ref="F28:F29"/>
    <mergeCell ref="G28:G29"/>
    <mergeCell ref="I28:I29"/>
    <mergeCell ref="J24:J25"/>
    <mergeCell ref="B20:B21"/>
    <mergeCell ref="AL25:AL29"/>
    <mergeCell ref="AM25:AM29"/>
    <mergeCell ref="B26:B27"/>
    <mergeCell ref="C26:C27"/>
    <mergeCell ref="D26:D27"/>
    <mergeCell ref="F26:F27"/>
    <mergeCell ref="I26:I27"/>
    <mergeCell ref="AC25:AC29"/>
    <mergeCell ref="AD25:AD29"/>
    <mergeCell ref="AE25:AE29"/>
    <mergeCell ref="AF25:AF29"/>
    <mergeCell ref="AG25:AG29"/>
    <mergeCell ref="AH25:AH29"/>
    <mergeCell ref="W25:W29"/>
    <mergeCell ref="X25:X29"/>
    <mergeCell ref="Y25:Y29"/>
    <mergeCell ref="Z25:Z29"/>
    <mergeCell ref="AA25:AA29"/>
    <mergeCell ref="AB25:AB29"/>
    <mergeCell ref="B24:B25"/>
    <mergeCell ref="C24:C25"/>
    <mergeCell ref="D24:D25"/>
    <mergeCell ref="F24:F25"/>
    <mergeCell ref="G24:G25"/>
    <mergeCell ref="AL20:AL24"/>
    <mergeCell ref="AM20:AM24"/>
    <mergeCell ref="AB20:AB24"/>
    <mergeCell ref="AC20:AC24"/>
    <mergeCell ref="AD20:AD24"/>
    <mergeCell ref="AE20:AE24"/>
    <mergeCell ref="AF20:AF24"/>
    <mergeCell ref="AG20:AG24"/>
    <mergeCell ref="V20:V24"/>
    <mergeCell ref="W20:W24"/>
    <mergeCell ref="X20:X24"/>
    <mergeCell ref="Y20:Y24"/>
    <mergeCell ref="Z20:Z24"/>
    <mergeCell ref="AA20:AA24"/>
    <mergeCell ref="AI20:AI24"/>
    <mergeCell ref="AJ20:AJ24"/>
    <mergeCell ref="AK20:AK24"/>
    <mergeCell ref="AI25:AI29"/>
    <mergeCell ref="AJ25:AJ29"/>
    <mergeCell ref="D18:D19"/>
    <mergeCell ref="F18:F19"/>
    <mergeCell ref="I18:I19"/>
    <mergeCell ref="J18:J19"/>
    <mergeCell ref="K18:K19"/>
    <mergeCell ref="N18:N19"/>
    <mergeCell ref="P18:P19"/>
    <mergeCell ref="N20:N21"/>
    <mergeCell ref="P20:P21"/>
    <mergeCell ref="I24:I25"/>
    <mergeCell ref="C20:C21"/>
    <mergeCell ref="D20:D21"/>
    <mergeCell ref="F20:F21"/>
    <mergeCell ref="G20:G21"/>
    <mergeCell ref="I20:I21"/>
    <mergeCell ref="J20:J21"/>
    <mergeCell ref="K20:K21"/>
    <mergeCell ref="L20:L21"/>
    <mergeCell ref="J16:J17"/>
    <mergeCell ref="K16:K17"/>
    <mergeCell ref="L16:L17"/>
    <mergeCell ref="B18:B19"/>
    <mergeCell ref="C18:C19"/>
    <mergeCell ref="AJ15:AJ19"/>
    <mergeCell ref="AK15:AK19"/>
    <mergeCell ref="B16:B17"/>
    <mergeCell ref="C16:C17"/>
    <mergeCell ref="D16:D17"/>
    <mergeCell ref="F16:F17"/>
    <mergeCell ref="G16:G17"/>
    <mergeCell ref="I16:I17"/>
    <mergeCell ref="AD15:AD19"/>
    <mergeCell ref="AE15:AE19"/>
    <mergeCell ref="AF15:AF19"/>
    <mergeCell ref="AG15:AG19"/>
    <mergeCell ref="AH15:AH19"/>
    <mergeCell ref="AI15:AI19"/>
    <mergeCell ref="X15:X19"/>
    <mergeCell ref="Y15:Y19"/>
    <mergeCell ref="Z15:Z19"/>
    <mergeCell ref="B14:B15"/>
    <mergeCell ref="C14:C15"/>
    <mergeCell ref="D14:D15"/>
    <mergeCell ref="F14:F15"/>
    <mergeCell ref="I14:I15"/>
    <mergeCell ref="J14:J15"/>
    <mergeCell ref="R10:U14"/>
    <mergeCell ref="V10:V14"/>
    <mergeCell ref="K14:K15"/>
    <mergeCell ref="N14:N15"/>
    <mergeCell ref="B12:B13"/>
    <mergeCell ref="C12:C13"/>
    <mergeCell ref="D12:D13"/>
    <mergeCell ref="F12:F13"/>
    <mergeCell ref="G12:G13"/>
    <mergeCell ref="I12:I13"/>
    <mergeCell ref="J12:J13"/>
    <mergeCell ref="K12:K13"/>
    <mergeCell ref="L12:L13"/>
    <mergeCell ref="AE10:AE14"/>
    <mergeCell ref="AF10:AF14"/>
    <mergeCell ref="Y10:Y14"/>
    <mergeCell ref="Z10:Z14"/>
    <mergeCell ref="AA10:AA14"/>
    <mergeCell ref="AB10:AB14"/>
    <mergeCell ref="AC10:AC14"/>
    <mergeCell ref="AD10:AD14"/>
    <mergeCell ref="N10:N11"/>
    <mergeCell ref="P10:P11"/>
    <mergeCell ref="P14:P15"/>
    <mergeCell ref="R15:U19"/>
    <mergeCell ref="V15:V19"/>
    <mergeCell ref="W15:W19"/>
    <mergeCell ref="N12:N13"/>
    <mergeCell ref="P12:P13"/>
    <mergeCell ref="N16:N17"/>
    <mergeCell ref="P16:P17"/>
    <mergeCell ref="AJ8:AJ9"/>
    <mergeCell ref="AK8:AK9"/>
    <mergeCell ref="AL8:AL9"/>
    <mergeCell ref="B10:B11"/>
    <mergeCell ref="C10:C11"/>
    <mergeCell ref="D10:D11"/>
    <mergeCell ref="F10:F11"/>
    <mergeCell ref="I10:I11"/>
    <mergeCell ref="J10:J11"/>
    <mergeCell ref="K10:K11"/>
    <mergeCell ref="AC8:AC9"/>
    <mergeCell ref="AE8:AE9"/>
    <mergeCell ref="AF8:AF9"/>
    <mergeCell ref="AG8:AG9"/>
    <mergeCell ref="AH8:AH9"/>
    <mergeCell ref="AI8:AI9"/>
    <mergeCell ref="W8:W9"/>
    <mergeCell ref="X8:X9"/>
    <mergeCell ref="Y8:Y9"/>
    <mergeCell ref="Z8:Z9"/>
    <mergeCell ref="AA8:AA9"/>
    <mergeCell ref="AB8:AB9"/>
    <mergeCell ref="K8:K9"/>
    <mergeCell ref="AK10:AK14"/>
    <mergeCell ref="L8:L9"/>
    <mergeCell ref="N8:N9"/>
    <mergeCell ref="P8:P9"/>
    <mergeCell ref="R8:U9"/>
    <mergeCell ref="V8:V9"/>
    <mergeCell ref="T1:X1"/>
    <mergeCell ref="E6:O6"/>
    <mergeCell ref="R6:AB6"/>
    <mergeCell ref="B8:B9"/>
    <mergeCell ref="C8:C9"/>
    <mergeCell ref="D8:D9"/>
    <mergeCell ref="F8:F9"/>
    <mergeCell ref="G8:G9"/>
    <mergeCell ref="I8:I9"/>
    <mergeCell ref="J8:J9"/>
    <mergeCell ref="R38:U38"/>
    <mergeCell ref="AN10:AN14"/>
    <mergeCell ref="AO10:AO14"/>
    <mergeCell ref="AN15:AN19"/>
    <mergeCell ref="AO15:AO19"/>
    <mergeCell ref="AN20:AN24"/>
    <mergeCell ref="AO20:AO24"/>
    <mergeCell ref="AN25:AN29"/>
    <mergeCell ref="AO25:AO29"/>
    <mergeCell ref="X10:X14"/>
    <mergeCell ref="AL10:AL14"/>
    <mergeCell ref="AM10:AM14"/>
    <mergeCell ref="AG10:AG14"/>
    <mergeCell ref="AH10:AH14"/>
    <mergeCell ref="AI10:AI14"/>
    <mergeCell ref="AJ10:AJ14"/>
    <mergeCell ref="W10:W14"/>
    <mergeCell ref="AL15:AL19"/>
    <mergeCell ref="AM15:AM19"/>
    <mergeCell ref="AA15:AA19"/>
    <mergeCell ref="AB15:AB19"/>
    <mergeCell ref="AC15:AC19"/>
    <mergeCell ref="AK25:AK29"/>
    <mergeCell ref="V25:V29"/>
  </mergeCells>
  <conditionalFormatting sqref="I8:I9">
    <cfRule type="expression" dxfId="331" priority="65">
      <formula>G8="P"</formula>
    </cfRule>
    <cfRule type="expression" dxfId="330" priority="66">
      <formula>G8="E"</formula>
    </cfRule>
    <cfRule type="expression" dxfId="329" priority="67">
      <formula>G8="G"</formula>
    </cfRule>
  </conditionalFormatting>
  <conditionalFormatting sqref="K8:K9">
    <cfRule type="expression" dxfId="328" priority="50">
      <formula>L8="P"</formula>
    </cfRule>
    <cfRule type="expression" dxfId="327" priority="51">
      <formula>L8="E"</formula>
    </cfRule>
    <cfRule type="expression" dxfId="326" priority="52">
      <formula>L8="G"</formula>
    </cfRule>
  </conditionalFormatting>
  <conditionalFormatting sqref="R36:U38">
    <cfRule type="expression" dxfId="325" priority="31">
      <formula>$AL$8=0</formula>
    </cfRule>
  </conditionalFormatting>
  <conditionalFormatting sqref="I12:I13">
    <cfRule type="expression" dxfId="324" priority="28">
      <formula>G12="P"</formula>
    </cfRule>
    <cfRule type="expression" dxfId="323" priority="29">
      <formula>G12="E"</formula>
    </cfRule>
    <cfRule type="expression" dxfId="322" priority="30">
      <formula>G12="G"</formula>
    </cfRule>
  </conditionalFormatting>
  <conditionalFormatting sqref="I16:I17">
    <cfRule type="expression" dxfId="321" priority="25">
      <formula>G16="P"</formula>
    </cfRule>
    <cfRule type="expression" dxfId="320" priority="26">
      <formula>G16="E"</formula>
    </cfRule>
    <cfRule type="expression" dxfId="319" priority="27">
      <formula>G16="G"</formula>
    </cfRule>
  </conditionalFormatting>
  <conditionalFormatting sqref="I20:I21">
    <cfRule type="expression" dxfId="318" priority="22">
      <formula>G20="P"</formula>
    </cfRule>
    <cfRule type="expression" dxfId="317" priority="23">
      <formula>G20="E"</formula>
    </cfRule>
    <cfRule type="expression" dxfId="316" priority="24">
      <formula>G20="G"</formula>
    </cfRule>
  </conditionalFormatting>
  <conditionalFormatting sqref="I24:I25">
    <cfRule type="expression" dxfId="315" priority="19">
      <formula>G24="P"</formula>
    </cfRule>
    <cfRule type="expression" dxfId="314" priority="20">
      <formula>G24="E"</formula>
    </cfRule>
    <cfRule type="expression" dxfId="313" priority="21">
      <formula>G24="G"</formula>
    </cfRule>
  </conditionalFormatting>
  <conditionalFormatting sqref="I28:I29">
    <cfRule type="expression" dxfId="312" priority="16">
      <formula>G28="P"</formula>
    </cfRule>
    <cfRule type="expression" dxfId="311" priority="17">
      <formula>G28="E"</formula>
    </cfRule>
    <cfRule type="expression" dxfId="310" priority="18">
      <formula>G28="G"</formula>
    </cfRule>
  </conditionalFormatting>
  <conditionalFormatting sqref="K12:K13">
    <cfRule type="expression" dxfId="309" priority="13">
      <formula>L12="P"</formula>
    </cfRule>
    <cfRule type="expression" dxfId="308" priority="14">
      <formula>L12="E"</formula>
    </cfRule>
    <cfRule type="expression" dxfId="307" priority="15">
      <formula>L12="G"</formula>
    </cfRule>
  </conditionalFormatting>
  <conditionalFormatting sqref="K16:K17">
    <cfRule type="expression" dxfId="306" priority="10">
      <formula>L16="P"</formula>
    </cfRule>
    <cfRule type="expression" dxfId="305" priority="11">
      <formula>L16="E"</formula>
    </cfRule>
    <cfRule type="expression" dxfId="304" priority="12">
      <formula>L16="G"</formula>
    </cfRule>
  </conditionalFormatting>
  <conditionalFormatting sqref="K20:K21">
    <cfRule type="expression" dxfId="303" priority="7">
      <formula>L20="P"</formula>
    </cfRule>
    <cfRule type="expression" dxfId="302" priority="8">
      <formula>L20="E"</formula>
    </cfRule>
    <cfRule type="expression" dxfId="301" priority="9">
      <formula>L20="G"</formula>
    </cfRule>
  </conditionalFormatting>
  <conditionalFormatting sqref="K24:K25">
    <cfRule type="expression" dxfId="300" priority="4">
      <formula>L24="P"</formula>
    </cfRule>
    <cfRule type="expression" dxfId="299" priority="5">
      <formula>L24="E"</formula>
    </cfRule>
    <cfRule type="expression" dxfId="298" priority="6">
      <formula>L24="G"</formula>
    </cfRule>
  </conditionalFormatting>
  <conditionalFormatting sqref="K28:K29">
    <cfRule type="expression" dxfId="297" priority="1">
      <formula>L28="P"</formula>
    </cfRule>
    <cfRule type="expression" dxfId="296" priority="2">
      <formula>L28="E"</formula>
    </cfRule>
    <cfRule type="expression" dxfId="295" priority="3">
      <formula>L28="G"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00000000-0002-0000-01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B1:AR38"/>
  <sheetViews>
    <sheetView showGridLines="0" showRowColHeaders="0" workbookViewId="0">
      <selection activeCell="N38" sqref="N38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2" hidden="1" customWidth="1"/>
    <col min="30" max="30" width="16.7109375" hidden="1" customWidth="1"/>
    <col min="31" max="31" width="2" hidden="1" customWidth="1"/>
    <col min="32" max="32" width="2.28515625" hidden="1" customWidth="1"/>
    <col min="33" max="33" width="2" hidden="1" customWidth="1"/>
    <col min="34" max="34" width="2.140625" hidden="1" customWidth="1"/>
    <col min="35" max="35" width="2" hidden="1" customWidth="1"/>
    <col min="36" max="36" width="2.140625" hidden="1" customWidth="1"/>
    <col min="37" max="37" width="2.7109375" hidden="1" customWidth="1"/>
    <col min="38" max="39" width="5" hidden="1" customWidth="1"/>
    <col min="40" max="40" width="1.7109375" hidden="1" customWidth="1"/>
    <col min="41" max="41" width="16.5703125" hidden="1" customWidth="1"/>
  </cols>
  <sheetData>
    <row r="1" spans="2:44" ht="18.7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34"/>
      <c r="U1" s="134"/>
      <c r="V1" s="134"/>
      <c r="W1" s="134"/>
      <c r="X1" s="134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2:44" ht="35.25" customHeight="1">
      <c r="D2" s="6" t="s">
        <v>218</v>
      </c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4" ht="15" customHeight="1"/>
    <row r="5" spans="2:44" ht="15" customHeight="1">
      <c r="B5" s="56" t="s">
        <v>192</v>
      </c>
    </row>
    <row r="6" spans="2:44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135" t="s">
        <v>219</v>
      </c>
      <c r="S6" s="136"/>
      <c r="T6" s="136"/>
      <c r="U6" s="136"/>
      <c r="V6" s="136"/>
      <c r="W6" s="136"/>
      <c r="X6" s="136"/>
      <c r="Y6" s="136"/>
      <c r="Z6" s="136"/>
      <c r="AA6" s="136"/>
      <c r="AB6" s="137"/>
      <c r="AL6" s="8">
        <f>COUNT(I8,K8,I12,K12,I16,K16,I20,K20,I24,K24,I28,K28)</f>
        <v>12</v>
      </c>
    </row>
    <row r="7" spans="2:44" ht="3.95" customHeigh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  <c r="AL7" s="9"/>
    </row>
    <row r="8" spans="2:44" ht="7.5" customHeight="1">
      <c r="B8" s="75">
        <v>3</v>
      </c>
      <c r="C8" s="76">
        <f>VLOOKUP(B8,FechaHora,2,0) + VLOOKUP(UTCElegido,TablaUTC,3,0)</f>
        <v>44886.583333333328</v>
      </c>
      <c r="D8" s="77">
        <f>VLOOKUP(B8,FechaHora,2,0) + VLOOKUP(UTCElegido,TablaUTC,3,0)</f>
        <v>44886.583333333328</v>
      </c>
      <c r="E8" s="26"/>
      <c r="F8" s="113" t="s">
        <v>231</v>
      </c>
      <c r="G8" s="79" t="str">
        <f>IF(AND(I8&lt;&gt;"",K8&lt;&gt;""),IF(I8=K8,"E",IF(I8&gt;K8,"G","P")),"")</f>
        <v>G</v>
      </c>
      <c r="H8" s="28"/>
      <c r="I8" s="95">
        <v>6</v>
      </c>
      <c r="J8" s="79" t="s">
        <v>200</v>
      </c>
      <c r="K8" s="95">
        <v>2</v>
      </c>
      <c r="L8" s="79" t="str">
        <f>IF(AND(K8&lt;&gt;"",I8&lt;&gt;""),IF(K8=I8,"E",IF(K8&gt;I8,"G","P")),"")</f>
        <v>P</v>
      </c>
      <c r="M8" s="27"/>
      <c r="N8" s="110" t="s">
        <v>232</v>
      </c>
      <c r="O8" s="26"/>
      <c r="P8" s="98" t="s">
        <v>201</v>
      </c>
      <c r="R8" s="107"/>
      <c r="S8" s="107"/>
      <c r="T8" s="107"/>
      <c r="U8" s="107"/>
      <c r="V8" s="133" t="s">
        <v>222</v>
      </c>
      <c r="W8" s="140" t="s">
        <v>223</v>
      </c>
      <c r="X8" s="140" t="s">
        <v>224</v>
      </c>
      <c r="Y8" s="140" t="s">
        <v>225</v>
      </c>
      <c r="Z8" s="141" t="s">
        <v>226</v>
      </c>
      <c r="AA8" s="141" t="s">
        <v>227</v>
      </c>
      <c r="AB8" s="141" t="s">
        <v>228</v>
      </c>
      <c r="AC8" s="138"/>
      <c r="AD8" s="1"/>
      <c r="AE8" s="138"/>
      <c r="AF8" s="138"/>
      <c r="AG8" s="138"/>
      <c r="AH8" s="138"/>
      <c r="AI8" s="138"/>
      <c r="AJ8" s="138"/>
      <c r="AK8" s="138"/>
      <c r="AL8" s="139">
        <f>IF(AL6=12,IF(OR(INDEX(AC10:AM29,MATCH(1,AC10:AC29,0),11)=INDEX(AC10:AM29,MATCH(2,AC10:AC29,0),11),INDEX(AC10:AM29,MATCH(2,AC10:AC29,0),11)=INDEX(AC10:AM29,MATCH(3,AC10:AC29,0),11)),1,0),0)</f>
        <v>0</v>
      </c>
    </row>
    <row r="9" spans="2:44" ht="7.5" customHeigh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98"/>
      <c r="R9" s="107"/>
      <c r="S9" s="107"/>
      <c r="T9" s="107"/>
      <c r="U9" s="107"/>
      <c r="V9" s="133"/>
      <c r="W9" s="140"/>
      <c r="X9" s="140"/>
      <c r="Y9" s="140"/>
      <c r="Z9" s="141"/>
      <c r="AA9" s="141"/>
      <c r="AB9" s="141"/>
      <c r="AC9" s="138"/>
      <c r="AD9" s="1"/>
      <c r="AE9" s="138"/>
      <c r="AF9" s="138"/>
      <c r="AG9" s="138"/>
      <c r="AH9" s="138"/>
      <c r="AI9" s="138"/>
      <c r="AJ9" s="138"/>
      <c r="AK9" s="138"/>
      <c r="AL9" s="139"/>
    </row>
    <row r="10" spans="2:44" ht="7.5" customHeight="1">
      <c r="B10" s="75"/>
      <c r="C10" s="109"/>
      <c r="D10" s="108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98"/>
      <c r="R10" s="142" t="str">
        <f>"  1)  " &amp; VLOOKUP(1,$AC$10:$AK$29,2,0)</f>
        <v xml:space="preserve">  1)  INGLATERRA</v>
      </c>
      <c r="S10" s="143"/>
      <c r="T10" s="143"/>
      <c r="U10" s="149"/>
      <c r="V10" s="148">
        <f>VLOOKUP(1,$AC$10:$AK$29,3,0)</f>
        <v>7</v>
      </c>
      <c r="W10" s="128">
        <f>VLOOKUP(1,$AC$10:$AK$29,4,0)</f>
        <v>2</v>
      </c>
      <c r="X10" s="128">
        <f>VLOOKUP(1,$AC$10:$AK$29,5,0)</f>
        <v>1</v>
      </c>
      <c r="Y10" s="128">
        <f>VLOOKUP(1,$AC$10:$AK$29,6,0)</f>
        <v>0</v>
      </c>
      <c r="Z10" s="130">
        <f>VLOOKUP(1,$AC$10:$AK$29,7,0)</f>
        <v>9</v>
      </c>
      <c r="AA10" s="130">
        <f>VLOOKUP(1,$AC$10:$AK$29,8,0)</f>
        <v>2</v>
      </c>
      <c r="AB10" s="130">
        <f>VLOOKUP(1,$AC$10:$AK$29,9,0)</f>
        <v>7</v>
      </c>
      <c r="AC10" s="129">
        <f>RANK(AL10,$AL$10:$AL$29,0)</f>
        <v>1</v>
      </c>
      <c r="AD10" s="129" t="str">
        <f>F8</f>
        <v>INGLATERRA</v>
      </c>
      <c r="AE10" s="129">
        <f>(AF10*3)+AG10</f>
        <v>7</v>
      </c>
      <c r="AF10" s="129">
        <f>COUNTIF(I32:K32,"G")</f>
        <v>2</v>
      </c>
      <c r="AG10" s="129">
        <f>COUNTIF(I32:K32,"E")</f>
        <v>1</v>
      </c>
      <c r="AH10" s="129">
        <f>COUNTIF(I32:K32,"P")</f>
        <v>0</v>
      </c>
      <c r="AI10" s="129">
        <f>I8+I20+K24</f>
        <v>9</v>
      </c>
      <c r="AJ10" s="129">
        <f>K8+K20+I24</f>
        <v>2</v>
      </c>
      <c r="AK10" s="129">
        <f>AI10-AJ10</f>
        <v>7</v>
      </c>
      <c r="AL10" s="129">
        <f>(AE10*1000)+(AK10*100)+(AI10*10)+4+vcp</f>
        <v>7794</v>
      </c>
      <c r="AM10" s="129">
        <f>AL10-4</f>
        <v>7790</v>
      </c>
      <c r="AN10" s="122"/>
      <c r="AO10" s="123" t="str">
        <f>IF(AL8=1,IF(R36="","",R36),IF(SUM(V10:V29)&gt;0,VLOOKUP(1,AC10:AD29,2,0),""))</f>
        <v>INGLATERRA</v>
      </c>
    </row>
    <row r="11" spans="2:44" ht="7.5" customHeight="1">
      <c r="B11" s="75"/>
      <c r="C11" s="109"/>
      <c r="D11" s="108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98"/>
      <c r="R11" s="144"/>
      <c r="S11" s="145"/>
      <c r="T11" s="145"/>
      <c r="U11" s="150"/>
      <c r="V11" s="148"/>
      <c r="W11" s="128"/>
      <c r="X11" s="128"/>
      <c r="Y11" s="128"/>
      <c r="Z11" s="130"/>
      <c r="AA11" s="130"/>
      <c r="AB11" s="13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2"/>
      <c r="AO11" s="123"/>
    </row>
    <row r="12" spans="2:44" ht="7.5" customHeight="1">
      <c r="B12" s="75">
        <v>4</v>
      </c>
      <c r="C12" s="76">
        <f>VLOOKUP(B12,FechaHora,2,0) + VLOOKUP(UTCElegido,TablaUTC,3,0)</f>
        <v>44886.833333333328</v>
      </c>
      <c r="D12" s="77">
        <f>VLOOKUP(B12,FechaHora,2,0) + VLOOKUP(UTCElegido,TablaUTC,3,0)</f>
        <v>44886.833333333328</v>
      </c>
      <c r="E12" s="26"/>
      <c r="F12" s="113" t="s">
        <v>233</v>
      </c>
      <c r="G12" s="79" t="str">
        <f>IF(AND(I12&lt;&gt;"",K12&lt;&gt;""),IF(I12=K12,"E",IF(I12&gt;K12,"G","P")),"")</f>
        <v>E</v>
      </c>
      <c r="H12" s="28"/>
      <c r="I12" s="95">
        <v>1</v>
      </c>
      <c r="J12" s="79" t="s">
        <v>200</v>
      </c>
      <c r="K12" s="95">
        <v>1</v>
      </c>
      <c r="L12" s="79" t="str">
        <f>IF(AND(K12&lt;&gt;"",I12&lt;&gt;""),IF(K12=I12,"E",IF(K12&gt;I12,"G","P")),"")</f>
        <v>E</v>
      </c>
      <c r="M12" s="27"/>
      <c r="N12" s="110" t="s">
        <v>234</v>
      </c>
      <c r="O12" s="26"/>
      <c r="P12" s="98" t="s">
        <v>235</v>
      </c>
      <c r="R12" s="144"/>
      <c r="S12" s="145"/>
      <c r="T12" s="145"/>
      <c r="U12" s="150"/>
      <c r="V12" s="148"/>
      <c r="W12" s="128"/>
      <c r="X12" s="128"/>
      <c r="Y12" s="128"/>
      <c r="Z12" s="130"/>
      <c r="AA12" s="130"/>
      <c r="AB12" s="130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2"/>
      <c r="AO12" s="123"/>
    </row>
    <row r="13" spans="2:44" ht="7.5" customHeigh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0"/>
      <c r="O13" s="26"/>
      <c r="P13" s="98"/>
      <c r="R13" s="144"/>
      <c r="S13" s="145"/>
      <c r="T13" s="145"/>
      <c r="U13" s="150"/>
      <c r="V13" s="148"/>
      <c r="W13" s="128"/>
      <c r="X13" s="128"/>
      <c r="Y13" s="128"/>
      <c r="Z13" s="130"/>
      <c r="AA13" s="130"/>
      <c r="AB13" s="130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2"/>
      <c r="AO13" s="123"/>
    </row>
    <row r="14" spans="2:44" ht="7.5" customHeight="1">
      <c r="B14" s="75"/>
      <c r="C14" s="109"/>
      <c r="D14" s="108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98"/>
      <c r="R14" s="146"/>
      <c r="S14" s="147"/>
      <c r="T14" s="147"/>
      <c r="U14" s="151"/>
      <c r="V14" s="148"/>
      <c r="W14" s="128"/>
      <c r="X14" s="128"/>
      <c r="Y14" s="128"/>
      <c r="Z14" s="130"/>
      <c r="AA14" s="130"/>
      <c r="AB14" s="130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2"/>
      <c r="AO14" s="123"/>
    </row>
    <row r="15" spans="2:44" ht="7.5" customHeight="1">
      <c r="B15" s="75"/>
      <c r="C15" s="109"/>
      <c r="D15" s="108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98"/>
      <c r="R15" s="142" t="str">
        <f>"  2)  " &amp; VLOOKUP(2,$AC$10:$AK$29,2,0)</f>
        <v xml:space="preserve">  2)  ESTADOS UNIDOS</v>
      </c>
      <c r="S15" s="143"/>
      <c r="T15" s="143"/>
      <c r="U15" s="143"/>
      <c r="V15" s="148">
        <f>VLOOKUP(2,$AC$10:$AK$29,3,0)</f>
        <v>5</v>
      </c>
      <c r="W15" s="128">
        <f>VLOOKUP(2,$AC$10:$AK$29,4,0)</f>
        <v>1</v>
      </c>
      <c r="X15" s="128">
        <f>VLOOKUP(2,$AC$10:$AK$29,5,0)</f>
        <v>2</v>
      </c>
      <c r="Y15" s="128">
        <f>VLOOKUP(2,$AC$10:$AK$29,6,0)</f>
        <v>0</v>
      </c>
      <c r="Z15" s="130">
        <f>VLOOKUP(2,$AC$10:$AK$29,7,0)</f>
        <v>2</v>
      </c>
      <c r="AA15" s="130">
        <f>VLOOKUP(2,$AC$10:$AK$29,8,0)</f>
        <v>1</v>
      </c>
      <c r="AB15" s="130">
        <f>VLOOKUP(2,$AC$10:$AK$29,9,0)</f>
        <v>1</v>
      </c>
      <c r="AC15" s="129">
        <f>RANK(AL15,$AL$10:$AL$29,0)</f>
        <v>3</v>
      </c>
      <c r="AD15" s="129" t="str">
        <f>N8</f>
        <v>IRÁN</v>
      </c>
      <c r="AE15" s="129">
        <f t="shared" ref="AE15" si="0">(AF15*3)+AG15</f>
        <v>3</v>
      </c>
      <c r="AF15" s="129">
        <f>COUNTIF(I33:K33,"G")</f>
        <v>1</v>
      </c>
      <c r="AG15" s="129">
        <f>COUNTIF(I33:K33,"E")</f>
        <v>0</v>
      </c>
      <c r="AH15" s="129">
        <f>COUNTIF(I33:K33,"P")</f>
        <v>2</v>
      </c>
      <c r="AI15" s="129">
        <f>K8+K16+I28</f>
        <v>4</v>
      </c>
      <c r="AJ15" s="129">
        <f>I8+I16+K28</f>
        <v>7</v>
      </c>
      <c r="AK15" s="129">
        <f>AI15-AJ15</f>
        <v>-3</v>
      </c>
      <c r="AL15" s="129">
        <f>(AE15*1000)+(AK15*100)+(AI15*10)+3+vcp</f>
        <v>2743</v>
      </c>
      <c r="AM15" s="129">
        <f>AL15-3</f>
        <v>2740</v>
      </c>
      <c r="AN15" s="122"/>
      <c r="AO15" s="124" t="str">
        <f>IF(AL8=1,IF(R37="","",R37),IF(SUM(V10:V29)&gt;0,VLOOKUP(2,AC10:AD29,2,0),""))</f>
        <v>ESTADOS UNIDOS</v>
      </c>
    </row>
    <row r="16" spans="2:44" ht="7.5" customHeight="1">
      <c r="B16" s="75">
        <v>17</v>
      </c>
      <c r="C16" s="76">
        <f>VLOOKUP(B16,FechaHora,2,0) + VLOOKUP(UTCElegido,TablaUTC,3,0)</f>
        <v>44890.458333333328</v>
      </c>
      <c r="D16" s="77">
        <f>VLOOKUP(B16,FechaHora,2,0) + VLOOKUP(UTCElegido,TablaUTC,3,0)</f>
        <v>44890.458333333328</v>
      </c>
      <c r="E16" s="26"/>
      <c r="F16" s="113" t="s">
        <v>234</v>
      </c>
      <c r="G16" s="79" t="str">
        <f>IF(AND(I16&lt;&gt;"",K16&lt;&gt;""),IF(I16=K16,"E",IF(I16&gt;K16,"G","P")),"")</f>
        <v>P</v>
      </c>
      <c r="H16" s="28"/>
      <c r="I16" s="95">
        <v>0</v>
      </c>
      <c r="J16" s="79" t="s">
        <v>200</v>
      </c>
      <c r="K16" s="95">
        <v>2</v>
      </c>
      <c r="L16" s="79" t="str">
        <f>IF(AND(K16&lt;&gt;"",I16&lt;&gt;""),IF(K16=I16,"E",IF(K16&gt;I16,"G","P")),"")</f>
        <v>G</v>
      </c>
      <c r="M16" s="27"/>
      <c r="N16" s="110" t="s">
        <v>232</v>
      </c>
      <c r="O16" s="26"/>
      <c r="P16" s="98" t="s">
        <v>235</v>
      </c>
      <c r="R16" s="144"/>
      <c r="S16" s="145"/>
      <c r="T16" s="145"/>
      <c r="U16" s="145"/>
      <c r="V16" s="148"/>
      <c r="W16" s="128"/>
      <c r="X16" s="128"/>
      <c r="Y16" s="128"/>
      <c r="Z16" s="130"/>
      <c r="AA16" s="130"/>
      <c r="AB16" s="130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2"/>
      <c r="AO16" s="124"/>
    </row>
    <row r="17" spans="2:41" ht="7.5" customHeigh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98"/>
      <c r="R17" s="144"/>
      <c r="S17" s="145"/>
      <c r="T17" s="145"/>
      <c r="U17" s="145"/>
      <c r="V17" s="148"/>
      <c r="W17" s="128"/>
      <c r="X17" s="128"/>
      <c r="Y17" s="128"/>
      <c r="Z17" s="130"/>
      <c r="AA17" s="130"/>
      <c r="AB17" s="13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2"/>
      <c r="AO17" s="124"/>
    </row>
    <row r="18" spans="2:41" ht="7.5" customHeight="1">
      <c r="B18" s="75"/>
      <c r="C18" s="109"/>
      <c r="D18" s="108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98"/>
      <c r="R18" s="144"/>
      <c r="S18" s="145"/>
      <c r="T18" s="145"/>
      <c r="U18" s="145"/>
      <c r="V18" s="148"/>
      <c r="W18" s="128"/>
      <c r="X18" s="128"/>
      <c r="Y18" s="128"/>
      <c r="Z18" s="130"/>
      <c r="AA18" s="130"/>
      <c r="AB18" s="130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2"/>
      <c r="AO18" s="124"/>
    </row>
    <row r="19" spans="2:41" ht="7.5" customHeight="1">
      <c r="B19" s="75"/>
      <c r="C19" s="109"/>
      <c r="D19" s="108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98"/>
      <c r="R19" s="146"/>
      <c r="S19" s="147"/>
      <c r="T19" s="147"/>
      <c r="U19" s="147"/>
      <c r="V19" s="148"/>
      <c r="W19" s="128"/>
      <c r="X19" s="128"/>
      <c r="Y19" s="128"/>
      <c r="Z19" s="130"/>
      <c r="AA19" s="130"/>
      <c r="AB19" s="13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2"/>
      <c r="AO19" s="124"/>
    </row>
    <row r="20" spans="2:41" ht="7.5" customHeight="1">
      <c r="B20" s="75">
        <v>20</v>
      </c>
      <c r="C20" s="76">
        <f>VLOOKUP(B20,FechaHora,2,0) + VLOOKUP(UTCElegido,TablaUTC,3,0)</f>
        <v>44890.833333333328</v>
      </c>
      <c r="D20" s="77">
        <f>VLOOKUP(B20,FechaHora,2,0) + VLOOKUP(UTCElegido,TablaUTC,3,0)</f>
        <v>44890.833333333328</v>
      </c>
      <c r="E20" s="26"/>
      <c r="F20" s="113" t="s">
        <v>231</v>
      </c>
      <c r="G20" s="79" t="str">
        <f>IF(AND(I20&lt;&gt;"",K20&lt;&gt;""),IF(I20=K20,"E",IF(I20&gt;K20,"G","P")),"")</f>
        <v>E</v>
      </c>
      <c r="H20" s="28"/>
      <c r="I20" s="95">
        <v>0</v>
      </c>
      <c r="J20" s="79" t="s">
        <v>200</v>
      </c>
      <c r="K20" s="95">
        <v>0</v>
      </c>
      <c r="L20" s="79" t="str">
        <f>IF(AND(K20&lt;&gt;"",I20&lt;&gt;""),IF(K20=I20,"E",IF(K20&gt;I20,"G","P")),"")</f>
        <v>E</v>
      </c>
      <c r="M20" s="27"/>
      <c r="N20" s="110" t="s">
        <v>233</v>
      </c>
      <c r="O20" s="26"/>
      <c r="P20" s="98" t="s">
        <v>211</v>
      </c>
      <c r="R20" s="154" t="str">
        <f>"  3)  " &amp; VLOOKUP(3,$AC$10:$AK$29,2,0)</f>
        <v xml:space="preserve">  3)  IRÁN</v>
      </c>
      <c r="S20" s="155"/>
      <c r="T20" s="155"/>
      <c r="U20" s="155"/>
      <c r="V20" s="131">
        <f>VLOOKUP(3,$AC$10:$AK$29,3,0)</f>
        <v>3</v>
      </c>
      <c r="W20" s="153">
        <f>VLOOKUP(3,$AC$10:$AK$29,4,0)</f>
        <v>1</v>
      </c>
      <c r="X20" s="153">
        <f>VLOOKUP(3,$AC$10:$AK$29,5,0)</f>
        <v>0</v>
      </c>
      <c r="Y20" s="153">
        <f>VLOOKUP(3,$AC$10:$AK$29,6,0)</f>
        <v>2</v>
      </c>
      <c r="Z20" s="152">
        <f>VLOOKUP(3,$AC$10:$AK$29,7,0)</f>
        <v>4</v>
      </c>
      <c r="AA20" s="152">
        <f>VLOOKUP(3,$AC$10:$AK$29,8,0)</f>
        <v>7</v>
      </c>
      <c r="AB20" s="152">
        <f>VLOOKUP(3,$AC$10:$AK$29,9,0)</f>
        <v>-3</v>
      </c>
      <c r="AC20" s="129">
        <f>RANK(AL20,$AL$10:$AL$29,0)</f>
        <v>2</v>
      </c>
      <c r="AD20" s="129" t="str">
        <f>F12</f>
        <v>ESTADOS UNIDOS</v>
      </c>
      <c r="AE20" s="129">
        <f t="shared" ref="AE20" si="1">(AF20*3)+AG20</f>
        <v>5</v>
      </c>
      <c r="AF20" s="129">
        <f>COUNTIF(I34:K34,"G")</f>
        <v>1</v>
      </c>
      <c r="AG20" s="129">
        <f>COUNTIF(I34:K34,"E")</f>
        <v>2</v>
      </c>
      <c r="AH20" s="129">
        <f>COUNTIF(I34:K34,"P")</f>
        <v>0</v>
      </c>
      <c r="AI20" s="129">
        <f>I12+K20+K28</f>
        <v>2</v>
      </c>
      <c r="AJ20" s="129">
        <f>K12+I20+I28</f>
        <v>1</v>
      </c>
      <c r="AK20" s="129">
        <f t="shared" ref="AK20" si="2">AI20-AJ20</f>
        <v>1</v>
      </c>
      <c r="AL20" s="129">
        <f>(AE20*1000)+(AK20*100)+(AI20*10)+2+vcp</f>
        <v>5122</v>
      </c>
      <c r="AM20" s="129">
        <f>AL20-2</f>
        <v>5120</v>
      </c>
      <c r="AN20" s="122"/>
      <c r="AO20" s="125"/>
    </row>
    <row r="21" spans="2:41" ht="7.5" customHeight="1">
      <c r="B21" s="75"/>
      <c r="C21" s="75"/>
      <c r="D21" s="75"/>
      <c r="E21" s="26"/>
      <c r="F21" s="113"/>
      <c r="G21" s="79"/>
      <c r="H21" s="28"/>
      <c r="I21" s="96"/>
      <c r="J21" s="79"/>
      <c r="K21" s="96"/>
      <c r="L21" s="79"/>
      <c r="M21" s="27"/>
      <c r="N21" s="110"/>
      <c r="O21" s="26"/>
      <c r="P21" s="98"/>
      <c r="R21" s="156"/>
      <c r="S21" s="157"/>
      <c r="T21" s="157"/>
      <c r="U21" s="157"/>
      <c r="V21" s="131"/>
      <c r="W21" s="153"/>
      <c r="X21" s="153"/>
      <c r="Y21" s="153"/>
      <c r="Z21" s="152"/>
      <c r="AA21" s="152"/>
      <c r="AB21" s="152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2"/>
      <c r="AO21" s="126"/>
    </row>
    <row r="22" spans="2:41" ht="7.5" customHeight="1">
      <c r="B22" s="75"/>
      <c r="C22" s="109"/>
      <c r="D22" s="108"/>
      <c r="E22" s="26"/>
      <c r="F22" s="105"/>
      <c r="G22" s="26"/>
      <c r="H22" s="26"/>
      <c r="I22" s="79"/>
      <c r="J22" s="79"/>
      <c r="K22" s="79"/>
      <c r="L22" s="26"/>
      <c r="M22" s="26"/>
      <c r="N22" s="105"/>
      <c r="O22" s="26"/>
      <c r="P22" s="98"/>
      <c r="R22" s="156"/>
      <c r="S22" s="157"/>
      <c r="T22" s="157"/>
      <c r="U22" s="157"/>
      <c r="V22" s="131"/>
      <c r="W22" s="153"/>
      <c r="X22" s="153"/>
      <c r="Y22" s="153"/>
      <c r="Z22" s="152"/>
      <c r="AA22" s="152"/>
      <c r="AB22" s="152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2"/>
      <c r="AO22" s="126"/>
    </row>
    <row r="23" spans="2:41" ht="7.5" customHeight="1">
      <c r="B23" s="75"/>
      <c r="C23" s="109"/>
      <c r="D23" s="108"/>
      <c r="E23" s="26"/>
      <c r="F23" s="105"/>
      <c r="G23" s="26"/>
      <c r="H23" s="26"/>
      <c r="I23" s="79"/>
      <c r="J23" s="79"/>
      <c r="K23" s="79"/>
      <c r="L23" s="26"/>
      <c r="M23" s="26"/>
      <c r="N23" s="105"/>
      <c r="O23" s="26"/>
      <c r="P23" s="98"/>
      <c r="R23" s="156"/>
      <c r="S23" s="157"/>
      <c r="T23" s="157"/>
      <c r="U23" s="157"/>
      <c r="V23" s="131"/>
      <c r="W23" s="153"/>
      <c r="X23" s="153"/>
      <c r="Y23" s="153"/>
      <c r="Z23" s="152"/>
      <c r="AA23" s="152"/>
      <c r="AB23" s="152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2"/>
      <c r="AO23" s="126"/>
    </row>
    <row r="24" spans="2:41" ht="7.5" customHeight="1">
      <c r="B24" s="75">
        <v>33</v>
      </c>
      <c r="C24" s="76">
        <f>VLOOKUP(B24,FechaHora,2,0) + VLOOKUP(UTCElegido,TablaUTC,3,0)</f>
        <v>44894.833333333328</v>
      </c>
      <c r="D24" s="77">
        <f>VLOOKUP(B24,FechaHora,2,0) + VLOOKUP(UTCElegido,TablaUTC,3,0)</f>
        <v>44894.833333333328</v>
      </c>
      <c r="E24" s="26"/>
      <c r="F24" s="113" t="s">
        <v>234</v>
      </c>
      <c r="G24" s="79" t="str">
        <f>IF(AND(I24&lt;&gt;"",K24&lt;&gt;""),IF(I24=K24,"E",IF(I24&gt;K24,"G","P")),"")</f>
        <v>P</v>
      </c>
      <c r="H24" s="28"/>
      <c r="I24" s="95">
        <v>0</v>
      </c>
      <c r="J24" s="79" t="s">
        <v>200</v>
      </c>
      <c r="K24" s="95">
        <v>3</v>
      </c>
      <c r="L24" s="79" t="str">
        <f>IF(AND(K24&lt;&gt;"",I24&lt;&gt;""),IF(K24=I24,"E",IF(K24&gt;I24,"G","P")),"")</f>
        <v>G</v>
      </c>
      <c r="M24" s="27"/>
      <c r="N24" s="110" t="s">
        <v>231</v>
      </c>
      <c r="O24" s="26"/>
      <c r="P24" s="98" t="s">
        <v>236</v>
      </c>
      <c r="R24" s="158"/>
      <c r="S24" s="159"/>
      <c r="T24" s="159"/>
      <c r="U24" s="159"/>
      <c r="V24" s="131"/>
      <c r="W24" s="153"/>
      <c r="X24" s="153"/>
      <c r="Y24" s="153"/>
      <c r="Z24" s="152"/>
      <c r="AA24" s="152"/>
      <c r="AB24" s="152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2"/>
      <c r="AO24" s="127"/>
    </row>
    <row r="25" spans="2:41" ht="7.5" customHeight="1">
      <c r="B25" s="75"/>
      <c r="C25" s="75"/>
      <c r="D25" s="75"/>
      <c r="E25" s="26"/>
      <c r="F25" s="113"/>
      <c r="G25" s="79"/>
      <c r="H25" s="28"/>
      <c r="I25" s="96"/>
      <c r="J25" s="79"/>
      <c r="K25" s="96"/>
      <c r="L25" s="79"/>
      <c r="M25" s="27"/>
      <c r="N25" s="110"/>
      <c r="O25" s="26"/>
      <c r="P25" s="98"/>
      <c r="R25" s="154" t="str">
        <f>"  4)  " &amp; VLOOKUP(4,$AC$10:$AK$29,2,0)</f>
        <v xml:space="preserve">  4)  GALES</v>
      </c>
      <c r="S25" s="155"/>
      <c r="T25" s="155"/>
      <c r="U25" s="155"/>
      <c r="V25" s="131">
        <f>VLOOKUP(4,$AC$10:$AK$29,3,0)</f>
        <v>1</v>
      </c>
      <c r="W25" s="153">
        <f>VLOOKUP(4,$AC$10:$AK$29,4,0)</f>
        <v>0</v>
      </c>
      <c r="X25" s="153">
        <f>VLOOKUP(4,$AC$10:$AK$29,5,0)</f>
        <v>1</v>
      </c>
      <c r="Y25" s="153">
        <f>VLOOKUP(4,$AC$10:$AK$29,6,0)</f>
        <v>2</v>
      </c>
      <c r="Z25" s="152">
        <f>VLOOKUP(4,$AC$10:$AK$29,7,0)</f>
        <v>1</v>
      </c>
      <c r="AA25" s="152">
        <f>VLOOKUP(4,$AC$10:$AK$29,8,0)</f>
        <v>6</v>
      </c>
      <c r="AB25" s="152">
        <f>VLOOKUP(4,$AC$10:$AK$29,9,0)</f>
        <v>-5</v>
      </c>
      <c r="AC25" s="129">
        <f>RANK(AL25,$AL$10:$AL$29,0)</f>
        <v>4</v>
      </c>
      <c r="AD25" s="129" t="str">
        <f>N12</f>
        <v>GALES</v>
      </c>
      <c r="AE25" s="129">
        <f t="shared" ref="AE25" si="3">(AF25*3)+AG25</f>
        <v>1</v>
      </c>
      <c r="AF25" s="129">
        <f>COUNTIF(I35:K35,"G")</f>
        <v>0</v>
      </c>
      <c r="AG25" s="129">
        <f>COUNTIF(I35:K35,"E")</f>
        <v>1</v>
      </c>
      <c r="AH25" s="129">
        <f>COUNTIF(I35:K35,"P")</f>
        <v>2</v>
      </c>
      <c r="AI25" s="129">
        <f>K12+I16+I24</f>
        <v>1</v>
      </c>
      <c r="AJ25" s="129">
        <f>I12+K16+K24</f>
        <v>6</v>
      </c>
      <c r="AK25" s="129">
        <f t="shared" ref="AK25" si="4">AI25-AJ25</f>
        <v>-5</v>
      </c>
      <c r="AL25" s="129">
        <f>(AE25*1000)+(AK25*100)+(AI25*10)+1+vcp</f>
        <v>511</v>
      </c>
      <c r="AM25" s="129">
        <f>AL25-1</f>
        <v>510</v>
      </c>
      <c r="AN25" s="122"/>
      <c r="AO25" s="125"/>
    </row>
    <row r="26" spans="2:41" ht="7.5" customHeight="1">
      <c r="B26" s="75"/>
      <c r="C26" s="109"/>
      <c r="D26" s="108"/>
      <c r="E26" s="26"/>
      <c r="F26" s="105"/>
      <c r="G26" s="26"/>
      <c r="H26" s="26"/>
      <c r="I26" s="79"/>
      <c r="J26" s="79"/>
      <c r="K26" s="79"/>
      <c r="L26" s="26"/>
      <c r="M26" s="26"/>
      <c r="N26" s="105"/>
      <c r="O26" s="26"/>
      <c r="P26" s="98"/>
      <c r="R26" s="156"/>
      <c r="S26" s="157"/>
      <c r="T26" s="157"/>
      <c r="U26" s="157"/>
      <c r="V26" s="131"/>
      <c r="W26" s="153"/>
      <c r="X26" s="153"/>
      <c r="Y26" s="153"/>
      <c r="Z26" s="152"/>
      <c r="AA26" s="152"/>
      <c r="AB26" s="152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2"/>
      <c r="AO26" s="126"/>
    </row>
    <row r="27" spans="2:41" ht="7.5" customHeight="1">
      <c r="B27" s="75"/>
      <c r="C27" s="109"/>
      <c r="D27" s="108"/>
      <c r="E27" s="26"/>
      <c r="F27" s="105"/>
      <c r="G27" s="26"/>
      <c r="H27" s="26"/>
      <c r="I27" s="79"/>
      <c r="J27" s="79"/>
      <c r="K27" s="79"/>
      <c r="L27" s="26"/>
      <c r="M27" s="26"/>
      <c r="N27" s="105"/>
      <c r="O27" s="26"/>
      <c r="P27" s="98"/>
      <c r="R27" s="156"/>
      <c r="S27" s="157"/>
      <c r="T27" s="157"/>
      <c r="U27" s="157"/>
      <c r="V27" s="131"/>
      <c r="W27" s="153"/>
      <c r="X27" s="153"/>
      <c r="Y27" s="153"/>
      <c r="Z27" s="152"/>
      <c r="AA27" s="152"/>
      <c r="AB27" s="152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2"/>
      <c r="AO27" s="126"/>
    </row>
    <row r="28" spans="2:41" ht="7.5" customHeight="1">
      <c r="B28" s="75">
        <v>34</v>
      </c>
      <c r="C28" s="76">
        <f>VLOOKUP(B28,FechaHora,2,0) + VLOOKUP(UTCElegido,TablaUTC,3,0)</f>
        <v>44894.833333333328</v>
      </c>
      <c r="D28" s="77">
        <f>VLOOKUP(B28,FechaHora,2,0) + VLOOKUP(UTCElegido,TablaUTC,3,0)</f>
        <v>44894.833333333328</v>
      </c>
      <c r="E28" s="26"/>
      <c r="F28" s="113" t="s">
        <v>232</v>
      </c>
      <c r="G28" s="79" t="str">
        <f>IF(AND(I28&lt;&gt;"",K28&lt;&gt;""),IF(I28=K28,"E",IF(I28&gt;K28,"G","P")),"")</f>
        <v>P</v>
      </c>
      <c r="H28" s="28"/>
      <c r="I28" s="95">
        <v>0</v>
      </c>
      <c r="J28" s="79" t="s">
        <v>200</v>
      </c>
      <c r="K28" s="95">
        <v>1</v>
      </c>
      <c r="L28" s="79" t="str">
        <f>IF(AND(K28&lt;&gt;"",I28&lt;&gt;""),IF(K28=I28,"E",IF(K28&gt;I28,"G","P")),"")</f>
        <v>G</v>
      </c>
      <c r="M28" s="27"/>
      <c r="N28" s="110" t="s">
        <v>233</v>
      </c>
      <c r="O28" s="26"/>
      <c r="P28" s="98" t="s">
        <v>214</v>
      </c>
      <c r="R28" s="156"/>
      <c r="S28" s="157"/>
      <c r="T28" s="157"/>
      <c r="U28" s="157"/>
      <c r="V28" s="131"/>
      <c r="W28" s="153"/>
      <c r="X28" s="153"/>
      <c r="Y28" s="153"/>
      <c r="Z28" s="152"/>
      <c r="AA28" s="152"/>
      <c r="AB28" s="152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2"/>
      <c r="AO28" s="126"/>
    </row>
    <row r="29" spans="2:41" ht="7.5" customHeight="1">
      <c r="B29" s="75"/>
      <c r="C29" s="75"/>
      <c r="D29" s="75"/>
      <c r="E29" s="26"/>
      <c r="F29" s="113"/>
      <c r="G29" s="79"/>
      <c r="H29" s="28"/>
      <c r="I29" s="96"/>
      <c r="J29" s="79"/>
      <c r="K29" s="96"/>
      <c r="L29" s="79"/>
      <c r="M29" s="27"/>
      <c r="N29" s="110"/>
      <c r="O29" s="26"/>
      <c r="P29" s="98"/>
      <c r="R29" s="158"/>
      <c r="S29" s="159"/>
      <c r="T29" s="159"/>
      <c r="U29" s="159"/>
      <c r="V29" s="131"/>
      <c r="W29" s="153"/>
      <c r="X29" s="153"/>
      <c r="Y29" s="153"/>
      <c r="Z29" s="152"/>
      <c r="AA29" s="152"/>
      <c r="AB29" s="152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2"/>
      <c r="AO29" s="127"/>
    </row>
    <row r="30" spans="2:41" ht="8.1" customHeight="1">
      <c r="B30" s="29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29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2" spans="2:41" hidden="1">
      <c r="F32" t="str">
        <f>F8</f>
        <v>INGLATERRA</v>
      </c>
      <c r="I32" t="str">
        <f>G8</f>
        <v>G</v>
      </c>
      <c r="J32" t="str">
        <f>G20</f>
        <v>E</v>
      </c>
      <c r="K32" t="str">
        <f>L24</f>
        <v>G</v>
      </c>
    </row>
    <row r="33" spans="6:21" hidden="1">
      <c r="F33" t="str">
        <f>N8</f>
        <v>IRÁN</v>
      </c>
      <c r="I33" t="str">
        <f>L8</f>
        <v>P</v>
      </c>
      <c r="J33" t="str">
        <f>L16</f>
        <v>G</v>
      </c>
      <c r="K33" t="str">
        <f>G28</f>
        <v>P</v>
      </c>
    </row>
    <row r="34" spans="6:21" hidden="1">
      <c r="F34" t="str">
        <f>F12</f>
        <v>ESTADOS UNIDOS</v>
      </c>
      <c r="I34" t="str">
        <f>G12</f>
        <v>E</v>
      </c>
      <c r="J34" t="str">
        <f>L20</f>
        <v>E</v>
      </c>
      <c r="K34" t="str">
        <f>L28</f>
        <v>G</v>
      </c>
    </row>
    <row r="35" spans="6:21" hidden="1">
      <c r="F35" t="str">
        <f>N12</f>
        <v>GALES</v>
      </c>
      <c r="I35" t="str">
        <f>L12</f>
        <v>E</v>
      </c>
      <c r="J35" t="str">
        <f>G16</f>
        <v>P</v>
      </c>
      <c r="K35" t="str">
        <f>G24</f>
        <v>P</v>
      </c>
    </row>
    <row r="36" spans="6:21">
      <c r="N36" s="61" t="str">
        <f>IF(AL8=1,"Indica manualmente las posiciones finales de los equipos de la serie:","")</f>
        <v/>
      </c>
      <c r="P36" s="3" t="str">
        <f>IF(AL8=1,"Primer puesto:","")</f>
        <v/>
      </c>
      <c r="R36" s="119"/>
      <c r="S36" s="120"/>
      <c r="T36" s="120"/>
      <c r="U36" s="121"/>
    </row>
    <row r="37" spans="6:21">
      <c r="N37" s="13" t="str">
        <f>IF(AL8=1,"(Este libro efectúa automáticamente varios desempates,","")</f>
        <v/>
      </c>
      <c r="P37" s="3" t="str">
        <f>IF(AL8=1,"Segundo puesto:","")</f>
        <v/>
      </c>
      <c r="R37" s="119"/>
      <c r="S37" s="120"/>
      <c r="T37" s="120"/>
      <c r="U37" s="121"/>
    </row>
    <row r="38" spans="6:21">
      <c r="N38" s="13" t="str">
        <f>IF(AL8=1,"pero, en este caso, no pueden deducirse de forma automática.)","")</f>
        <v/>
      </c>
      <c r="P38" s="3" t="str">
        <f>IF(AL8=1,"Tercer puesto:","")</f>
        <v/>
      </c>
      <c r="R38" s="119"/>
      <c r="S38" s="120"/>
      <c r="T38" s="120"/>
      <c r="U38" s="121"/>
    </row>
  </sheetData>
  <sheetProtection algorithmName="SHA-512" hashValue="oeURVseb0h2PiAEZ59jCB3qTR0pZ3SzY0SRhjpS0QmIJhfESUhgg051Uv37ydcO7fz/hQBzj3gtKq44hJj2EUg==" saltValue="ROaEH5YXuCer45zagGzr5Q==" spinCount="100000" sheet="1" objects="1" scenarios="1" selectLockedCells="1" selectUnlockedCells="1"/>
  <mergeCells count="218">
    <mergeCell ref="R37:U37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C24:C25"/>
    <mergeCell ref="D24:D25"/>
    <mergeCell ref="F24:F25"/>
    <mergeCell ref="G24:G25"/>
    <mergeCell ref="I24:I25"/>
    <mergeCell ref="AK20:AK24"/>
    <mergeCell ref="B22:B23"/>
    <mergeCell ref="C22:C23"/>
    <mergeCell ref="D22:D23"/>
    <mergeCell ref="F22:F23"/>
    <mergeCell ref="I22:I23"/>
    <mergeCell ref="J22:J23"/>
    <mergeCell ref="AH20:AH24"/>
    <mergeCell ref="K24:K25"/>
    <mergeCell ref="L24:L25"/>
    <mergeCell ref="N24:N25"/>
    <mergeCell ref="P24:P25"/>
    <mergeCell ref="R25:U29"/>
    <mergeCell ref="B28:B29"/>
    <mergeCell ref="G28:G29"/>
    <mergeCell ref="I28:I29"/>
    <mergeCell ref="R20:U24"/>
    <mergeCell ref="K22:K23"/>
    <mergeCell ref="N22:N23"/>
    <mergeCell ref="P22:P23"/>
    <mergeCell ref="J24:J25"/>
    <mergeCell ref="AI25:AI29"/>
    <mergeCell ref="AJ25:AJ29"/>
    <mergeCell ref="AI20:AI24"/>
    <mergeCell ref="AJ20:AJ24"/>
    <mergeCell ref="AB20:AB24"/>
    <mergeCell ref="AC20:AC24"/>
    <mergeCell ref="AD20:AD24"/>
    <mergeCell ref="AE20:AE24"/>
    <mergeCell ref="AF20:AF24"/>
    <mergeCell ref="AG20:AG24"/>
    <mergeCell ref="V20:V24"/>
    <mergeCell ref="W20:W24"/>
    <mergeCell ref="X20:X24"/>
    <mergeCell ref="Y20:Y24"/>
    <mergeCell ref="Z20:Z24"/>
    <mergeCell ref="AA20:AA24"/>
    <mergeCell ref="V25:V29"/>
    <mergeCell ref="AL25:AL29"/>
    <mergeCell ref="AM25:AM29"/>
    <mergeCell ref="B26:B27"/>
    <mergeCell ref="C26:C27"/>
    <mergeCell ref="D26:D27"/>
    <mergeCell ref="F26:F27"/>
    <mergeCell ref="I26:I27"/>
    <mergeCell ref="AC25:AC29"/>
    <mergeCell ref="AD25:AD29"/>
    <mergeCell ref="AE25:AE29"/>
    <mergeCell ref="AF25:AF29"/>
    <mergeCell ref="AG25:AG29"/>
    <mergeCell ref="AH25:AH29"/>
    <mergeCell ref="W25:W29"/>
    <mergeCell ref="X25:X29"/>
    <mergeCell ref="Y25:Y29"/>
    <mergeCell ref="Z25:Z29"/>
    <mergeCell ref="AA25:AA29"/>
    <mergeCell ref="AB25:AB29"/>
    <mergeCell ref="C28:C29"/>
    <mergeCell ref="D28:D29"/>
    <mergeCell ref="F28:F29"/>
    <mergeCell ref="AK25:AK29"/>
    <mergeCell ref="B24:B25"/>
    <mergeCell ref="D18:D19"/>
    <mergeCell ref="F18:F19"/>
    <mergeCell ref="I18:I19"/>
    <mergeCell ref="J18:J19"/>
    <mergeCell ref="K18:K19"/>
    <mergeCell ref="N18:N19"/>
    <mergeCell ref="P18:P19"/>
    <mergeCell ref="B20:B21"/>
    <mergeCell ref="C20:C21"/>
    <mergeCell ref="D20:D21"/>
    <mergeCell ref="F20:F21"/>
    <mergeCell ref="G20:G21"/>
    <mergeCell ref="I20:I21"/>
    <mergeCell ref="J20:J21"/>
    <mergeCell ref="K20:K21"/>
    <mergeCell ref="L20:L21"/>
    <mergeCell ref="N20:N21"/>
    <mergeCell ref="P20:P21"/>
    <mergeCell ref="J16:J17"/>
    <mergeCell ref="K16:K17"/>
    <mergeCell ref="L16:L17"/>
    <mergeCell ref="N16:N17"/>
    <mergeCell ref="P16:P17"/>
    <mergeCell ref="B18:B19"/>
    <mergeCell ref="C18:C19"/>
    <mergeCell ref="AJ15:AJ19"/>
    <mergeCell ref="AK15:AK19"/>
    <mergeCell ref="B16:B17"/>
    <mergeCell ref="C16:C17"/>
    <mergeCell ref="D16:D17"/>
    <mergeCell ref="F16:F17"/>
    <mergeCell ref="G16:G17"/>
    <mergeCell ref="I16:I17"/>
    <mergeCell ref="AD15:AD19"/>
    <mergeCell ref="AE15:AE19"/>
    <mergeCell ref="AF15:AF19"/>
    <mergeCell ref="AG15:AG19"/>
    <mergeCell ref="AH15:AH19"/>
    <mergeCell ref="AI15:AI19"/>
    <mergeCell ref="X15:X19"/>
    <mergeCell ref="Y15:Y19"/>
    <mergeCell ref="Z15:Z19"/>
    <mergeCell ref="B14:B15"/>
    <mergeCell ref="C14:C15"/>
    <mergeCell ref="D14:D15"/>
    <mergeCell ref="F14:F15"/>
    <mergeCell ref="I14:I15"/>
    <mergeCell ref="J14:J15"/>
    <mergeCell ref="R10:U14"/>
    <mergeCell ref="V10:V14"/>
    <mergeCell ref="K14:K15"/>
    <mergeCell ref="N14:N15"/>
    <mergeCell ref="B12:B13"/>
    <mergeCell ref="C12:C13"/>
    <mergeCell ref="D12:D13"/>
    <mergeCell ref="F12:F13"/>
    <mergeCell ref="G12:G13"/>
    <mergeCell ref="I12:I13"/>
    <mergeCell ref="J12:J13"/>
    <mergeCell ref="K12:K13"/>
    <mergeCell ref="L12:L13"/>
    <mergeCell ref="AE10:AE14"/>
    <mergeCell ref="AF10:AF14"/>
    <mergeCell ref="Y10:Y14"/>
    <mergeCell ref="Z10:Z14"/>
    <mergeCell ref="AA10:AA14"/>
    <mergeCell ref="AB10:AB14"/>
    <mergeCell ref="AC10:AC14"/>
    <mergeCell ref="AD10:AD14"/>
    <mergeCell ref="N10:N11"/>
    <mergeCell ref="P10:P11"/>
    <mergeCell ref="P14:P15"/>
    <mergeCell ref="R15:U19"/>
    <mergeCell ref="V15:V19"/>
    <mergeCell ref="W15:W19"/>
    <mergeCell ref="N12:N13"/>
    <mergeCell ref="P12:P13"/>
    <mergeCell ref="AJ8:AJ9"/>
    <mergeCell ref="AK8:AK9"/>
    <mergeCell ref="AL8:AL9"/>
    <mergeCell ref="B10:B11"/>
    <mergeCell ref="C10:C11"/>
    <mergeCell ref="D10:D11"/>
    <mergeCell ref="F10:F11"/>
    <mergeCell ref="I10:I11"/>
    <mergeCell ref="J10:J11"/>
    <mergeCell ref="K10:K11"/>
    <mergeCell ref="AC8:AC9"/>
    <mergeCell ref="AE8:AE9"/>
    <mergeCell ref="AF8:AF9"/>
    <mergeCell ref="AG8:AG9"/>
    <mergeCell ref="AH8:AH9"/>
    <mergeCell ref="AI8:AI9"/>
    <mergeCell ref="W8:W9"/>
    <mergeCell ref="X8:X9"/>
    <mergeCell ref="Y8:Y9"/>
    <mergeCell ref="Z8:Z9"/>
    <mergeCell ref="AA8:AA9"/>
    <mergeCell ref="AB8:AB9"/>
    <mergeCell ref="K8:K9"/>
    <mergeCell ref="AK10:AK14"/>
    <mergeCell ref="L8:L9"/>
    <mergeCell ref="N8:N9"/>
    <mergeCell ref="P8:P9"/>
    <mergeCell ref="R8:U9"/>
    <mergeCell ref="V8:V9"/>
    <mergeCell ref="T1:X1"/>
    <mergeCell ref="E6:O6"/>
    <mergeCell ref="R6:AB6"/>
    <mergeCell ref="B8:B9"/>
    <mergeCell ref="C8:C9"/>
    <mergeCell ref="D8:D9"/>
    <mergeCell ref="F8:F9"/>
    <mergeCell ref="G8:G9"/>
    <mergeCell ref="I8:I9"/>
    <mergeCell ref="J8:J9"/>
    <mergeCell ref="R38:U38"/>
    <mergeCell ref="AN10:AN14"/>
    <mergeCell ref="AO10:AO14"/>
    <mergeCell ref="AN15:AN19"/>
    <mergeCell ref="AO15:AO19"/>
    <mergeCell ref="AN20:AN24"/>
    <mergeCell ref="AO20:AO24"/>
    <mergeCell ref="AN25:AN29"/>
    <mergeCell ref="AO25:AO29"/>
    <mergeCell ref="X10:X14"/>
    <mergeCell ref="AL10:AL14"/>
    <mergeCell ref="AM10:AM14"/>
    <mergeCell ref="AG10:AG14"/>
    <mergeCell ref="AH10:AH14"/>
    <mergeCell ref="AI10:AI14"/>
    <mergeCell ref="AJ10:AJ14"/>
    <mergeCell ref="W10:W14"/>
    <mergeCell ref="AL15:AL19"/>
    <mergeCell ref="AM15:AM19"/>
    <mergeCell ref="AA15:AA19"/>
    <mergeCell ref="AB15:AB19"/>
    <mergeCell ref="AC15:AC19"/>
    <mergeCell ref="AL20:AL24"/>
    <mergeCell ref="AM20:AM24"/>
  </mergeCells>
  <conditionalFormatting sqref="I8:I9">
    <cfRule type="expression" dxfId="294" priority="35">
      <formula>G8="P"</formula>
    </cfRule>
    <cfRule type="expression" dxfId="293" priority="36">
      <formula>G8="E"</formula>
    </cfRule>
    <cfRule type="expression" dxfId="292" priority="37">
      <formula>G8="G"</formula>
    </cfRule>
  </conditionalFormatting>
  <conditionalFormatting sqref="K24:K25">
    <cfRule type="expression" dxfId="291" priority="32">
      <formula>L24="P"</formula>
    </cfRule>
    <cfRule type="expression" dxfId="290" priority="33">
      <formula>L24="E"</formula>
    </cfRule>
    <cfRule type="expression" dxfId="289" priority="34">
      <formula>L24="G"</formula>
    </cfRule>
  </conditionalFormatting>
  <conditionalFormatting sqref="K20:K21">
    <cfRule type="expression" dxfId="288" priority="29">
      <formula>L20="P"</formula>
    </cfRule>
    <cfRule type="expression" dxfId="287" priority="30">
      <formula>L20="E"</formula>
    </cfRule>
    <cfRule type="expression" dxfId="286" priority="31">
      <formula>L20="G"</formula>
    </cfRule>
  </conditionalFormatting>
  <conditionalFormatting sqref="K16:K17">
    <cfRule type="expression" dxfId="285" priority="26">
      <formula>L16="P"</formula>
    </cfRule>
    <cfRule type="expression" dxfId="284" priority="27">
      <formula>L16="E"</formula>
    </cfRule>
    <cfRule type="expression" dxfId="283" priority="28">
      <formula>L16="G"</formula>
    </cfRule>
  </conditionalFormatting>
  <conditionalFormatting sqref="K12:K13">
    <cfRule type="expression" dxfId="282" priority="23">
      <formula>L12="P"</formula>
    </cfRule>
    <cfRule type="expression" dxfId="281" priority="24">
      <formula>L12="E"</formula>
    </cfRule>
    <cfRule type="expression" dxfId="280" priority="25">
      <formula>L12="G"</formula>
    </cfRule>
  </conditionalFormatting>
  <conditionalFormatting sqref="K8:K9">
    <cfRule type="expression" dxfId="279" priority="20">
      <formula>L8="P"</formula>
    </cfRule>
    <cfRule type="expression" dxfId="278" priority="21">
      <formula>L8="E"</formula>
    </cfRule>
    <cfRule type="expression" dxfId="277" priority="22">
      <formula>L8="G"</formula>
    </cfRule>
  </conditionalFormatting>
  <conditionalFormatting sqref="K28:K29">
    <cfRule type="expression" dxfId="276" priority="17">
      <formula>L28="P"</formula>
    </cfRule>
    <cfRule type="expression" dxfId="275" priority="18">
      <formula>L28="E"</formula>
    </cfRule>
    <cfRule type="expression" dxfId="274" priority="19">
      <formula>L28="G"</formula>
    </cfRule>
  </conditionalFormatting>
  <conditionalFormatting sqref="I12:I13">
    <cfRule type="expression" dxfId="273" priority="14">
      <formula>G12="P"</formula>
    </cfRule>
    <cfRule type="expression" dxfId="272" priority="15">
      <formula>G12="E"</formula>
    </cfRule>
    <cfRule type="expression" dxfId="271" priority="16">
      <formula>G12="G"</formula>
    </cfRule>
  </conditionalFormatting>
  <conditionalFormatting sqref="I16:I17">
    <cfRule type="expression" dxfId="270" priority="11">
      <formula>G16="P"</formula>
    </cfRule>
    <cfRule type="expression" dxfId="269" priority="12">
      <formula>G16="E"</formula>
    </cfRule>
    <cfRule type="expression" dxfId="268" priority="13">
      <formula>G16="G"</formula>
    </cfRule>
  </conditionalFormatting>
  <conditionalFormatting sqref="I20:I21">
    <cfRule type="expression" dxfId="267" priority="8">
      <formula>G20="P"</formula>
    </cfRule>
    <cfRule type="expression" dxfId="266" priority="9">
      <formula>G20="E"</formula>
    </cfRule>
    <cfRule type="expression" dxfId="265" priority="10">
      <formula>G20="G"</formula>
    </cfRule>
  </conditionalFormatting>
  <conditionalFormatting sqref="I24:I25">
    <cfRule type="expression" dxfId="264" priority="5">
      <formula>G24="P"</formula>
    </cfRule>
    <cfRule type="expression" dxfId="263" priority="6">
      <formula>G24="E"</formula>
    </cfRule>
    <cfRule type="expression" dxfId="262" priority="7">
      <formula>G24="G"</formula>
    </cfRule>
  </conditionalFormatting>
  <conditionalFormatting sqref="I28:I29">
    <cfRule type="expression" dxfId="261" priority="2">
      <formula>G28="P"</formula>
    </cfRule>
    <cfRule type="expression" dxfId="260" priority="3">
      <formula>G28="E"</formula>
    </cfRule>
    <cfRule type="expression" dxfId="259" priority="4">
      <formula>G28="G"</formula>
    </cfRule>
  </conditionalFormatting>
  <conditionalFormatting sqref="R36:U38">
    <cfRule type="expression" dxfId="258" priority="1">
      <formula>$AL$8=0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00000000-0002-0000-02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B1:AR38"/>
  <sheetViews>
    <sheetView showGridLines="0" showRowColHeaders="0" workbookViewId="0">
      <selection activeCell="N36" sqref="N36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2" hidden="1" customWidth="1"/>
    <col min="30" max="30" width="16.7109375" hidden="1" customWidth="1"/>
    <col min="31" max="31" width="2" hidden="1" customWidth="1"/>
    <col min="32" max="32" width="2.28515625" hidden="1" customWidth="1"/>
    <col min="33" max="33" width="2" hidden="1" customWidth="1"/>
    <col min="34" max="34" width="2.140625" hidden="1" customWidth="1"/>
    <col min="35" max="35" width="2" hidden="1" customWidth="1"/>
    <col min="36" max="36" width="2.140625" hidden="1" customWidth="1"/>
    <col min="37" max="37" width="2.7109375" hidden="1" customWidth="1"/>
    <col min="38" max="39" width="5" hidden="1" customWidth="1"/>
    <col min="40" max="40" width="2.85546875" hidden="1" customWidth="1"/>
    <col min="41" max="41" width="9.140625" hidden="1" customWidth="1"/>
  </cols>
  <sheetData>
    <row r="1" spans="2:44" ht="18.7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34"/>
      <c r="U1" s="134"/>
      <c r="V1" s="134"/>
      <c r="W1" s="134"/>
      <c r="X1" s="134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2:44" ht="35.25" customHeight="1">
      <c r="D2" s="6" t="s">
        <v>218</v>
      </c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4" ht="15" customHeight="1"/>
    <row r="5" spans="2:44" ht="15" customHeight="1">
      <c r="B5" s="56" t="s">
        <v>192</v>
      </c>
    </row>
    <row r="6" spans="2:44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135" t="s">
        <v>219</v>
      </c>
      <c r="S6" s="136"/>
      <c r="T6" s="136"/>
      <c r="U6" s="136"/>
      <c r="V6" s="136"/>
      <c r="W6" s="136"/>
      <c r="X6" s="136"/>
      <c r="Y6" s="136"/>
      <c r="Z6" s="136"/>
      <c r="AA6" s="136"/>
      <c r="AB6" s="137"/>
      <c r="AL6" s="8">
        <f>COUNT(I8,K8,I12,K12,I16,K16,I20,K20,I24,K24,I28,K28)</f>
        <v>12</v>
      </c>
    </row>
    <row r="7" spans="2:44" ht="3.95" customHeigh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  <c r="AL7" s="9"/>
    </row>
    <row r="8" spans="2:44" ht="7.5" customHeight="1">
      <c r="B8" s="75">
        <v>7</v>
      </c>
      <c r="C8" s="76">
        <f>VLOOKUP(B8,FechaHora,2,0) + VLOOKUP(UTCElegido,TablaUTC,3,0)</f>
        <v>44887.708333333328</v>
      </c>
      <c r="D8" s="77">
        <f>VLOOKUP(B8,FechaHora,2,0) + VLOOKUP(UTCElegido,TablaUTC,3,0)</f>
        <v>44887.708333333328</v>
      </c>
      <c r="E8" s="26"/>
      <c r="F8" s="113" t="s">
        <v>237</v>
      </c>
      <c r="G8" s="79" t="str">
        <f>IF(AND(I8&lt;&gt;"",K8&lt;&gt;""),IF(I8=K8,"E",IF(I8&gt;K8,"G","P")),"")</f>
        <v>E</v>
      </c>
      <c r="H8" s="28"/>
      <c r="I8" s="95">
        <v>0</v>
      </c>
      <c r="J8" s="79" t="s">
        <v>200</v>
      </c>
      <c r="K8" s="95">
        <v>0</v>
      </c>
      <c r="L8" s="79" t="str">
        <f>IF(AND(K8&lt;&gt;"",I8&lt;&gt;""),IF(K8=I8,"E",IF(K8&gt;I8,"G","P")),"")</f>
        <v>E</v>
      </c>
      <c r="M8" s="27"/>
      <c r="N8" s="110" t="s">
        <v>238</v>
      </c>
      <c r="O8" s="26"/>
      <c r="P8" s="98" t="s">
        <v>239</v>
      </c>
      <c r="R8" s="107"/>
      <c r="S8" s="107"/>
      <c r="T8" s="107"/>
      <c r="U8" s="107"/>
      <c r="V8" s="133" t="s">
        <v>222</v>
      </c>
      <c r="W8" s="140" t="s">
        <v>223</v>
      </c>
      <c r="X8" s="140" t="s">
        <v>224</v>
      </c>
      <c r="Y8" s="140" t="s">
        <v>225</v>
      </c>
      <c r="Z8" s="141" t="s">
        <v>226</v>
      </c>
      <c r="AA8" s="141" t="s">
        <v>227</v>
      </c>
      <c r="AB8" s="141" t="s">
        <v>228</v>
      </c>
      <c r="AC8" s="138"/>
      <c r="AD8" s="1"/>
      <c r="AE8" s="138"/>
      <c r="AF8" s="138"/>
      <c r="AG8" s="138"/>
      <c r="AH8" s="138"/>
      <c r="AI8" s="138"/>
      <c r="AJ8" s="138"/>
      <c r="AK8" s="138"/>
      <c r="AL8" s="139">
        <f>IF(AL6=12,IF(OR(INDEX(AC10:AM29,MATCH(1,AC10:AC29,0),11)=INDEX(AC10:AM29,MATCH(2,AC10:AC29,0),11),INDEX(AC10:AM29,MATCH(2,AC10:AC29,0),11)=INDEX(AC10:AM29,MATCH(3,AC10:AC29,0),11)),1,0),0)</f>
        <v>0</v>
      </c>
    </row>
    <row r="9" spans="2:44" ht="7.5" customHeigh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98"/>
      <c r="R9" s="107"/>
      <c r="S9" s="107"/>
      <c r="T9" s="107"/>
      <c r="U9" s="107"/>
      <c r="V9" s="133"/>
      <c r="W9" s="140"/>
      <c r="X9" s="140"/>
      <c r="Y9" s="140"/>
      <c r="Z9" s="141"/>
      <c r="AA9" s="141"/>
      <c r="AB9" s="141"/>
      <c r="AC9" s="138"/>
      <c r="AD9" s="1"/>
      <c r="AE9" s="138"/>
      <c r="AF9" s="138"/>
      <c r="AG9" s="138"/>
      <c r="AH9" s="138"/>
      <c r="AI9" s="138"/>
      <c r="AJ9" s="138"/>
      <c r="AK9" s="138"/>
      <c r="AL9" s="139"/>
    </row>
    <row r="10" spans="2:44" ht="7.5" customHeight="1">
      <c r="B10" s="75"/>
      <c r="C10" s="109"/>
      <c r="D10" s="108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98"/>
      <c r="R10" s="142" t="str">
        <f>"  1)  " &amp; VLOOKUP(1,$AC$10:$AK$29,2,0)</f>
        <v xml:space="preserve">  1)  ARGENTINA</v>
      </c>
      <c r="S10" s="143"/>
      <c r="T10" s="143"/>
      <c r="U10" s="149"/>
      <c r="V10" s="148">
        <f>VLOOKUP(1,$AC$10:$AK$29,3,0)</f>
        <v>6</v>
      </c>
      <c r="W10" s="128">
        <f>VLOOKUP(1,$AC$10:$AK$29,4,0)</f>
        <v>2</v>
      </c>
      <c r="X10" s="128">
        <f>VLOOKUP(1,$AC$10:$AK$29,5,0)</f>
        <v>0</v>
      </c>
      <c r="Y10" s="128">
        <f>VLOOKUP(1,$AC$10:$AK$29,6,0)</f>
        <v>1</v>
      </c>
      <c r="Z10" s="130">
        <f>VLOOKUP(1,$AC$10:$AK$29,7,0)</f>
        <v>5</v>
      </c>
      <c r="AA10" s="130">
        <f>VLOOKUP(1,$AC$10:$AK$29,8,0)</f>
        <v>2</v>
      </c>
      <c r="AB10" s="130">
        <f>VLOOKUP(1,$AC$10:$AK$29,9,0)</f>
        <v>3</v>
      </c>
      <c r="AC10" s="129">
        <f>RANK(AL10,$AL$10:$AL$29,0)</f>
        <v>3</v>
      </c>
      <c r="AD10" s="129" t="str">
        <f>F8</f>
        <v>MÉXICO</v>
      </c>
      <c r="AE10" s="129">
        <f>(AF10*3)+AG10</f>
        <v>4</v>
      </c>
      <c r="AF10" s="129">
        <f>COUNTIF(I32:K32,"G")</f>
        <v>1</v>
      </c>
      <c r="AG10" s="129">
        <f>COUNTIF(I32:K32,"E")</f>
        <v>1</v>
      </c>
      <c r="AH10" s="129">
        <f>COUNTIF(I32:K32,"P")</f>
        <v>1</v>
      </c>
      <c r="AI10" s="129">
        <f>I8+K20+K28</f>
        <v>2</v>
      </c>
      <c r="AJ10" s="129">
        <f>K8+I20+I28</f>
        <v>3</v>
      </c>
      <c r="AK10" s="129">
        <f>AI10-AJ10</f>
        <v>-1</v>
      </c>
      <c r="AL10" s="129">
        <f>(AE10*1000)+(AK10*100)+(AI10*10)+4+vcp</f>
        <v>3924</v>
      </c>
      <c r="AM10" s="129">
        <f>AL10-4</f>
        <v>3920</v>
      </c>
      <c r="AN10" s="122"/>
      <c r="AO10" s="123" t="str">
        <f>IF(AL8=1,IF(R36="","",R36),IF(SUM(V10:V29)&gt;0,VLOOKUP(1,AC10:AD29,2,0),""))</f>
        <v>ARGENTINA</v>
      </c>
    </row>
    <row r="11" spans="2:44" ht="7.5" customHeight="1">
      <c r="B11" s="75"/>
      <c r="C11" s="109"/>
      <c r="D11" s="108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98"/>
      <c r="R11" s="144"/>
      <c r="S11" s="145"/>
      <c r="T11" s="145"/>
      <c r="U11" s="150"/>
      <c r="V11" s="148"/>
      <c r="W11" s="128"/>
      <c r="X11" s="128"/>
      <c r="Y11" s="128"/>
      <c r="Z11" s="130"/>
      <c r="AA11" s="130"/>
      <c r="AB11" s="13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2"/>
      <c r="AO11" s="123"/>
    </row>
    <row r="12" spans="2:44" ht="7.5" customHeight="1">
      <c r="B12" s="75">
        <v>8</v>
      </c>
      <c r="C12" s="76">
        <f>VLOOKUP(B12,FechaHora,2,0) + VLOOKUP(UTCElegido,TablaUTC,3,0)</f>
        <v>44887.458333333328</v>
      </c>
      <c r="D12" s="77">
        <f>VLOOKUP(B12,FechaHora,2,0) + VLOOKUP(UTCElegido,TablaUTC,3,0)</f>
        <v>44887.458333333328</v>
      </c>
      <c r="E12" s="26"/>
      <c r="F12" s="113" t="s">
        <v>240</v>
      </c>
      <c r="G12" s="79" t="str">
        <f>IF(AND(I12&lt;&gt;"",K12&lt;&gt;""),IF(I12=K12,"E",IF(I12&gt;K12,"G","P")),"")</f>
        <v>P</v>
      </c>
      <c r="H12" s="28"/>
      <c r="I12" s="95">
        <v>1</v>
      </c>
      <c r="J12" s="79" t="s">
        <v>200</v>
      </c>
      <c r="K12" s="95">
        <v>2</v>
      </c>
      <c r="L12" s="79" t="str">
        <f>IF(AND(K12&lt;&gt;"",I12&lt;&gt;""),IF(K12=I12,"E",IF(K12&gt;I12,"G","P")),"")</f>
        <v>G</v>
      </c>
      <c r="M12" s="27"/>
      <c r="N12" s="110" t="s">
        <v>241</v>
      </c>
      <c r="O12" s="26"/>
      <c r="P12" s="98" t="s">
        <v>204</v>
      </c>
      <c r="R12" s="144"/>
      <c r="S12" s="145"/>
      <c r="T12" s="145"/>
      <c r="U12" s="150"/>
      <c r="V12" s="148"/>
      <c r="W12" s="128"/>
      <c r="X12" s="128"/>
      <c r="Y12" s="128"/>
      <c r="Z12" s="130"/>
      <c r="AA12" s="130"/>
      <c r="AB12" s="130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2"/>
      <c r="AO12" s="123"/>
    </row>
    <row r="13" spans="2:44" ht="7.5" customHeigh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0"/>
      <c r="O13" s="26"/>
      <c r="P13" s="98"/>
      <c r="R13" s="144"/>
      <c r="S13" s="145"/>
      <c r="T13" s="145"/>
      <c r="U13" s="150"/>
      <c r="V13" s="148"/>
      <c r="W13" s="128"/>
      <c r="X13" s="128"/>
      <c r="Y13" s="128"/>
      <c r="Z13" s="130"/>
      <c r="AA13" s="130"/>
      <c r="AB13" s="130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2"/>
      <c r="AO13" s="123"/>
    </row>
    <row r="14" spans="2:44" ht="7.5" customHeight="1">
      <c r="B14" s="75"/>
      <c r="C14" s="109"/>
      <c r="D14" s="108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160"/>
      <c r="R14" s="146"/>
      <c r="S14" s="147"/>
      <c r="T14" s="147"/>
      <c r="U14" s="151"/>
      <c r="V14" s="148"/>
      <c r="W14" s="128"/>
      <c r="X14" s="128"/>
      <c r="Y14" s="128"/>
      <c r="Z14" s="130"/>
      <c r="AA14" s="130"/>
      <c r="AB14" s="130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2"/>
      <c r="AO14" s="123"/>
    </row>
    <row r="15" spans="2:44" ht="7.5" customHeight="1">
      <c r="B15" s="75"/>
      <c r="C15" s="109"/>
      <c r="D15" s="108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160"/>
      <c r="R15" s="142" t="str">
        <f>"  2)  " &amp; VLOOKUP(2,$AC$10:$AK$29,2,0)</f>
        <v xml:space="preserve">  2)  POLONIA</v>
      </c>
      <c r="S15" s="143"/>
      <c r="T15" s="143"/>
      <c r="U15" s="143"/>
      <c r="V15" s="148">
        <f>VLOOKUP(2,$AC$10:$AK$29,3,0)</f>
        <v>4</v>
      </c>
      <c r="W15" s="128">
        <f>VLOOKUP(2,$AC$10:$AK$29,4,0)</f>
        <v>1</v>
      </c>
      <c r="X15" s="128">
        <f>VLOOKUP(2,$AC$10:$AK$29,5,0)</f>
        <v>1</v>
      </c>
      <c r="Y15" s="128">
        <f>VLOOKUP(2,$AC$10:$AK$29,6,0)</f>
        <v>1</v>
      </c>
      <c r="Z15" s="130">
        <f>VLOOKUP(2,$AC$10:$AK$29,7,0)</f>
        <v>2</v>
      </c>
      <c r="AA15" s="130">
        <f>VLOOKUP(2,$AC$10:$AK$29,8,0)</f>
        <v>2</v>
      </c>
      <c r="AB15" s="130">
        <f>VLOOKUP(2,$AC$10:$AK$29,9,0)</f>
        <v>0</v>
      </c>
      <c r="AC15" s="129">
        <f>RANK(AL15,$AL$10:$AL$29,0)</f>
        <v>2</v>
      </c>
      <c r="AD15" s="129" t="str">
        <f>N8</f>
        <v>POLONIA</v>
      </c>
      <c r="AE15" s="129">
        <f t="shared" ref="AE15" si="0">(AF15*3)+AG15</f>
        <v>4</v>
      </c>
      <c r="AF15" s="129">
        <f>COUNTIF(I33:K33,"G")</f>
        <v>1</v>
      </c>
      <c r="AG15" s="129">
        <f>COUNTIF(I33:K33,"E")</f>
        <v>1</v>
      </c>
      <c r="AH15" s="129">
        <f>COUNTIF(I33:K33,"P")</f>
        <v>1</v>
      </c>
      <c r="AI15" s="129">
        <f>K8+I16+I24</f>
        <v>2</v>
      </c>
      <c r="AJ15" s="129">
        <f>I8+K16+K24</f>
        <v>2</v>
      </c>
      <c r="AK15" s="129">
        <f t="shared" ref="AK15" si="1">AI15-AJ15</f>
        <v>0</v>
      </c>
      <c r="AL15" s="129">
        <f>(AE15*1000)+(AK15*100)+(AI15*10)+3+vcp</f>
        <v>4023</v>
      </c>
      <c r="AM15" s="129">
        <f>AL15-3</f>
        <v>4020</v>
      </c>
      <c r="AN15" s="122"/>
      <c r="AO15" s="124" t="str">
        <f>IF(AL8=1,IF(R37="","",R37),IF(SUM(V10:V29)&gt;0,VLOOKUP(2,AC10:AD29,2,0),""))</f>
        <v>POLONIA</v>
      </c>
    </row>
    <row r="16" spans="2:44" ht="7.5" customHeight="1">
      <c r="B16" s="75">
        <v>22</v>
      </c>
      <c r="C16" s="76">
        <f>VLOOKUP(B16,FechaHora,2,0) + VLOOKUP(UTCElegido,TablaUTC,3,0)</f>
        <v>44891.583333333328</v>
      </c>
      <c r="D16" s="77">
        <f>VLOOKUP(B16,FechaHora,2,0) + VLOOKUP(UTCElegido,TablaUTC,3,0)</f>
        <v>44891.583333333328</v>
      </c>
      <c r="E16" s="26"/>
      <c r="F16" s="113" t="s">
        <v>238</v>
      </c>
      <c r="G16" s="79" t="str">
        <f>IF(AND(I16&lt;&gt;"",K16&lt;&gt;""),IF(I16=K16,"E",IF(I16&gt;K16,"G","P")),"")</f>
        <v>G</v>
      </c>
      <c r="H16" s="28"/>
      <c r="I16" s="95">
        <v>2</v>
      </c>
      <c r="J16" s="79" t="s">
        <v>200</v>
      </c>
      <c r="K16" s="95">
        <v>0</v>
      </c>
      <c r="L16" s="79" t="str">
        <f>IF(AND(K16&lt;&gt;"",I16&lt;&gt;""),IF(K16=I16,"E",IF(K16&gt;I16,"G","P")),"")</f>
        <v>P</v>
      </c>
      <c r="M16" s="27"/>
      <c r="N16" s="110" t="s">
        <v>241</v>
      </c>
      <c r="O16" s="26"/>
      <c r="P16" s="160" t="s">
        <v>213</v>
      </c>
      <c r="R16" s="144"/>
      <c r="S16" s="145"/>
      <c r="T16" s="145"/>
      <c r="U16" s="145"/>
      <c r="V16" s="148"/>
      <c r="W16" s="128"/>
      <c r="X16" s="128"/>
      <c r="Y16" s="128"/>
      <c r="Z16" s="130"/>
      <c r="AA16" s="130"/>
      <c r="AB16" s="130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2"/>
      <c r="AO16" s="124"/>
    </row>
    <row r="17" spans="2:41" ht="7.5" customHeigh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160"/>
      <c r="R17" s="144"/>
      <c r="S17" s="145"/>
      <c r="T17" s="145"/>
      <c r="U17" s="145"/>
      <c r="V17" s="148"/>
      <c r="W17" s="128"/>
      <c r="X17" s="128"/>
      <c r="Y17" s="128"/>
      <c r="Z17" s="130"/>
      <c r="AA17" s="130"/>
      <c r="AB17" s="13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2"/>
      <c r="AO17" s="124"/>
    </row>
    <row r="18" spans="2:41" ht="7.5" customHeight="1">
      <c r="B18" s="75"/>
      <c r="C18" s="109"/>
      <c r="D18" s="108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160"/>
      <c r="R18" s="144"/>
      <c r="S18" s="145"/>
      <c r="T18" s="145"/>
      <c r="U18" s="145"/>
      <c r="V18" s="148"/>
      <c r="W18" s="128"/>
      <c r="X18" s="128"/>
      <c r="Y18" s="128"/>
      <c r="Z18" s="130"/>
      <c r="AA18" s="130"/>
      <c r="AB18" s="130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2"/>
      <c r="AO18" s="124"/>
    </row>
    <row r="19" spans="2:41" ht="7.5" customHeight="1">
      <c r="B19" s="75"/>
      <c r="C19" s="109"/>
      <c r="D19" s="108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160"/>
      <c r="R19" s="146"/>
      <c r="S19" s="147"/>
      <c r="T19" s="147"/>
      <c r="U19" s="147"/>
      <c r="V19" s="148"/>
      <c r="W19" s="128"/>
      <c r="X19" s="128"/>
      <c r="Y19" s="128"/>
      <c r="Z19" s="130"/>
      <c r="AA19" s="130"/>
      <c r="AB19" s="13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2"/>
      <c r="AO19" s="124"/>
    </row>
    <row r="20" spans="2:41" ht="7.5" customHeight="1">
      <c r="B20" s="75">
        <v>24</v>
      </c>
      <c r="C20" s="76">
        <f>VLOOKUP(B20,FechaHora,2,0) + VLOOKUP(UTCElegido,TablaUTC,3,0)</f>
        <v>44891.833333333328</v>
      </c>
      <c r="D20" s="77">
        <f>VLOOKUP(B20,FechaHora,2,0) + VLOOKUP(UTCElegido,TablaUTC,3,0)</f>
        <v>44891.833333333328</v>
      </c>
      <c r="E20" s="26"/>
      <c r="F20" s="113" t="s">
        <v>240</v>
      </c>
      <c r="G20" s="79" t="str">
        <f>IF(AND(I20&lt;&gt;"",K20&lt;&gt;""),IF(I20=K20,"E",IF(I20&gt;K20,"G","P")),"")</f>
        <v>G</v>
      </c>
      <c r="H20" s="28"/>
      <c r="I20" s="95">
        <v>2</v>
      </c>
      <c r="J20" s="79" t="s">
        <v>200</v>
      </c>
      <c r="K20" s="95">
        <v>0</v>
      </c>
      <c r="L20" s="79" t="str">
        <f>IF(AND(K20&lt;&gt;"",I20&lt;&gt;""),IF(K20=I20,"E",IF(K20&gt;I20,"G","P")),"")</f>
        <v>P</v>
      </c>
      <c r="M20" s="27"/>
      <c r="N20" s="110" t="s">
        <v>237</v>
      </c>
      <c r="O20" s="26"/>
      <c r="P20" s="98" t="s">
        <v>204</v>
      </c>
      <c r="R20" s="154" t="str">
        <f>"  3)  " &amp; VLOOKUP(3,$AC$10:$AK$29,2,0)</f>
        <v xml:space="preserve">  3)  MÉXICO</v>
      </c>
      <c r="S20" s="155"/>
      <c r="T20" s="155"/>
      <c r="U20" s="155"/>
      <c r="V20" s="131">
        <f>VLOOKUP(3,$AC$10:$AK$29,3,0)</f>
        <v>4</v>
      </c>
      <c r="W20" s="153">
        <f>VLOOKUP(3,$AC$10:$AK$29,4,0)</f>
        <v>1</v>
      </c>
      <c r="X20" s="153">
        <f>VLOOKUP(3,$AC$10:$AK$29,5,0)</f>
        <v>1</v>
      </c>
      <c r="Y20" s="153">
        <f>VLOOKUP(3,$AC$10:$AK$29,6,0)</f>
        <v>1</v>
      </c>
      <c r="Z20" s="152">
        <f>VLOOKUP(3,$AC$10:$AK$29,7,0)</f>
        <v>2</v>
      </c>
      <c r="AA20" s="152">
        <f>VLOOKUP(3,$AC$10:$AK$29,8,0)</f>
        <v>3</v>
      </c>
      <c r="AB20" s="152">
        <f>VLOOKUP(3,$AC$10:$AK$29,9,0)</f>
        <v>-1</v>
      </c>
      <c r="AC20" s="129">
        <f>RANK(AL20,$AL$10:$AL$29,0)</f>
        <v>1</v>
      </c>
      <c r="AD20" s="129" t="str">
        <f>F12</f>
        <v>ARGENTINA</v>
      </c>
      <c r="AE20" s="129">
        <f t="shared" ref="AE20" si="2">(AF20*3)+AG20</f>
        <v>6</v>
      </c>
      <c r="AF20" s="129">
        <f>COUNTIF(I34:K34,"G")</f>
        <v>2</v>
      </c>
      <c r="AG20" s="129">
        <f>COUNTIF(I34:K34,"E")</f>
        <v>0</v>
      </c>
      <c r="AH20" s="129">
        <f>COUNTIF(I34:K34,"P")</f>
        <v>1</v>
      </c>
      <c r="AI20" s="129">
        <f>I12+I20+K24</f>
        <v>5</v>
      </c>
      <c r="AJ20" s="129">
        <f>K12+K20+I24</f>
        <v>2</v>
      </c>
      <c r="AK20" s="129">
        <f t="shared" ref="AK20" si="3">AI20-AJ20</f>
        <v>3</v>
      </c>
      <c r="AL20" s="129">
        <f>(AE20*1000)+(AK20*100)+(AI20*10)+2+vcp</f>
        <v>6352</v>
      </c>
      <c r="AM20" s="129">
        <f>AL20-2</f>
        <v>6350</v>
      </c>
      <c r="AN20" s="122"/>
      <c r="AO20" s="125"/>
    </row>
    <row r="21" spans="2:41" ht="7.5" customHeight="1">
      <c r="B21" s="75"/>
      <c r="C21" s="75"/>
      <c r="D21" s="75"/>
      <c r="E21" s="26"/>
      <c r="F21" s="113"/>
      <c r="G21" s="79"/>
      <c r="H21" s="28"/>
      <c r="I21" s="96"/>
      <c r="J21" s="79"/>
      <c r="K21" s="96"/>
      <c r="L21" s="79"/>
      <c r="M21" s="27"/>
      <c r="N21" s="110"/>
      <c r="O21" s="26"/>
      <c r="P21" s="98"/>
      <c r="R21" s="156"/>
      <c r="S21" s="157"/>
      <c r="T21" s="157"/>
      <c r="U21" s="157"/>
      <c r="V21" s="131"/>
      <c r="W21" s="153"/>
      <c r="X21" s="153"/>
      <c r="Y21" s="153"/>
      <c r="Z21" s="152"/>
      <c r="AA21" s="152"/>
      <c r="AB21" s="152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2"/>
      <c r="AO21" s="126"/>
    </row>
    <row r="22" spans="2:41" ht="7.5" customHeight="1">
      <c r="B22" s="75"/>
      <c r="C22" s="109"/>
      <c r="D22" s="108"/>
      <c r="E22" s="26"/>
      <c r="F22" s="105"/>
      <c r="G22" s="26"/>
      <c r="H22" s="26"/>
      <c r="I22" s="79"/>
      <c r="J22" s="79"/>
      <c r="K22" s="79"/>
      <c r="L22" s="26"/>
      <c r="M22" s="26"/>
      <c r="N22" s="105"/>
      <c r="O22" s="26"/>
      <c r="P22" s="98"/>
      <c r="R22" s="156"/>
      <c r="S22" s="157"/>
      <c r="T22" s="157"/>
      <c r="U22" s="157"/>
      <c r="V22" s="131"/>
      <c r="W22" s="153"/>
      <c r="X22" s="153"/>
      <c r="Y22" s="153"/>
      <c r="Z22" s="152"/>
      <c r="AA22" s="152"/>
      <c r="AB22" s="152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2"/>
      <c r="AO22" s="126"/>
    </row>
    <row r="23" spans="2:41" ht="7.5" customHeight="1">
      <c r="B23" s="75"/>
      <c r="C23" s="109"/>
      <c r="D23" s="108"/>
      <c r="E23" s="26"/>
      <c r="F23" s="105"/>
      <c r="G23" s="26"/>
      <c r="H23" s="26"/>
      <c r="I23" s="79"/>
      <c r="J23" s="79"/>
      <c r="K23" s="79"/>
      <c r="L23" s="26"/>
      <c r="M23" s="26"/>
      <c r="N23" s="105"/>
      <c r="O23" s="26"/>
      <c r="P23" s="98"/>
      <c r="R23" s="156"/>
      <c r="S23" s="157"/>
      <c r="T23" s="157"/>
      <c r="U23" s="157"/>
      <c r="V23" s="131"/>
      <c r="W23" s="153"/>
      <c r="X23" s="153"/>
      <c r="Y23" s="153"/>
      <c r="Z23" s="152"/>
      <c r="AA23" s="152"/>
      <c r="AB23" s="152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2"/>
      <c r="AO23" s="126"/>
    </row>
    <row r="24" spans="2:41" ht="7.5" customHeight="1">
      <c r="B24" s="75">
        <v>39</v>
      </c>
      <c r="C24" s="76">
        <f>VLOOKUP(B24,FechaHora,2,0) + VLOOKUP(UTCElegido,TablaUTC,3,0)</f>
        <v>44895.833333333328</v>
      </c>
      <c r="D24" s="77">
        <f>VLOOKUP(B24,FechaHora,2,0) + VLOOKUP(UTCElegido,TablaUTC,3,0)</f>
        <v>44895.833333333328</v>
      </c>
      <c r="E24" s="26"/>
      <c r="F24" s="113" t="s">
        <v>238</v>
      </c>
      <c r="G24" s="79" t="str">
        <f>IF(AND(I24&lt;&gt;"",K24&lt;&gt;""),IF(I24=K24,"E",IF(I24&gt;K24,"G","P")),"")</f>
        <v>P</v>
      </c>
      <c r="H24" s="28"/>
      <c r="I24" s="95">
        <v>0</v>
      </c>
      <c r="J24" s="79" t="s">
        <v>200</v>
      </c>
      <c r="K24" s="95">
        <v>2</v>
      </c>
      <c r="L24" s="79" t="str">
        <f>IF(AND(K24&lt;&gt;"",I24&lt;&gt;""),IF(K24=I24,"E",IF(K24&gt;I24,"G","P")),"")</f>
        <v>G</v>
      </c>
      <c r="M24" s="27"/>
      <c r="N24" s="110" t="s">
        <v>240</v>
      </c>
      <c r="O24" s="26"/>
      <c r="P24" s="98" t="s">
        <v>242</v>
      </c>
      <c r="R24" s="158"/>
      <c r="S24" s="159"/>
      <c r="T24" s="159"/>
      <c r="U24" s="159"/>
      <c r="V24" s="131"/>
      <c r="W24" s="153"/>
      <c r="X24" s="153"/>
      <c r="Y24" s="153"/>
      <c r="Z24" s="152"/>
      <c r="AA24" s="152"/>
      <c r="AB24" s="152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2"/>
      <c r="AO24" s="127"/>
    </row>
    <row r="25" spans="2:41" ht="7.5" customHeight="1">
      <c r="B25" s="75"/>
      <c r="C25" s="75"/>
      <c r="D25" s="75"/>
      <c r="E25" s="26"/>
      <c r="F25" s="113"/>
      <c r="G25" s="79"/>
      <c r="H25" s="28"/>
      <c r="I25" s="96"/>
      <c r="J25" s="79"/>
      <c r="K25" s="96"/>
      <c r="L25" s="79"/>
      <c r="M25" s="27"/>
      <c r="N25" s="110"/>
      <c r="O25" s="26"/>
      <c r="P25" s="98"/>
      <c r="R25" s="154" t="str">
        <f>"  4)  " &amp; VLOOKUP(4,$AC$10:$AK$29,2,0)</f>
        <v xml:space="preserve">  4)  ARABIA SAUDITA</v>
      </c>
      <c r="S25" s="155"/>
      <c r="T25" s="155"/>
      <c r="U25" s="155"/>
      <c r="V25" s="131">
        <f>VLOOKUP(4,$AC$10:$AK$29,3,0)</f>
        <v>3</v>
      </c>
      <c r="W25" s="153">
        <f>VLOOKUP(4,$AC$10:$AK$29,4,0)</f>
        <v>1</v>
      </c>
      <c r="X25" s="153">
        <f>VLOOKUP(4,$AC$10:$AK$29,5,0)</f>
        <v>0</v>
      </c>
      <c r="Y25" s="153">
        <f>VLOOKUP(4,$AC$10:$AK$29,6,0)</f>
        <v>2</v>
      </c>
      <c r="Z25" s="152">
        <f>VLOOKUP(4,$AC$10:$AK$29,7,0)</f>
        <v>3</v>
      </c>
      <c r="AA25" s="152">
        <f>VLOOKUP(4,$AC$10:$AK$29,8,0)</f>
        <v>5</v>
      </c>
      <c r="AB25" s="152">
        <f>VLOOKUP(4,$AC$10:$AK$29,9,0)</f>
        <v>-2</v>
      </c>
      <c r="AC25" s="129">
        <f>RANK(AL25,$AL$10:$AL$29,0)</f>
        <v>4</v>
      </c>
      <c r="AD25" s="129" t="str">
        <f>N12</f>
        <v>ARABIA SAUDITA</v>
      </c>
      <c r="AE25" s="129">
        <f t="shared" ref="AE25" si="4">(AF25*3)+AG25</f>
        <v>3</v>
      </c>
      <c r="AF25" s="129">
        <f>COUNTIF(I35:K35,"G")</f>
        <v>1</v>
      </c>
      <c r="AG25" s="129">
        <f>COUNTIF(I35:K35,"E")</f>
        <v>0</v>
      </c>
      <c r="AH25" s="129">
        <f>COUNTIF(I35:K35,"P")</f>
        <v>2</v>
      </c>
      <c r="AI25" s="129">
        <f>K12+K16+I28</f>
        <v>3</v>
      </c>
      <c r="AJ25" s="129">
        <f>I12+I16+K28</f>
        <v>5</v>
      </c>
      <c r="AK25" s="129">
        <f t="shared" ref="AK25" si="5">AI25-AJ25</f>
        <v>-2</v>
      </c>
      <c r="AL25" s="129">
        <f>(AE25*1000)+(AK25*100)+(AI25*10)+1+vcp</f>
        <v>2831</v>
      </c>
      <c r="AM25" s="129">
        <f>AL25-1</f>
        <v>2830</v>
      </c>
      <c r="AN25" s="122"/>
      <c r="AO25" s="125"/>
    </row>
    <row r="26" spans="2:41" ht="7.5" customHeight="1">
      <c r="B26" s="75"/>
      <c r="C26" s="109"/>
      <c r="D26" s="108"/>
      <c r="E26" s="26"/>
      <c r="F26" s="105"/>
      <c r="G26" s="26"/>
      <c r="H26" s="26"/>
      <c r="I26" s="79"/>
      <c r="J26" s="79"/>
      <c r="K26" s="79"/>
      <c r="L26" s="26"/>
      <c r="M26" s="26"/>
      <c r="N26" s="105"/>
      <c r="O26" s="26"/>
      <c r="P26" s="98"/>
      <c r="R26" s="156"/>
      <c r="S26" s="157"/>
      <c r="T26" s="157"/>
      <c r="U26" s="157"/>
      <c r="V26" s="131"/>
      <c r="W26" s="153"/>
      <c r="X26" s="153"/>
      <c r="Y26" s="153"/>
      <c r="Z26" s="152"/>
      <c r="AA26" s="152"/>
      <c r="AB26" s="152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2"/>
      <c r="AO26" s="126"/>
    </row>
    <row r="27" spans="2:41" ht="7.5" customHeight="1">
      <c r="B27" s="75"/>
      <c r="C27" s="109"/>
      <c r="D27" s="108"/>
      <c r="E27" s="26"/>
      <c r="F27" s="105"/>
      <c r="G27" s="26"/>
      <c r="H27" s="26"/>
      <c r="I27" s="79"/>
      <c r="J27" s="79"/>
      <c r="K27" s="79"/>
      <c r="L27" s="26"/>
      <c r="M27" s="26"/>
      <c r="N27" s="105"/>
      <c r="O27" s="26"/>
      <c r="P27" s="98"/>
      <c r="R27" s="156"/>
      <c r="S27" s="157"/>
      <c r="T27" s="157"/>
      <c r="U27" s="157"/>
      <c r="V27" s="131"/>
      <c r="W27" s="153"/>
      <c r="X27" s="153"/>
      <c r="Y27" s="153"/>
      <c r="Z27" s="152"/>
      <c r="AA27" s="152"/>
      <c r="AB27" s="152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2"/>
      <c r="AO27" s="126"/>
    </row>
    <row r="28" spans="2:41" ht="7.5" customHeight="1">
      <c r="B28" s="75">
        <v>40</v>
      </c>
      <c r="C28" s="76">
        <f>VLOOKUP(B28,FechaHora,2,0) + VLOOKUP(UTCElegido,TablaUTC,3,0)</f>
        <v>44895.833333333328</v>
      </c>
      <c r="D28" s="77">
        <f>VLOOKUP(B28,FechaHora,2,0) + VLOOKUP(UTCElegido,TablaUTC,3,0)</f>
        <v>44895.833333333328</v>
      </c>
      <c r="E28" s="26"/>
      <c r="F28" s="113" t="s">
        <v>241</v>
      </c>
      <c r="G28" s="79" t="str">
        <f>IF(AND(I28&lt;&gt;"",K28&lt;&gt;""),IF(I28=K28,"E",IF(I28&gt;K28,"G","P")),"")</f>
        <v>P</v>
      </c>
      <c r="H28" s="28"/>
      <c r="I28" s="95">
        <v>1</v>
      </c>
      <c r="J28" s="79" t="s">
        <v>200</v>
      </c>
      <c r="K28" s="95">
        <v>2</v>
      </c>
      <c r="L28" s="79" t="str">
        <f>IF(AND(K28&lt;&gt;"",I28&lt;&gt;""),IF(K28=I28,"E",IF(K28&gt;I28,"G","P")),"")</f>
        <v>G</v>
      </c>
      <c r="M28" s="27"/>
      <c r="N28" s="110" t="s">
        <v>237</v>
      </c>
      <c r="O28" s="26"/>
      <c r="P28" s="98" t="s">
        <v>204</v>
      </c>
      <c r="R28" s="156"/>
      <c r="S28" s="157"/>
      <c r="T28" s="157"/>
      <c r="U28" s="157"/>
      <c r="V28" s="131"/>
      <c r="W28" s="153"/>
      <c r="X28" s="153"/>
      <c r="Y28" s="153"/>
      <c r="Z28" s="152"/>
      <c r="AA28" s="152"/>
      <c r="AB28" s="152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2"/>
      <c r="AO28" s="126"/>
    </row>
    <row r="29" spans="2:41" ht="7.5" customHeight="1">
      <c r="B29" s="75"/>
      <c r="C29" s="75"/>
      <c r="D29" s="75"/>
      <c r="E29" s="26"/>
      <c r="F29" s="113"/>
      <c r="G29" s="79"/>
      <c r="H29" s="28"/>
      <c r="I29" s="96"/>
      <c r="J29" s="79"/>
      <c r="K29" s="96"/>
      <c r="L29" s="79"/>
      <c r="M29" s="27"/>
      <c r="N29" s="110"/>
      <c r="O29" s="26"/>
      <c r="P29" s="98"/>
      <c r="R29" s="158"/>
      <c r="S29" s="159"/>
      <c r="T29" s="159"/>
      <c r="U29" s="159"/>
      <c r="V29" s="131"/>
      <c r="W29" s="153"/>
      <c r="X29" s="153"/>
      <c r="Y29" s="153"/>
      <c r="Z29" s="152"/>
      <c r="AA29" s="152"/>
      <c r="AB29" s="152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2"/>
      <c r="AO29" s="127"/>
    </row>
    <row r="30" spans="2:41" ht="8.1" customHeight="1">
      <c r="B30" s="29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29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2" spans="2:41" hidden="1">
      <c r="F32" t="str">
        <f>F8</f>
        <v>MÉXICO</v>
      </c>
      <c r="I32" t="str">
        <f>G8</f>
        <v>E</v>
      </c>
      <c r="J32" t="str">
        <f>L20</f>
        <v>P</v>
      </c>
      <c r="K32" t="str">
        <f>L28</f>
        <v>G</v>
      </c>
    </row>
    <row r="33" spans="6:21" hidden="1">
      <c r="F33" t="str">
        <f>N8</f>
        <v>POLONIA</v>
      </c>
      <c r="I33" t="str">
        <f>L8</f>
        <v>E</v>
      </c>
      <c r="J33" t="str">
        <f>G16</f>
        <v>G</v>
      </c>
      <c r="K33" t="str">
        <f>G24</f>
        <v>P</v>
      </c>
    </row>
    <row r="34" spans="6:21" hidden="1">
      <c r="F34" t="str">
        <f>F12</f>
        <v>ARGENTINA</v>
      </c>
      <c r="I34" t="str">
        <f>G12</f>
        <v>P</v>
      </c>
      <c r="J34" t="str">
        <f>G20</f>
        <v>G</v>
      </c>
      <c r="K34" t="str">
        <f>L24</f>
        <v>G</v>
      </c>
    </row>
    <row r="35" spans="6:21" hidden="1">
      <c r="F35" t="str">
        <f>N12</f>
        <v>ARABIA SAUDITA</v>
      </c>
      <c r="I35" t="str">
        <f>L12</f>
        <v>G</v>
      </c>
      <c r="J35" t="str">
        <f>L16</f>
        <v>P</v>
      </c>
      <c r="K35" t="str">
        <f>G28</f>
        <v>P</v>
      </c>
    </row>
    <row r="36" spans="6:21">
      <c r="N36" s="61" t="str">
        <f>IF(AL8=1,"Indica manualmente las posiciones finales de los equipos de la serie:","")</f>
        <v/>
      </c>
      <c r="P36" s="3" t="str">
        <f>IF(AL8=1,"Primer puesto:","")</f>
        <v/>
      </c>
      <c r="R36" s="119"/>
      <c r="S36" s="120"/>
      <c r="T36" s="120"/>
      <c r="U36" s="121"/>
    </row>
    <row r="37" spans="6:21">
      <c r="N37" s="13" t="str">
        <f>IF(AL8=1,"(Este libro efectúa automáticamente varios desempates,","")</f>
        <v/>
      </c>
      <c r="P37" s="3" t="str">
        <f>IF(AL8=1,"Segundo puesto:","")</f>
        <v/>
      </c>
      <c r="R37" s="119"/>
      <c r="S37" s="120"/>
      <c r="T37" s="120"/>
      <c r="U37" s="121"/>
    </row>
    <row r="38" spans="6:21">
      <c r="N38" s="13" t="str">
        <f>IF(AL8=1,"pero, en este caso, no pueden deducirse de forma automática.)","")</f>
        <v/>
      </c>
      <c r="P38" s="3" t="str">
        <f>IF(AL8=1,"Tercer puesto:","")</f>
        <v/>
      </c>
      <c r="R38" s="119"/>
      <c r="S38" s="120"/>
      <c r="T38" s="120"/>
      <c r="U38" s="121"/>
    </row>
  </sheetData>
  <sheetProtection algorithmName="SHA-512" hashValue="BrL/6ob0RCmq+gcChaO9Pws+Y6MYKx4qKcpqGBBFQuIGC3oF39+9bl1H/U5OFWxMW3rTXFRyQeSJaSoYwIBPZA==" saltValue="1Fpl5DmOKsFobhM9OuDXeg==" spinCount="100000" sheet="1" selectLockedCells="1" selectUnlockedCells="1"/>
  <mergeCells count="218">
    <mergeCell ref="R37:U37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B22:B23"/>
    <mergeCell ref="C22:C23"/>
    <mergeCell ref="D22:D23"/>
    <mergeCell ref="F22:F23"/>
    <mergeCell ref="I22:I23"/>
    <mergeCell ref="J22:J23"/>
    <mergeCell ref="AH20:AH24"/>
    <mergeCell ref="K24:K25"/>
    <mergeCell ref="L24:L25"/>
    <mergeCell ref="N24:N25"/>
    <mergeCell ref="P24:P25"/>
    <mergeCell ref="R25:U29"/>
    <mergeCell ref="B28:B29"/>
    <mergeCell ref="G28:G29"/>
    <mergeCell ref="I28:I29"/>
    <mergeCell ref="R20:U24"/>
    <mergeCell ref="K22:K23"/>
    <mergeCell ref="N22:N23"/>
    <mergeCell ref="B24:B25"/>
    <mergeCell ref="P22:P23"/>
    <mergeCell ref="J24:J25"/>
    <mergeCell ref="P20:P21"/>
    <mergeCell ref="C24:C25"/>
    <mergeCell ref="D24:D25"/>
    <mergeCell ref="F24:F25"/>
    <mergeCell ref="N20:N21"/>
    <mergeCell ref="G24:G25"/>
    <mergeCell ref="I24:I25"/>
    <mergeCell ref="AL25:AL29"/>
    <mergeCell ref="AJ20:AJ24"/>
    <mergeCell ref="AB20:AB24"/>
    <mergeCell ref="AC20:AC24"/>
    <mergeCell ref="AD20:AD24"/>
    <mergeCell ref="AE20:AE24"/>
    <mergeCell ref="AF20:AF24"/>
    <mergeCell ref="AG20:AG24"/>
    <mergeCell ref="V20:V24"/>
    <mergeCell ref="W20:W24"/>
    <mergeCell ref="X20:X24"/>
    <mergeCell ref="Y20:Y24"/>
    <mergeCell ref="Z20:Z24"/>
    <mergeCell ref="AA20:AA24"/>
    <mergeCell ref="AK20:AK24"/>
    <mergeCell ref="AJ25:AJ29"/>
    <mergeCell ref="AI20:AI24"/>
    <mergeCell ref="AM25:AM29"/>
    <mergeCell ref="B26:B27"/>
    <mergeCell ref="C26:C27"/>
    <mergeCell ref="D26:D27"/>
    <mergeCell ref="F26:F27"/>
    <mergeCell ref="I26:I27"/>
    <mergeCell ref="AC25:AC29"/>
    <mergeCell ref="AD25:AD29"/>
    <mergeCell ref="AE25:AE29"/>
    <mergeCell ref="AF25:AF29"/>
    <mergeCell ref="AG25:AG29"/>
    <mergeCell ref="AH25:AH29"/>
    <mergeCell ref="W25:W29"/>
    <mergeCell ref="X25:X29"/>
    <mergeCell ref="Y25:Y29"/>
    <mergeCell ref="Z25:Z29"/>
    <mergeCell ref="AA25:AA29"/>
    <mergeCell ref="AB25:AB29"/>
    <mergeCell ref="C28:C29"/>
    <mergeCell ref="D28:D29"/>
    <mergeCell ref="F28:F29"/>
    <mergeCell ref="AK25:AK29"/>
    <mergeCell ref="AI25:AI29"/>
    <mergeCell ref="V25:V29"/>
    <mergeCell ref="B20:B21"/>
    <mergeCell ref="C20:C21"/>
    <mergeCell ref="D20:D21"/>
    <mergeCell ref="F20:F21"/>
    <mergeCell ref="G20:G21"/>
    <mergeCell ref="I20:I21"/>
    <mergeCell ref="J20:J21"/>
    <mergeCell ref="K20:K21"/>
    <mergeCell ref="L20:L21"/>
    <mergeCell ref="AK15:AK19"/>
    <mergeCell ref="B16:B17"/>
    <mergeCell ref="C16:C17"/>
    <mergeCell ref="D16:D17"/>
    <mergeCell ref="F16:F17"/>
    <mergeCell ref="G16:G17"/>
    <mergeCell ref="I16:I17"/>
    <mergeCell ref="AD15:AD19"/>
    <mergeCell ref="AE15:AE19"/>
    <mergeCell ref="AF15:AF19"/>
    <mergeCell ref="AG15:AG19"/>
    <mergeCell ref="AH15:AH19"/>
    <mergeCell ref="AI15:AI19"/>
    <mergeCell ref="X15:X19"/>
    <mergeCell ref="Y15:Y19"/>
    <mergeCell ref="Z15:Z19"/>
    <mergeCell ref="D18:D19"/>
    <mergeCell ref="F18:F19"/>
    <mergeCell ref="I18:I19"/>
    <mergeCell ref="J18:J19"/>
    <mergeCell ref="K18:K19"/>
    <mergeCell ref="N18:N19"/>
    <mergeCell ref="V15:V19"/>
    <mergeCell ref="B18:B19"/>
    <mergeCell ref="C18:C19"/>
    <mergeCell ref="AJ15:AJ19"/>
    <mergeCell ref="AC10:AC14"/>
    <mergeCell ref="AD10:AD14"/>
    <mergeCell ref="N10:N11"/>
    <mergeCell ref="P10:P11"/>
    <mergeCell ref="B14:B15"/>
    <mergeCell ref="C14:C15"/>
    <mergeCell ref="D14:D15"/>
    <mergeCell ref="F14:F15"/>
    <mergeCell ref="I14:I15"/>
    <mergeCell ref="J14:J15"/>
    <mergeCell ref="R10:U14"/>
    <mergeCell ref="V10:V14"/>
    <mergeCell ref="K14:K15"/>
    <mergeCell ref="N14:N15"/>
    <mergeCell ref="B12:B13"/>
    <mergeCell ref="C12:C13"/>
    <mergeCell ref="D12:D13"/>
    <mergeCell ref="F12:F13"/>
    <mergeCell ref="G12:G13"/>
    <mergeCell ref="I12:I13"/>
    <mergeCell ref="J12:J13"/>
    <mergeCell ref="K12:K13"/>
    <mergeCell ref="L12:L13"/>
    <mergeCell ref="R15:U19"/>
    <mergeCell ref="T1:X1"/>
    <mergeCell ref="E6:O6"/>
    <mergeCell ref="R6:AB6"/>
    <mergeCell ref="W15:W19"/>
    <mergeCell ref="N12:N13"/>
    <mergeCell ref="P12:P13"/>
    <mergeCell ref="J16:J17"/>
    <mergeCell ref="K16:K17"/>
    <mergeCell ref="L16:L17"/>
    <mergeCell ref="N16:N17"/>
    <mergeCell ref="P14:P15"/>
    <mergeCell ref="P18:P19"/>
    <mergeCell ref="P16:P17"/>
    <mergeCell ref="AJ8:AJ9"/>
    <mergeCell ref="AK8:AK9"/>
    <mergeCell ref="AL8:AL9"/>
    <mergeCell ref="F10:F11"/>
    <mergeCell ref="I10:I11"/>
    <mergeCell ref="J10:J11"/>
    <mergeCell ref="K10:K11"/>
    <mergeCell ref="AC8:AC9"/>
    <mergeCell ref="AE8:AE9"/>
    <mergeCell ref="AF8:AF9"/>
    <mergeCell ref="AG8:AG9"/>
    <mergeCell ref="AH8:AH9"/>
    <mergeCell ref="AI8:AI9"/>
    <mergeCell ref="W8:W9"/>
    <mergeCell ref="X8:X9"/>
    <mergeCell ref="Y8:Y9"/>
    <mergeCell ref="Z8:Z9"/>
    <mergeCell ref="AA8:AA9"/>
    <mergeCell ref="B8:B9"/>
    <mergeCell ref="C8:C9"/>
    <mergeCell ref="D8:D9"/>
    <mergeCell ref="F8:F9"/>
    <mergeCell ref="G8:G9"/>
    <mergeCell ref="I8:I9"/>
    <mergeCell ref="J8:J9"/>
    <mergeCell ref="R38:U38"/>
    <mergeCell ref="AN10:AN14"/>
    <mergeCell ref="W10:W14"/>
    <mergeCell ref="AB8:AB9"/>
    <mergeCell ref="K8:K9"/>
    <mergeCell ref="AK10:AK14"/>
    <mergeCell ref="L8:L9"/>
    <mergeCell ref="N8:N9"/>
    <mergeCell ref="P8:P9"/>
    <mergeCell ref="R8:U9"/>
    <mergeCell ref="V8:V9"/>
    <mergeCell ref="B10:B11"/>
    <mergeCell ref="C10:C11"/>
    <mergeCell ref="D10:D11"/>
    <mergeCell ref="AE10:AE14"/>
    <mergeCell ref="AF10:AF14"/>
    <mergeCell ref="Y10:Y14"/>
    <mergeCell ref="AO10:AO14"/>
    <mergeCell ref="AN15:AN19"/>
    <mergeCell ref="AO15:AO19"/>
    <mergeCell ref="AN20:AN24"/>
    <mergeCell ref="AO20:AO24"/>
    <mergeCell ref="AN25:AN29"/>
    <mergeCell ref="AO25:AO29"/>
    <mergeCell ref="X10:X14"/>
    <mergeCell ref="AL10:AL14"/>
    <mergeCell ref="AM10:AM14"/>
    <mergeCell ref="AG10:AG14"/>
    <mergeCell ref="AH10:AH14"/>
    <mergeCell ref="AI10:AI14"/>
    <mergeCell ref="AJ10:AJ14"/>
    <mergeCell ref="AL15:AL19"/>
    <mergeCell ref="AM15:AM19"/>
    <mergeCell ref="AA15:AA19"/>
    <mergeCell ref="AB15:AB19"/>
    <mergeCell ref="AC15:AC19"/>
    <mergeCell ref="AL20:AL24"/>
    <mergeCell ref="AM20:AM24"/>
    <mergeCell ref="Z10:Z14"/>
    <mergeCell ref="AA10:AA14"/>
    <mergeCell ref="AB10:AB14"/>
  </mergeCells>
  <conditionalFormatting sqref="I8:I9">
    <cfRule type="expression" dxfId="257" priority="35">
      <formula>G8="P"</formula>
    </cfRule>
    <cfRule type="expression" dxfId="256" priority="36">
      <formula>G8="E"</formula>
    </cfRule>
    <cfRule type="expression" dxfId="255" priority="37">
      <formula>G8="G"</formula>
    </cfRule>
  </conditionalFormatting>
  <conditionalFormatting sqref="K24:K25">
    <cfRule type="expression" dxfId="254" priority="32">
      <formula>L24="P"</formula>
    </cfRule>
    <cfRule type="expression" dxfId="253" priority="33">
      <formula>L24="E"</formula>
    </cfRule>
    <cfRule type="expression" dxfId="252" priority="34">
      <formula>L24="G"</formula>
    </cfRule>
  </conditionalFormatting>
  <conditionalFormatting sqref="K20:K21">
    <cfRule type="expression" dxfId="251" priority="29">
      <formula>L20="P"</formula>
    </cfRule>
    <cfRule type="expression" dxfId="250" priority="30">
      <formula>L20="E"</formula>
    </cfRule>
    <cfRule type="expression" dxfId="249" priority="31">
      <formula>L20="G"</formula>
    </cfRule>
  </conditionalFormatting>
  <conditionalFormatting sqref="K16:K17">
    <cfRule type="expression" dxfId="248" priority="26">
      <formula>L16="P"</formula>
    </cfRule>
    <cfRule type="expression" dxfId="247" priority="27">
      <formula>L16="E"</formula>
    </cfRule>
    <cfRule type="expression" dxfId="246" priority="28">
      <formula>L16="G"</formula>
    </cfRule>
  </conditionalFormatting>
  <conditionalFormatting sqref="K12:K13">
    <cfRule type="expression" dxfId="245" priority="23">
      <formula>L12="P"</formula>
    </cfRule>
    <cfRule type="expression" dxfId="244" priority="24">
      <formula>L12="E"</formula>
    </cfRule>
    <cfRule type="expression" dxfId="243" priority="25">
      <formula>L12="G"</formula>
    </cfRule>
  </conditionalFormatting>
  <conditionalFormatting sqref="K8:K9">
    <cfRule type="expression" dxfId="242" priority="20">
      <formula>L8="P"</formula>
    </cfRule>
    <cfRule type="expression" dxfId="241" priority="21">
      <formula>L8="E"</formula>
    </cfRule>
    <cfRule type="expression" dxfId="240" priority="22">
      <formula>L8="G"</formula>
    </cfRule>
  </conditionalFormatting>
  <conditionalFormatting sqref="K28:K29">
    <cfRule type="expression" dxfId="239" priority="17">
      <formula>L28="P"</formula>
    </cfRule>
    <cfRule type="expression" dxfId="238" priority="18">
      <formula>L28="E"</formula>
    </cfRule>
    <cfRule type="expression" dxfId="237" priority="19">
      <formula>L28="G"</formula>
    </cfRule>
  </conditionalFormatting>
  <conditionalFormatting sqref="I12:I13">
    <cfRule type="expression" dxfId="236" priority="14">
      <formula>G12="P"</formula>
    </cfRule>
    <cfRule type="expression" dxfId="235" priority="15">
      <formula>G12="E"</formula>
    </cfRule>
    <cfRule type="expression" dxfId="234" priority="16">
      <formula>G12="G"</formula>
    </cfRule>
  </conditionalFormatting>
  <conditionalFormatting sqref="I16:I17">
    <cfRule type="expression" dxfId="233" priority="11">
      <formula>G16="P"</formula>
    </cfRule>
    <cfRule type="expression" dxfId="232" priority="12">
      <formula>G16="E"</formula>
    </cfRule>
    <cfRule type="expression" dxfId="231" priority="13">
      <formula>G16="G"</formula>
    </cfRule>
  </conditionalFormatting>
  <conditionalFormatting sqref="I20:I21">
    <cfRule type="expression" dxfId="230" priority="8">
      <formula>G20="P"</formula>
    </cfRule>
    <cfRule type="expression" dxfId="229" priority="9">
      <formula>G20="E"</formula>
    </cfRule>
    <cfRule type="expression" dxfId="228" priority="10">
      <formula>G20="G"</formula>
    </cfRule>
  </conditionalFormatting>
  <conditionalFormatting sqref="I24:I25">
    <cfRule type="expression" dxfId="227" priority="5">
      <formula>G24="P"</formula>
    </cfRule>
    <cfRule type="expression" dxfId="226" priority="6">
      <formula>G24="E"</formula>
    </cfRule>
    <cfRule type="expression" dxfId="225" priority="7">
      <formula>G24="G"</formula>
    </cfRule>
  </conditionalFormatting>
  <conditionalFormatting sqref="I28:I29">
    <cfRule type="expression" dxfId="224" priority="2">
      <formula>G28="P"</formula>
    </cfRule>
    <cfRule type="expression" dxfId="223" priority="3">
      <formula>G28="E"</formula>
    </cfRule>
    <cfRule type="expression" dxfId="222" priority="4">
      <formula>G28="G"</formula>
    </cfRule>
  </conditionalFormatting>
  <conditionalFormatting sqref="R36:U38">
    <cfRule type="expression" dxfId="221" priority="1">
      <formula>$AL$8=0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00000000-0002-0000-03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B1:AR38"/>
  <sheetViews>
    <sheetView showGridLines="0" showRowColHeaders="0" workbookViewId="0">
      <selection activeCell="J28" sqref="J28:J29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2" hidden="1" customWidth="1"/>
    <col min="30" max="30" width="16.7109375" hidden="1" customWidth="1"/>
    <col min="31" max="31" width="2" hidden="1" customWidth="1"/>
    <col min="32" max="32" width="2.28515625" hidden="1" customWidth="1"/>
    <col min="33" max="33" width="2" hidden="1" customWidth="1"/>
    <col min="34" max="34" width="2.140625" hidden="1" customWidth="1"/>
    <col min="35" max="35" width="2" hidden="1" customWidth="1"/>
    <col min="36" max="36" width="2.140625" hidden="1" customWidth="1"/>
    <col min="37" max="37" width="2.7109375" hidden="1" customWidth="1"/>
    <col min="38" max="39" width="5" hidden="1" customWidth="1"/>
    <col min="40" max="40" width="1.7109375" hidden="1" customWidth="1"/>
    <col min="41" max="41" width="12.140625" hidden="1" customWidth="1"/>
  </cols>
  <sheetData>
    <row r="1" spans="2:44" ht="18.7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34"/>
      <c r="U1" s="134"/>
      <c r="V1" s="134"/>
      <c r="W1" s="134"/>
      <c r="X1" s="134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2:44" ht="35.25" customHeight="1">
      <c r="D2" s="6" t="s">
        <v>218</v>
      </c>
      <c r="E2" s="6"/>
      <c r="G2" s="6"/>
      <c r="H2" s="7"/>
      <c r="J2" s="6"/>
      <c r="K2" s="6"/>
      <c r="L2" s="6"/>
      <c r="M2" s="6"/>
      <c r="N2" s="15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4" ht="15" customHeight="1"/>
    <row r="5" spans="2:44" ht="15" customHeight="1">
      <c r="B5" s="56" t="s">
        <v>192</v>
      </c>
    </row>
    <row r="6" spans="2:44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135" t="s">
        <v>219</v>
      </c>
      <c r="S6" s="136"/>
      <c r="T6" s="136"/>
      <c r="U6" s="136"/>
      <c r="V6" s="136"/>
      <c r="W6" s="136"/>
      <c r="X6" s="136"/>
      <c r="Y6" s="136"/>
      <c r="Z6" s="136"/>
      <c r="AA6" s="136"/>
      <c r="AB6" s="137"/>
      <c r="AL6" s="8">
        <f>COUNT(I8,K8,I12,K12,I16,K16,I20,K20,I24,K24,I28,K28)</f>
        <v>12</v>
      </c>
    </row>
    <row r="7" spans="2:44" ht="3.95" customHeigh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40"/>
      <c r="AL7" s="9"/>
    </row>
    <row r="8" spans="2:44" ht="7.5" customHeight="1">
      <c r="B8" s="75">
        <v>5</v>
      </c>
      <c r="C8" s="76">
        <f>VLOOKUP(B8,FechaHora,2,0) + VLOOKUP(UTCElegido,TablaUTC,3,0)</f>
        <v>44887.833333333328</v>
      </c>
      <c r="D8" s="77">
        <f>VLOOKUP(B8,FechaHora,2,0) + VLOOKUP(UTCElegido,TablaUTC,3,0)</f>
        <v>44887.833333333328</v>
      </c>
      <c r="E8" s="26"/>
      <c r="F8" s="113" t="s">
        <v>243</v>
      </c>
      <c r="G8" s="79" t="str">
        <f>IF(AND(I8&lt;&gt;"",K8&lt;&gt;""),IF(I8=K8,"E",IF(I8&gt;K8,"G","P")),"")</f>
        <v>G</v>
      </c>
      <c r="H8" s="28"/>
      <c r="I8" s="95">
        <v>4</v>
      </c>
      <c r="J8" s="79" t="s">
        <v>200</v>
      </c>
      <c r="K8" s="95">
        <v>1</v>
      </c>
      <c r="L8" s="79" t="str">
        <f>IF(AND(K8&lt;&gt;"",I8&lt;&gt;""),IF(K8=I8,"E",IF(K8&gt;I8,"G","P")),"")</f>
        <v>P</v>
      </c>
      <c r="M8" s="27"/>
      <c r="N8" s="110" t="s">
        <v>244</v>
      </c>
      <c r="O8" s="26"/>
      <c r="P8" s="162" t="s">
        <v>216</v>
      </c>
      <c r="R8" s="107"/>
      <c r="S8" s="107"/>
      <c r="T8" s="107"/>
      <c r="U8" s="107"/>
      <c r="V8" s="163" t="s">
        <v>222</v>
      </c>
      <c r="W8" s="140" t="s">
        <v>223</v>
      </c>
      <c r="X8" s="140" t="s">
        <v>224</v>
      </c>
      <c r="Y8" s="140" t="s">
        <v>225</v>
      </c>
      <c r="Z8" s="141" t="s">
        <v>226</v>
      </c>
      <c r="AA8" s="141" t="s">
        <v>227</v>
      </c>
      <c r="AB8" s="141" t="s">
        <v>228</v>
      </c>
      <c r="AC8" s="138"/>
      <c r="AD8" s="1"/>
      <c r="AE8" s="138"/>
      <c r="AF8" s="138"/>
      <c r="AG8" s="138"/>
      <c r="AH8" s="138"/>
      <c r="AI8" s="138"/>
      <c r="AJ8" s="138"/>
      <c r="AK8" s="138"/>
      <c r="AL8" s="139">
        <f>IF(AL6=12,IF(OR(INDEX(AC10:AM29,MATCH(1,AC10:AC29,0),11)=INDEX(AC10:AM29,MATCH(2,AC10:AC29,0),11),INDEX(AC10:AM29,MATCH(2,AC10:AC29,0),11)=INDEX(AC10:AM29,MATCH(3,AC10:AC29,0),11)),1,0),0)</f>
        <v>0</v>
      </c>
    </row>
    <row r="9" spans="2:44" ht="7.5" customHeigh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162"/>
      <c r="R9" s="107"/>
      <c r="S9" s="107"/>
      <c r="T9" s="107"/>
      <c r="U9" s="107"/>
      <c r="V9" s="163"/>
      <c r="W9" s="140"/>
      <c r="X9" s="140"/>
      <c r="Y9" s="140"/>
      <c r="Z9" s="141"/>
      <c r="AA9" s="141"/>
      <c r="AB9" s="141"/>
      <c r="AC9" s="138"/>
      <c r="AD9" s="1"/>
      <c r="AE9" s="138"/>
      <c r="AF9" s="138"/>
      <c r="AG9" s="138"/>
      <c r="AH9" s="138"/>
      <c r="AI9" s="138"/>
      <c r="AJ9" s="138"/>
      <c r="AK9" s="138"/>
      <c r="AL9" s="139"/>
    </row>
    <row r="10" spans="2:44" ht="7.5" customHeight="1">
      <c r="B10" s="75"/>
      <c r="C10" s="109"/>
      <c r="D10" s="108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160"/>
      <c r="R10" s="142" t="str">
        <f>"  1)  " &amp; VLOOKUP(1,$AC$10:$AK$29,2,0)</f>
        <v xml:space="preserve">  1)  FRANCIA</v>
      </c>
      <c r="S10" s="143"/>
      <c r="T10" s="143"/>
      <c r="U10" s="149"/>
      <c r="V10" s="164">
        <f>VLOOKUP(1,$AC$10:$AK$29,3,0)</f>
        <v>6</v>
      </c>
      <c r="W10" s="128">
        <f>VLOOKUP(1,$AC$10:$AK$29,4,0)</f>
        <v>2</v>
      </c>
      <c r="X10" s="128">
        <f>VLOOKUP(1,$AC$10:$AK$29,5,0)</f>
        <v>0</v>
      </c>
      <c r="Y10" s="128">
        <f>VLOOKUP(1,$AC$10:$AK$29,6,0)</f>
        <v>1</v>
      </c>
      <c r="Z10" s="130">
        <f>VLOOKUP(1,$AC$10:$AK$29,7,0)</f>
        <v>6</v>
      </c>
      <c r="AA10" s="130">
        <f>VLOOKUP(1,$AC$10:$AK$29,8,0)</f>
        <v>3</v>
      </c>
      <c r="AB10" s="130">
        <f>VLOOKUP(1,$AC$10:$AK$29,9,0)</f>
        <v>3</v>
      </c>
      <c r="AC10" s="129">
        <f>RANK(AL10,$AL$10:$AL$29,0)</f>
        <v>1</v>
      </c>
      <c r="AD10" s="129" t="str">
        <f>F8</f>
        <v>FRANCIA</v>
      </c>
      <c r="AE10" s="129">
        <f>(AF10*3)+AG10</f>
        <v>6</v>
      </c>
      <c r="AF10" s="129">
        <f>COUNTIF(I32:K32,"G")</f>
        <v>2</v>
      </c>
      <c r="AG10" s="129">
        <f>COUNTIF(I32:K32,"E")</f>
        <v>0</v>
      </c>
      <c r="AH10" s="129">
        <f>COUNTIF(I32:K32,"P")</f>
        <v>1</v>
      </c>
      <c r="AI10" s="129">
        <f>I8+I20+K28</f>
        <v>6</v>
      </c>
      <c r="AJ10" s="129">
        <f>K8+K20+I28</f>
        <v>3</v>
      </c>
      <c r="AK10" s="129">
        <f>AI10-AJ10</f>
        <v>3</v>
      </c>
      <c r="AL10" s="129">
        <f>(AE10*1000)+(AK10*100)+(AI10*10)+4+vcp</f>
        <v>6364</v>
      </c>
      <c r="AM10" s="129">
        <f>AL10-4</f>
        <v>6360</v>
      </c>
      <c r="AN10" s="122"/>
      <c r="AO10" s="123" t="str">
        <f>IF(AL8=1,IF(R36="","",R36),IF(SUM(V10:V29)&gt;0,VLOOKUP(1,AC10:AD29,2,0),""))</f>
        <v>FRANCIA</v>
      </c>
    </row>
    <row r="11" spans="2:44" ht="7.5" customHeight="1">
      <c r="B11" s="75"/>
      <c r="C11" s="109"/>
      <c r="D11" s="108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160"/>
      <c r="R11" s="144"/>
      <c r="S11" s="145"/>
      <c r="T11" s="145"/>
      <c r="U11" s="150"/>
      <c r="V11" s="164"/>
      <c r="W11" s="128"/>
      <c r="X11" s="128"/>
      <c r="Y11" s="128"/>
      <c r="Z11" s="130"/>
      <c r="AA11" s="130"/>
      <c r="AB11" s="13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2"/>
      <c r="AO11" s="123"/>
    </row>
    <row r="12" spans="2:44" ht="7.5" customHeight="1">
      <c r="B12" s="75">
        <v>6</v>
      </c>
      <c r="C12" s="76">
        <f>VLOOKUP(B12,FechaHora,2,0) + VLOOKUP(UTCElegido,TablaUTC,3,0)</f>
        <v>44887.583333333328</v>
      </c>
      <c r="D12" s="77">
        <f>VLOOKUP(B12,FechaHora,2,0) + VLOOKUP(UTCElegido,TablaUTC,3,0)</f>
        <v>44887.583333333328</v>
      </c>
      <c r="E12" s="26"/>
      <c r="F12" s="113" t="s">
        <v>245</v>
      </c>
      <c r="G12" s="79" t="str">
        <f>IF(AND(I12&lt;&gt;"",K12&lt;&gt;""),IF(I12=K12,"E",IF(I12&gt;K12,"G","P")),"")</f>
        <v>E</v>
      </c>
      <c r="H12" s="28"/>
      <c r="I12" s="95">
        <v>0</v>
      </c>
      <c r="J12" s="79" t="s">
        <v>200</v>
      </c>
      <c r="K12" s="95">
        <v>0</v>
      </c>
      <c r="L12" s="79" t="str">
        <f>IF(AND(K12&lt;&gt;"",I12&lt;&gt;""),IF(K12=I12,"E",IF(K12&gt;I12,"G","P")),"")</f>
        <v>E</v>
      </c>
      <c r="M12" s="27"/>
      <c r="N12" s="110" t="s">
        <v>246</v>
      </c>
      <c r="O12" s="26"/>
      <c r="P12" s="160" t="s">
        <v>213</v>
      </c>
      <c r="R12" s="144"/>
      <c r="S12" s="145"/>
      <c r="T12" s="145"/>
      <c r="U12" s="150"/>
      <c r="V12" s="164"/>
      <c r="W12" s="128"/>
      <c r="X12" s="128"/>
      <c r="Y12" s="128"/>
      <c r="Z12" s="130"/>
      <c r="AA12" s="130"/>
      <c r="AB12" s="130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2"/>
      <c r="AO12" s="123"/>
    </row>
    <row r="13" spans="2:44" ht="7.5" customHeigh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0"/>
      <c r="O13" s="26"/>
      <c r="P13" s="160"/>
      <c r="R13" s="144"/>
      <c r="S13" s="145"/>
      <c r="T13" s="145"/>
      <c r="U13" s="150"/>
      <c r="V13" s="164"/>
      <c r="W13" s="128"/>
      <c r="X13" s="128"/>
      <c r="Y13" s="128"/>
      <c r="Z13" s="130"/>
      <c r="AA13" s="130"/>
      <c r="AB13" s="130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2"/>
      <c r="AO13" s="123"/>
    </row>
    <row r="14" spans="2:44" ht="7.5" customHeight="1">
      <c r="B14" s="75"/>
      <c r="C14" s="109"/>
      <c r="D14" s="108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160"/>
      <c r="R14" s="146"/>
      <c r="S14" s="147"/>
      <c r="T14" s="147"/>
      <c r="U14" s="151"/>
      <c r="V14" s="164"/>
      <c r="W14" s="128"/>
      <c r="X14" s="128"/>
      <c r="Y14" s="128"/>
      <c r="Z14" s="130"/>
      <c r="AA14" s="130"/>
      <c r="AB14" s="130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2"/>
      <c r="AO14" s="123"/>
    </row>
    <row r="15" spans="2:44" ht="7.5" customHeight="1">
      <c r="B15" s="75"/>
      <c r="C15" s="109"/>
      <c r="D15" s="108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160"/>
      <c r="R15" s="142" t="str">
        <f>"  2)  " &amp; VLOOKUP(2,$AC$10:$AK$29,2,0)</f>
        <v xml:space="preserve">  2)  AUSTRALIA</v>
      </c>
      <c r="S15" s="143"/>
      <c r="T15" s="143"/>
      <c r="U15" s="143"/>
      <c r="V15" s="164">
        <f>VLOOKUP(2,$AC$10:$AK$29,3,0)</f>
        <v>6</v>
      </c>
      <c r="W15" s="128">
        <f>VLOOKUP(2,$AC$10:$AK$29,4,0)</f>
        <v>2</v>
      </c>
      <c r="X15" s="128">
        <f>VLOOKUP(2,$AC$10:$AK$29,5,0)</f>
        <v>0</v>
      </c>
      <c r="Y15" s="128">
        <f>VLOOKUP(2,$AC$10:$AK$29,6,0)</f>
        <v>1</v>
      </c>
      <c r="Z15" s="130">
        <f>VLOOKUP(2,$AC$10:$AK$29,7,0)</f>
        <v>3</v>
      </c>
      <c r="AA15" s="130">
        <f>VLOOKUP(2,$AC$10:$AK$29,8,0)</f>
        <v>4</v>
      </c>
      <c r="AB15" s="130">
        <f>VLOOKUP(2,$AC$10:$AK$29,9,0)</f>
        <v>-1</v>
      </c>
      <c r="AC15" s="129">
        <f>RANK(AL15,$AL$10:$AL$29,0)</f>
        <v>2</v>
      </c>
      <c r="AD15" s="129" t="str">
        <f>N8</f>
        <v>AUSTRALIA</v>
      </c>
      <c r="AE15" s="129">
        <f t="shared" ref="AE15" si="0">(AF15*3)+AG15</f>
        <v>6</v>
      </c>
      <c r="AF15" s="129">
        <f>COUNTIF(I33:K33,"G")</f>
        <v>2</v>
      </c>
      <c r="AG15" s="129">
        <f>COUNTIF(I33:K33,"E")</f>
        <v>0</v>
      </c>
      <c r="AH15" s="129">
        <f>COUNTIF(I33:K33,"P")</f>
        <v>1</v>
      </c>
      <c r="AI15" s="129">
        <f>K8+K16+I24</f>
        <v>3</v>
      </c>
      <c r="AJ15" s="129">
        <f>I8+I16+K24</f>
        <v>4</v>
      </c>
      <c r="AK15" s="129">
        <f t="shared" ref="AK15" si="1">AI15-AJ15</f>
        <v>-1</v>
      </c>
      <c r="AL15" s="129">
        <f>(AE15*1000)+(AK15*100)+(AI15*10)+3+vcp</f>
        <v>5933</v>
      </c>
      <c r="AM15" s="129">
        <f>AL15-3</f>
        <v>5930</v>
      </c>
      <c r="AN15" s="122"/>
      <c r="AO15" s="124" t="str">
        <f>IF(AL8=1,IF(R37="","",R37),IF(SUM(V10:V29)&gt;0,VLOOKUP(2,AC10:AD29,2,0),""))</f>
        <v>AUSTRALIA</v>
      </c>
    </row>
    <row r="16" spans="2:44" ht="7.5" customHeight="1">
      <c r="B16" s="75">
        <v>21</v>
      </c>
      <c r="C16" s="76">
        <f>VLOOKUP(B16,FechaHora,2,0) + VLOOKUP(UTCElegido,TablaUTC,3,0)</f>
        <v>44891.458333333328</v>
      </c>
      <c r="D16" s="77">
        <f>VLOOKUP(B16,FechaHora,2,0) + VLOOKUP(UTCElegido,TablaUTC,3,0)</f>
        <v>44891.458333333328</v>
      </c>
      <c r="E16" s="26"/>
      <c r="F16" s="113" t="s">
        <v>246</v>
      </c>
      <c r="G16" s="79" t="str">
        <f>IF(AND(I16&lt;&gt;"",K16&lt;&gt;""),IF(I16=K16,"E",IF(I16&gt;K16,"G","P")),"")</f>
        <v>P</v>
      </c>
      <c r="H16" s="28"/>
      <c r="I16" s="95">
        <v>0</v>
      </c>
      <c r="J16" s="79" t="s">
        <v>200</v>
      </c>
      <c r="K16" s="95">
        <v>1</v>
      </c>
      <c r="L16" s="79" t="str">
        <f>IF(AND(K16&lt;&gt;"",I16&lt;&gt;""),IF(K16=I16,"E",IF(K16&gt;I16,"G","P")),"")</f>
        <v>G</v>
      </c>
      <c r="M16" s="27"/>
      <c r="N16" s="110" t="s">
        <v>244</v>
      </c>
      <c r="O16" s="26"/>
      <c r="P16" s="98" t="s">
        <v>216</v>
      </c>
      <c r="R16" s="144"/>
      <c r="S16" s="145"/>
      <c r="T16" s="145"/>
      <c r="U16" s="145"/>
      <c r="V16" s="164"/>
      <c r="W16" s="128"/>
      <c r="X16" s="128"/>
      <c r="Y16" s="128"/>
      <c r="Z16" s="130"/>
      <c r="AA16" s="130"/>
      <c r="AB16" s="130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2"/>
      <c r="AO16" s="124"/>
    </row>
    <row r="17" spans="2:41" ht="7.5" customHeigh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98"/>
      <c r="R17" s="144"/>
      <c r="S17" s="145"/>
      <c r="T17" s="145"/>
      <c r="U17" s="145"/>
      <c r="V17" s="164"/>
      <c r="W17" s="128"/>
      <c r="X17" s="128"/>
      <c r="Y17" s="128"/>
      <c r="Z17" s="130"/>
      <c r="AA17" s="130"/>
      <c r="AB17" s="13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2"/>
      <c r="AO17" s="124"/>
    </row>
    <row r="18" spans="2:41" ht="7.5" customHeight="1">
      <c r="B18" s="75"/>
      <c r="C18" s="109"/>
      <c r="D18" s="108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98"/>
      <c r="R18" s="144"/>
      <c r="S18" s="145"/>
      <c r="T18" s="145"/>
      <c r="U18" s="145"/>
      <c r="V18" s="164"/>
      <c r="W18" s="128"/>
      <c r="X18" s="128"/>
      <c r="Y18" s="128"/>
      <c r="Z18" s="130"/>
      <c r="AA18" s="130"/>
      <c r="AB18" s="130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2"/>
      <c r="AO18" s="124"/>
    </row>
    <row r="19" spans="2:41" ht="7.5" customHeight="1">
      <c r="B19" s="75"/>
      <c r="C19" s="109"/>
      <c r="D19" s="108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98"/>
      <c r="R19" s="146"/>
      <c r="S19" s="147"/>
      <c r="T19" s="147"/>
      <c r="U19" s="147"/>
      <c r="V19" s="164"/>
      <c r="W19" s="128"/>
      <c r="X19" s="128"/>
      <c r="Y19" s="128"/>
      <c r="Z19" s="130"/>
      <c r="AA19" s="130"/>
      <c r="AB19" s="13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2"/>
      <c r="AO19" s="124"/>
    </row>
    <row r="20" spans="2:41" ht="7.5" customHeight="1">
      <c r="B20" s="75">
        <v>23</v>
      </c>
      <c r="C20" s="76">
        <f>VLOOKUP(B20,FechaHora,2,0) + VLOOKUP(UTCElegido,TablaUTC,3,0)</f>
        <v>44891.708333333328</v>
      </c>
      <c r="D20" s="77">
        <f>VLOOKUP(B20,FechaHora,2,0) + VLOOKUP(UTCElegido,TablaUTC,3,0)</f>
        <v>44891.708333333328</v>
      </c>
      <c r="E20" s="26"/>
      <c r="F20" s="113" t="s">
        <v>243</v>
      </c>
      <c r="G20" s="79" t="str">
        <f>IF(AND(I20&lt;&gt;"",K20&lt;&gt;""),IF(I20=K20,"E",IF(I20&gt;K20,"G","P")),"")</f>
        <v>G</v>
      </c>
      <c r="H20" s="28"/>
      <c r="I20" s="95">
        <v>2</v>
      </c>
      <c r="J20" s="79" t="s">
        <v>200</v>
      </c>
      <c r="K20" s="95">
        <v>1</v>
      </c>
      <c r="L20" s="79" t="str">
        <f>IF(AND(K20&lt;&gt;"",I20&lt;&gt;""),IF(K20=I20,"E",IF(K20&gt;I20,"G","P")),"")</f>
        <v>P</v>
      </c>
      <c r="M20" s="27"/>
      <c r="N20" s="110" t="s">
        <v>245</v>
      </c>
      <c r="O20" s="26"/>
      <c r="P20" s="98" t="s">
        <v>242</v>
      </c>
      <c r="R20" s="154" t="str">
        <f>"  3)  " &amp; VLOOKUP(3,$AC$10:$AK$29,2,0)</f>
        <v xml:space="preserve">  3)  TÚNEZ</v>
      </c>
      <c r="S20" s="155"/>
      <c r="T20" s="155"/>
      <c r="U20" s="155"/>
      <c r="V20" s="161">
        <f>VLOOKUP(3,$AC$10:$AK$29,3,0)</f>
        <v>4</v>
      </c>
      <c r="W20" s="153">
        <f>VLOOKUP(3,$AC$10:$AK$29,4,0)</f>
        <v>1</v>
      </c>
      <c r="X20" s="153">
        <f>VLOOKUP(3,$AC$10:$AK$29,5,0)</f>
        <v>1</v>
      </c>
      <c r="Y20" s="153">
        <f>VLOOKUP(3,$AC$10:$AK$29,6,0)</f>
        <v>1</v>
      </c>
      <c r="Z20" s="152">
        <f>VLOOKUP(3,$AC$10:$AK$29,7,0)</f>
        <v>1</v>
      </c>
      <c r="AA20" s="152">
        <f>VLOOKUP(3,$AC$10:$AK$29,8,0)</f>
        <v>1</v>
      </c>
      <c r="AB20" s="152">
        <f>VLOOKUP(3,$AC$10:$AK$29,9,0)</f>
        <v>0</v>
      </c>
      <c r="AC20" s="129">
        <f>RANK(AL20,$AL$10:$AL$29,0)</f>
        <v>4</v>
      </c>
      <c r="AD20" s="129" t="str">
        <f>F12</f>
        <v>DINAMARCA</v>
      </c>
      <c r="AE20" s="129">
        <f t="shared" ref="AE20" si="2">(AF20*3)+AG20</f>
        <v>1</v>
      </c>
      <c r="AF20" s="129">
        <f>COUNTIF(I34:K34,"G")</f>
        <v>0</v>
      </c>
      <c r="AG20" s="129">
        <f>COUNTIF(I34:K34,"E")</f>
        <v>1</v>
      </c>
      <c r="AH20" s="129">
        <f>COUNTIF(I34:K34,"P")</f>
        <v>2</v>
      </c>
      <c r="AI20" s="129">
        <f>I12+K20+K24</f>
        <v>1</v>
      </c>
      <c r="AJ20" s="129">
        <f>K12+I20+I24</f>
        <v>3</v>
      </c>
      <c r="AK20" s="129">
        <f t="shared" ref="AK20" si="3">AI20-AJ20</f>
        <v>-2</v>
      </c>
      <c r="AL20" s="129">
        <f>(AE20*1000)+(AK20*100)+(AI20*10)+2+vcp</f>
        <v>812</v>
      </c>
      <c r="AM20" s="129">
        <f>AL20-2</f>
        <v>810</v>
      </c>
      <c r="AN20" s="122"/>
      <c r="AO20" s="125"/>
    </row>
    <row r="21" spans="2:41" ht="7.5" customHeight="1">
      <c r="B21" s="75"/>
      <c r="C21" s="75"/>
      <c r="D21" s="75"/>
      <c r="E21" s="26"/>
      <c r="F21" s="113"/>
      <c r="G21" s="79"/>
      <c r="H21" s="28"/>
      <c r="I21" s="96"/>
      <c r="J21" s="79"/>
      <c r="K21" s="96"/>
      <c r="L21" s="79"/>
      <c r="M21" s="27"/>
      <c r="N21" s="110"/>
      <c r="O21" s="26"/>
      <c r="P21" s="98"/>
      <c r="R21" s="156"/>
      <c r="S21" s="157"/>
      <c r="T21" s="157"/>
      <c r="U21" s="157"/>
      <c r="V21" s="161"/>
      <c r="W21" s="153"/>
      <c r="X21" s="153"/>
      <c r="Y21" s="153"/>
      <c r="Z21" s="152"/>
      <c r="AA21" s="152"/>
      <c r="AB21" s="152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2"/>
      <c r="AO21" s="126"/>
    </row>
    <row r="22" spans="2:41" ht="7.5" customHeight="1">
      <c r="B22" s="75"/>
      <c r="C22" s="109"/>
      <c r="D22" s="108"/>
      <c r="E22" s="26"/>
      <c r="F22" s="105"/>
      <c r="G22" s="26"/>
      <c r="H22" s="26"/>
      <c r="I22" s="79"/>
      <c r="J22" s="79"/>
      <c r="K22" s="79"/>
      <c r="L22" s="26"/>
      <c r="M22" s="26"/>
      <c r="N22" s="105"/>
      <c r="O22" s="26"/>
      <c r="P22" s="98"/>
      <c r="R22" s="156"/>
      <c r="S22" s="157"/>
      <c r="T22" s="157"/>
      <c r="U22" s="157"/>
      <c r="V22" s="161"/>
      <c r="W22" s="153"/>
      <c r="X22" s="153"/>
      <c r="Y22" s="153"/>
      <c r="Z22" s="152"/>
      <c r="AA22" s="152"/>
      <c r="AB22" s="152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2"/>
      <c r="AO22" s="126"/>
    </row>
    <row r="23" spans="2:41" ht="7.5" customHeight="1">
      <c r="B23" s="75"/>
      <c r="C23" s="109"/>
      <c r="D23" s="108"/>
      <c r="E23" s="26"/>
      <c r="F23" s="105"/>
      <c r="G23" s="26"/>
      <c r="H23" s="26"/>
      <c r="I23" s="79"/>
      <c r="J23" s="79"/>
      <c r="K23" s="79"/>
      <c r="L23" s="26"/>
      <c r="M23" s="26"/>
      <c r="N23" s="105"/>
      <c r="O23" s="26"/>
      <c r="P23" s="98"/>
      <c r="R23" s="156"/>
      <c r="S23" s="157"/>
      <c r="T23" s="157"/>
      <c r="U23" s="157"/>
      <c r="V23" s="161"/>
      <c r="W23" s="153"/>
      <c r="X23" s="153"/>
      <c r="Y23" s="153"/>
      <c r="Z23" s="152"/>
      <c r="AA23" s="152"/>
      <c r="AB23" s="152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2"/>
      <c r="AO23" s="126"/>
    </row>
    <row r="24" spans="2:41" ht="7.5" customHeight="1">
      <c r="B24" s="75">
        <v>37</v>
      </c>
      <c r="C24" s="76">
        <f>VLOOKUP(B24,FechaHora,2,0) + VLOOKUP(UTCElegido,TablaUTC,3,0)</f>
        <v>44895.666666666664</v>
      </c>
      <c r="D24" s="77">
        <f>VLOOKUP(B24,FechaHora,2,0) + VLOOKUP(UTCElegido,TablaUTC,3,0)</f>
        <v>44895.666666666664</v>
      </c>
      <c r="E24" s="26"/>
      <c r="F24" s="113" t="s">
        <v>244</v>
      </c>
      <c r="G24" s="79" t="str">
        <f>IF(AND(I24&lt;&gt;"",K24&lt;&gt;""),IF(I24=K24,"E",IF(I24&gt;K24,"G","P")),"")</f>
        <v>G</v>
      </c>
      <c r="H24" s="28"/>
      <c r="I24" s="95">
        <v>1</v>
      </c>
      <c r="J24" s="79" t="s">
        <v>200</v>
      </c>
      <c r="K24" s="95">
        <v>0</v>
      </c>
      <c r="L24" s="79" t="str">
        <f>IF(AND(K24&lt;&gt;"",I24&lt;&gt;""),IF(K24=I24,"E",IF(K24&gt;I24,"G","P")),"")</f>
        <v>P</v>
      </c>
      <c r="M24" s="27"/>
      <c r="N24" s="110" t="s">
        <v>245</v>
      </c>
      <c r="O24" s="26"/>
      <c r="P24" s="98" t="s">
        <v>216</v>
      </c>
      <c r="R24" s="158"/>
      <c r="S24" s="159"/>
      <c r="T24" s="159"/>
      <c r="U24" s="159"/>
      <c r="V24" s="161"/>
      <c r="W24" s="153"/>
      <c r="X24" s="153"/>
      <c r="Y24" s="153"/>
      <c r="Z24" s="152"/>
      <c r="AA24" s="152"/>
      <c r="AB24" s="152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2"/>
      <c r="AO24" s="127"/>
    </row>
    <row r="25" spans="2:41" ht="7.5" customHeight="1">
      <c r="B25" s="75"/>
      <c r="C25" s="75"/>
      <c r="D25" s="75"/>
      <c r="E25" s="26"/>
      <c r="F25" s="113"/>
      <c r="G25" s="79"/>
      <c r="H25" s="28"/>
      <c r="I25" s="96"/>
      <c r="J25" s="79"/>
      <c r="K25" s="96"/>
      <c r="L25" s="79"/>
      <c r="M25" s="27"/>
      <c r="N25" s="110"/>
      <c r="O25" s="26"/>
      <c r="P25" s="98"/>
      <c r="R25" s="154" t="str">
        <f>"  4)  " &amp; VLOOKUP(4,$AC$10:$AK$29,2,0)</f>
        <v xml:space="preserve">  4)  DINAMARCA</v>
      </c>
      <c r="S25" s="155"/>
      <c r="T25" s="155"/>
      <c r="U25" s="155"/>
      <c r="V25" s="161">
        <f>VLOOKUP(4,$AC$10:$AK$29,3,0)</f>
        <v>1</v>
      </c>
      <c r="W25" s="153">
        <f>VLOOKUP(4,$AC$10:$AK$29,4,0)</f>
        <v>0</v>
      </c>
      <c r="X25" s="153">
        <f>VLOOKUP(4,$AC$10:$AK$29,5,0)</f>
        <v>1</v>
      </c>
      <c r="Y25" s="153">
        <f>VLOOKUP(4,$AC$10:$AK$29,6,0)</f>
        <v>2</v>
      </c>
      <c r="Z25" s="152">
        <f>VLOOKUP(4,$AC$10:$AK$29,7,0)</f>
        <v>1</v>
      </c>
      <c r="AA25" s="152">
        <f>VLOOKUP(4,$AC$10:$AK$29,8,0)</f>
        <v>3</v>
      </c>
      <c r="AB25" s="152">
        <f>VLOOKUP(4,$AC$10:$AK$29,9,0)</f>
        <v>-2</v>
      </c>
      <c r="AC25" s="129">
        <f>RANK(AL25,$AL$10:$AL$29,0)</f>
        <v>3</v>
      </c>
      <c r="AD25" s="129" t="str">
        <f>N12</f>
        <v>TÚNEZ</v>
      </c>
      <c r="AE25" s="129">
        <f t="shared" ref="AE25" si="4">(AF25*3)+AG25</f>
        <v>4</v>
      </c>
      <c r="AF25" s="129">
        <f>COUNTIF(I35:K35,"G")</f>
        <v>1</v>
      </c>
      <c r="AG25" s="129">
        <f>COUNTIF(I35:K35,"E")</f>
        <v>1</v>
      </c>
      <c r="AH25" s="129">
        <f>COUNTIF(I35:K35,"P")</f>
        <v>1</v>
      </c>
      <c r="AI25" s="129">
        <f>K12+I16+I28</f>
        <v>1</v>
      </c>
      <c r="AJ25" s="129">
        <f>I12+K16+K28</f>
        <v>1</v>
      </c>
      <c r="AK25" s="129">
        <f t="shared" ref="AK25" si="5">AI25-AJ25</f>
        <v>0</v>
      </c>
      <c r="AL25" s="129">
        <f>(AE25*1000)+(AK25*100)+(AI25*10)+1+vcp</f>
        <v>4011</v>
      </c>
      <c r="AM25" s="129">
        <f>AL25-1</f>
        <v>4010</v>
      </c>
      <c r="AN25" s="122"/>
      <c r="AO25" s="125"/>
    </row>
    <row r="26" spans="2:41" ht="7.5" customHeight="1">
      <c r="B26" s="75"/>
      <c r="C26" s="109"/>
      <c r="D26" s="108"/>
      <c r="E26" s="26"/>
      <c r="F26" s="105"/>
      <c r="G26" s="26"/>
      <c r="H26" s="26"/>
      <c r="I26" s="79"/>
      <c r="J26" s="79"/>
      <c r="K26" s="79"/>
      <c r="L26" s="26"/>
      <c r="M26" s="26"/>
      <c r="N26" s="105"/>
      <c r="O26" s="26"/>
      <c r="P26" s="160"/>
      <c r="R26" s="156"/>
      <c r="S26" s="157"/>
      <c r="T26" s="157"/>
      <c r="U26" s="157"/>
      <c r="V26" s="161"/>
      <c r="W26" s="153"/>
      <c r="X26" s="153"/>
      <c r="Y26" s="153"/>
      <c r="Z26" s="152"/>
      <c r="AA26" s="152"/>
      <c r="AB26" s="152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2"/>
      <c r="AO26" s="126"/>
    </row>
    <row r="27" spans="2:41" ht="7.5" customHeight="1">
      <c r="B27" s="75"/>
      <c r="C27" s="109"/>
      <c r="D27" s="108"/>
      <c r="E27" s="26"/>
      <c r="F27" s="105"/>
      <c r="G27" s="26"/>
      <c r="H27" s="26"/>
      <c r="I27" s="79"/>
      <c r="J27" s="79"/>
      <c r="K27" s="79"/>
      <c r="L27" s="26"/>
      <c r="M27" s="26"/>
      <c r="N27" s="105"/>
      <c r="O27" s="26"/>
      <c r="P27" s="160"/>
      <c r="R27" s="156"/>
      <c r="S27" s="157"/>
      <c r="T27" s="157"/>
      <c r="U27" s="157"/>
      <c r="V27" s="161"/>
      <c r="W27" s="153"/>
      <c r="X27" s="153"/>
      <c r="Y27" s="153"/>
      <c r="Z27" s="152"/>
      <c r="AA27" s="152"/>
      <c r="AB27" s="152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2"/>
      <c r="AO27" s="126"/>
    </row>
    <row r="28" spans="2:41" ht="7.5" customHeight="1">
      <c r="B28" s="75">
        <v>38</v>
      </c>
      <c r="C28" s="76">
        <f>VLOOKUP(B28,FechaHora,2,0) + VLOOKUP(UTCElegido,TablaUTC,3,0)</f>
        <v>44895.666666666664</v>
      </c>
      <c r="D28" s="77">
        <f>VLOOKUP(B28,FechaHora,2,0) + VLOOKUP(UTCElegido,TablaUTC,3,0)</f>
        <v>44895.666666666664</v>
      </c>
      <c r="E28" s="26"/>
      <c r="F28" s="113" t="s">
        <v>246</v>
      </c>
      <c r="G28" s="79" t="str">
        <f>IF(AND(I28&lt;&gt;"",K28&lt;&gt;""),IF(I28=K28,"E",IF(I28&gt;K28,"G","P")),"")</f>
        <v>G</v>
      </c>
      <c r="H28" s="28"/>
      <c r="I28" s="95">
        <v>1</v>
      </c>
      <c r="J28" s="79" t="s">
        <v>200</v>
      </c>
      <c r="K28" s="95">
        <v>0</v>
      </c>
      <c r="L28" s="79" t="str">
        <f>IF(AND(K28&lt;&gt;"",I28&lt;&gt;""),IF(K28=I28,"E",IF(K28&gt;I28,"G","P")),"")</f>
        <v>P</v>
      </c>
      <c r="M28" s="27"/>
      <c r="N28" s="110" t="s">
        <v>243</v>
      </c>
      <c r="O28" s="26"/>
      <c r="P28" s="160" t="s">
        <v>213</v>
      </c>
      <c r="R28" s="156"/>
      <c r="S28" s="157"/>
      <c r="T28" s="157"/>
      <c r="U28" s="157"/>
      <c r="V28" s="161"/>
      <c r="W28" s="153"/>
      <c r="X28" s="153"/>
      <c r="Y28" s="153"/>
      <c r="Z28" s="152"/>
      <c r="AA28" s="152"/>
      <c r="AB28" s="152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2"/>
      <c r="AO28" s="126"/>
    </row>
    <row r="29" spans="2:41" ht="7.5" customHeight="1">
      <c r="B29" s="75"/>
      <c r="C29" s="75"/>
      <c r="D29" s="75"/>
      <c r="E29" s="26"/>
      <c r="F29" s="113"/>
      <c r="G29" s="79"/>
      <c r="H29" s="28"/>
      <c r="I29" s="96"/>
      <c r="J29" s="79"/>
      <c r="K29" s="96"/>
      <c r="L29" s="79"/>
      <c r="M29" s="27"/>
      <c r="N29" s="110"/>
      <c r="O29" s="26"/>
      <c r="P29" s="160"/>
      <c r="R29" s="158"/>
      <c r="S29" s="159"/>
      <c r="T29" s="159"/>
      <c r="U29" s="159"/>
      <c r="V29" s="161"/>
      <c r="W29" s="153"/>
      <c r="X29" s="153"/>
      <c r="Y29" s="153"/>
      <c r="Z29" s="152"/>
      <c r="AA29" s="152"/>
      <c r="AB29" s="152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2"/>
      <c r="AO29" s="127"/>
    </row>
    <row r="30" spans="2:41" ht="8.1" customHeight="1">
      <c r="B30" s="29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63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2" spans="2:41" hidden="1">
      <c r="F32" t="str">
        <f>F8</f>
        <v>FRANCIA</v>
      </c>
      <c r="I32" t="str">
        <f>G8</f>
        <v>G</v>
      </c>
      <c r="J32" t="str">
        <f>G20</f>
        <v>G</v>
      </c>
      <c r="K32" t="str">
        <f>L28</f>
        <v>P</v>
      </c>
    </row>
    <row r="33" spans="6:21" hidden="1">
      <c r="F33" t="str">
        <f>N8</f>
        <v>AUSTRALIA</v>
      </c>
      <c r="I33" t="str">
        <f>L8</f>
        <v>P</v>
      </c>
      <c r="J33" t="str">
        <f>L16</f>
        <v>G</v>
      </c>
      <c r="K33" t="str">
        <f>G24</f>
        <v>G</v>
      </c>
    </row>
    <row r="34" spans="6:21" hidden="1">
      <c r="F34" t="str">
        <f>F12</f>
        <v>DINAMARCA</v>
      </c>
      <c r="I34" t="str">
        <f>G12</f>
        <v>E</v>
      </c>
      <c r="J34" t="str">
        <f>L20</f>
        <v>P</v>
      </c>
      <c r="K34" t="str">
        <f>L24</f>
        <v>P</v>
      </c>
    </row>
    <row r="35" spans="6:21" hidden="1">
      <c r="F35" t="str">
        <f>N12</f>
        <v>TÚNEZ</v>
      </c>
      <c r="I35" t="str">
        <f>L12</f>
        <v>E</v>
      </c>
      <c r="J35" t="str">
        <f>G16</f>
        <v>P</v>
      </c>
      <c r="K35" t="str">
        <f>G28</f>
        <v>G</v>
      </c>
    </row>
    <row r="36" spans="6:21">
      <c r="N36" s="61" t="str">
        <f>IF(AL8=1,"Indica manualmente las posiciones finales de los equipos de la serie:","")</f>
        <v/>
      </c>
      <c r="P36" s="3" t="str">
        <f>IF(AL8=1,"Primer puesto:","")</f>
        <v/>
      </c>
      <c r="R36" s="119"/>
      <c r="S36" s="120"/>
      <c r="T36" s="120"/>
      <c r="U36" s="121"/>
    </row>
    <row r="37" spans="6:21">
      <c r="N37" s="13" t="str">
        <f>IF(AL8=1,"(Este libro efectúa automáticamente varios desempates,","")</f>
        <v/>
      </c>
      <c r="P37" s="3" t="str">
        <f>IF(AL8=1,"Segundo puesto:","")</f>
        <v/>
      </c>
      <c r="R37" s="119"/>
      <c r="S37" s="120"/>
      <c r="T37" s="120"/>
      <c r="U37" s="121"/>
    </row>
    <row r="38" spans="6:21">
      <c r="N38" s="13" t="str">
        <f>IF(AL8=1,"pero, en este caso, no pueden deducirse de forma automática.)","")</f>
        <v/>
      </c>
      <c r="P38" s="3" t="str">
        <f>IF(AL8=1,"Tercer puesto:","")</f>
        <v/>
      </c>
      <c r="R38" s="119"/>
      <c r="S38" s="120"/>
      <c r="T38" s="120"/>
      <c r="U38" s="121"/>
    </row>
  </sheetData>
  <sheetProtection algorithmName="SHA-512" hashValue="Gc++moVYQFUa8sMv4V3QpcXYJV+YSu8+3Y2HJ849MipvM0pQ8Vov4gPFWxOYQ3uBQX8kx1SmZa2GucI0JTgRWg==" saltValue="oudu8o5f73WO5GCBYxGOCw==" spinCount="100000" sheet="1" selectLockedCells="1" selectUnlockedCells="1"/>
  <mergeCells count="218">
    <mergeCell ref="R37:U37"/>
    <mergeCell ref="J28:J29"/>
    <mergeCell ref="K28:K29"/>
    <mergeCell ref="L28:L29"/>
    <mergeCell ref="N28:N29"/>
    <mergeCell ref="R36:U36"/>
    <mergeCell ref="J26:J27"/>
    <mergeCell ref="K26:K27"/>
    <mergeCell ref="N26:N27"/>
    <mergeCell ref="P28:P29"/>
    <mergeCell ref="P26:P27"/>
    <mergeCell ref="AH20:AH24"/>
    <mergeCell ref="K24:K25"/>
    <mergeCell ref="L24:L25"/>
    <mergeCell ref="N24:N25"/>
    <mergeCell ref="P24:P25"/>
    <mergeCell ref="R25:U29"/>
    <mergeCell ref="B28:B29"/>
    <mergeCell ref="G28:G29"/>
    <mergeCell ref="I28:I29"/>
    <mergeCell ref="R20:U24"/>
    <mergeCell ref="K22:K23"/>
    <mergeCell ref="N22:N23"/>
    <mergeCell ref="B20:B21"/>
    <mergeCell ref="B24:B25"/>
    <mergeCell ref="P22:P23"/>
    <mergeCell ref="J24:J25"/>
    <mergeCell ref="V20:V24"/>
    <mergeCell ref="AF20:AF24"/>
    <mergeCell ref="AG20:AG24"/>
    <mergeCell ref="AC25:AC29"/>
    <mergeCell ref="AD25:AD29"/>
    <mergeCell ref="AE25:AE29"/>
    <mergeCell ref="AF25:AF29"/>
    <mergeCell ref="AB25:AB29"/>
    <mergeCell ref="B22:B23"/>
    <mergeCell ref="C22:C23"/>
    <mergeCell ref="D22:D23"/>
    <mergeCell ref="F22:F23"/>
    <mergeCell ref="I22:I23"/>
    <mergeCell ref="J22:J23"/>
    <mergeCell ref="C24:C25"/>
    <mergeCell ref="B26:B27"/>
    <mergeCell ref="C26:C27"/>
    <mergeCell ref="D26:D27"/>
    <mergeCell ref="F26:F27"/>
    <mergeCell ref="I26:I27"/>
    <mergeCell ref="W25:W29"/>
    <mergeCell ref="C28:C29"/>
    <mergeCell ref="D28:D29"/>
    <mergeCell ref="F28:F29"/>
    <mergeCell ref="D24:D25"/>
    <mergeCell ref="F24:F25"/>
    <mergeCell ref="G24:G25"/>
    <mergeCell ref="W20:W24"/>
    <mergeCell ref="P20:P21"/>
    <mergeCell ref="N20:N21"/>
    <mergeCell ref="I24:I25"/>
    <mergeCell ref="C20:C21"/>
    <mergeCell ref="D20:D21"/>
    <mergeCell ref="F20:F21"/>
    <mergeCell ref="G20:G21"/>
    <mergeCell ref="I20:I21"/>
    <mergeCell ref="J20:J21"/>
    <mergeCell ref="K20:K21"/>
    <mergeCell ref="L20:L21"/>
    <mergeCell ref="B16:B17"/>
    <mergeCell ref="C16:C17"/>
    <mergeCell ref="D16:D17"/>
    <mergeCell ref="F16:F17"/>
    <mergeCell ref="G16:G17"/>
    <mergeCell ref="I16:I17"/>
    <mergeCell ref="AD15:AD19"/>
    <mergeCell ref="AE15:AE19"/>
    <mergeCell ref="B18:B19"/>
    <mergeCell ref="C18:C19"/>
    <mergeCell ref="B14:B15"/>
    <mergeCell ref="C14:C15"/>
    <mergeCell ref="AC20:AC24"/>
    <mergeCell ref="AD20:AD24"/>
    <mergeCell ref="AE20:AE24"/>
    <mergeCell ref="AF15:AF19"/>
    <mergeCell ref="X15:X19"/>
    <mergeCell ref="Y15:Y19"/>
    <mergeCell ref="Z15:Z19"/>
    <mergeCell ref="D18:D19"/>
    <mergeCell ref="F18:F19"/>
    <mergeCell ref="I18:I19"/>
    <mergeCell ref="J18:J19"/>
    <mergeCell ref="K18:K19"/>
    <mergeCell ref="N18:N19"/>
    <mergeCell ref="P18:P19"/>
    <mergeCell ref="R15:U19"/>
    <mergeCell ref="D14:D15"/>
    <mergeCell ref="AA10:AA14"/>
    <mergeCell ref="AB10:AB14"/>
    <mergeCell ref="AC10:AC14"/>
    <mergeCell ref="K12:K13"/>
    <mergeCell ref="T1:X1"/>
    <mergeCell ref="E6:O6"/>
    <mergeCell ref="R6:AB6"/>
    <mergeCell ref="W15:W19"/>
    <mergeCell ref="N12:N13"/>
    <mergeCell ref="AJ8:AJ9"/>
    <mergeCell ref="AK8:AK9"/>
    <mergeCell ref="G8:G9"/>
    <mergeCell ref="I8:I9"/>
    <mergeCell ref="J8:J9"/>
    <mergeCell ref="L12:L13"/>
    <mergeCell ref="P10:P11"/>
    <mergeCell ref="P12:P13"/>
    <mergeCell ref="P14:P15"/>
    <mergeCell ref="AJ15:AJ19"/>
    <mergeCell ref="V15:V19"/>
    <mergeCell ref="J16:J17"/>
    <mergeCell ref="K16:K17"/>
    <mergeCell ref="L16:L17"/>
    <mergeCell ref="N16:N17"/>
    <mergeCell ref="P16:P17"/>
    <mergeCell ref="F14:F15"/>
    <mergeCell ref="I14:I15"/>
    <mergeCell ref="J14:J15"/>
    <mergeCell ref="B12:B13"/>
    <mergeCell ref="C12:C13"/>
    <mergeCell ref="D12:D13"/>
    <mergeCell ref="F12:F13"/>
    <mergeCell ref="G12:G13"/>
    <mergeCell ref="I12:I13"/>
    <mergeCell ref="J12:J13"/>
    <mergeCell ref="AL8:AL9"/>
    <mergeCell ref="B10:B11"/>
    <mergeCell ref="C10:C11"/>
    <mergeCell ref="D10:D11"/>
    <mergeCell ref="F10:F11"/>
    <mergeCell ref="I10:I11"/>
    <mergeCell ref="J10:J11"/>
    <mergeCell ref="K10:K11"/>
    <mergeCell ref="AC8:AC9"/>
    <mergeCell ref="AE8:AE9"/>
    <mergeCell ref="AF8:AF9"/>
    <mergeCell ref="AG8:AG9"/>
    <mergeCell ref="AH8:AH9"/>
    <mergeCell ref="AI8:AI9"/>
    <mergeCell ref="W8:W9"/>
    <mergeCell ref="X8:X9"/>
    <mergeCell ref="Y8:Y9"/>
    <mergeCell ref="B8:B9"/>
    <mergeCell ref="C8:C9"/>
    <mergeCell ref="D8:D9"/>
    <mergeCell ref="F8:F9"/>
    <mergeCell ref="K8:K9"/>
    <mergeCell ref="AK10:AK14"/>
    <mergeCell ref="L8:L9"/>
    <mergeCell ref="N8:N9"/>
    <mergeCell ref="P8:P9"/>
    <mergeCell ref="R8:U9"/>
    <mergeCell ref="V8:V9"/>
    <mergeCell ref="Z8:Z9"/>
    <mergeCell ref="AA8:AA9"/>
    <mergeCell ref="AB8:AB9"/>
    <mergeCell ref="AE10:AE14"/>
    <mergeCell ref="AF10:AF14"/>
    <mergeCell ref="Y10:Y14"/>
    <mergeCell ref="Z10:Z14"/>
    <mergeCell ref="AD10:AD14"/>
    <mergeCell ref="N10:N11"/>
    <mergeCell ref="R10:U14"/>
    <mergeCell ref="V10:V14"/>
    <mergeCell ref="K14:K15"/>
    <mergeCell ref="N14:N15"/>
    <mergeCell ref="AN20:AN24"/>
    <mergeCell ref="AO20:AO24"/>
    <mergeCell ref="AK15:AK19"/>
    <mergeCell ref="AG15:AG19"/>
    <mergeCell ref="AH15:AH19"/>
    <mergeCell ref="AI15:AI19"/>
    <mergeCell ref="AK20:AK24"/>
    <mergeCell ref="R38:U38"/>
    <mergeCell ref="AN10:AN14"/>
    <mergeCell ref="W10:W14"/>
    <mergeCell ref="X20:X24"/>
    <mergeCell ref="Y20:Y24"/>
    <mergeCell ref="Z20:Z24"/>
    <mergeCell ref="AA20:AA24"/>
    <mergeCell ref="V25:V29"/>
    <mergeCell ref="X25:X29"/>
    <mergeCell ref="Y25:Y29"/>
    <mergeCell ref="Z25:Z29"/>
    <mergeCell ref="AA25:AA29"/>
    <mergeCell ref="AI25:AI29"/>
    <mergeCell ref="AJ25:AJ29"/>
    <mergeCell ref="AI20:AI24"/>
    <mergeCell ref="AJ20:AJ24"/>
    <mergeCell ref="AB20:AB24"/>
    <mergeCell ref="AN25:AN29"/>
    <mergeCell ref="AO25:AO29"/>
    <mergeCell ref="X10:X14"/>
    <mergeCell ref="AL10:AL14"/>
    <mergeCell ref="AM10:AM14"/>
    <mergeCell ref="AG10:AG14"/>
    <mergeCell ref="AH10:AH14"/>
    <mergeCell ref="AI10:AI14"/>
    <mergeCell ref="AJ10:AJ14"/>
    <mergeCell ref="AL15:AL19"/>
    <mergeCell ref="AM15:AM19"/>
    <mergeCell ref="AA15:AA19"/>
    <mergeCell ref="AB15:AB19"/>
    <mergeCell ref="AC15:AC19"/>
    <mergeCell ref="AL20:AL24"/>
    <mergeCell ref="AM20:AM24"/>
    <mergeCell ref="AL25:AL29"/>
    <mergeCell ref="AM25:AM29"/>
    <mergeCell ref="AG25:AG29"/>
    <mergeCell ref="AH25:AH29"/>
    <mergeCell ref="AK25:AK29"/>
    <mergeCell ref="AO10:AO14"/>
    <mergeCell ref="AN15:AN19"/>
    <mergeCell ref="AO15:AO19"/>
  </mergeCells>
  <conditionalFormatting sqref="I8:I9">
    <cfRule type="expression" dxfId="220" priority="35">
      <formula>G8="P"</formula>
    </cfRule>
    <cfRule type="expression" dxfId="219" priority="36">
      <formula>G8="E"</formula>
    </cfRule>
    <cfRule type="expression" dxfId="218" priority="37">
      <formula>G8="G"</formula>
    </cfRule>
  </conditionalFormatting>
  <conditionalFormatting sqref="K24:K25">
    <cfRule type="expression" dxfId="217" priority="32">
      <formula>L24="P"</formula>
    </cfRule>
    <cfRule type="expression" dxfId="216" priority="33">
      <formula>L24="E"</formula>
    </cfRule>
    <cfRule type="expression" dxfId="215" priority="34">
      <formula>L24="G"</formula>
    </cfRule>
  </conditionalFormatting>
  <conditionalFormatting sqref="K20:K21">
    <cfRule type="expression" dxfId="214" priority="29">
      <formula>L20="P"</formula>
    </cfRule>
    <cfRule type="expression" dxfId="213" priority="30">
      <formula>L20="E"</formula>
    </cfRule>
    <cfRule type="expression" dxfId="212" priority="31">
      <formula>L20="G"</formula>
    </cfRule>
  </conditionalFormatting>
  <conditionalFormatting sqref="K16:K17">
    <cfRule type="expression" dxfId="211" priority="26">
      <formula>L16="P"</formula>
    </cfRule>
    <cfRule type="expression" dxfId="210" priority="27">
      <formula>L16="E"</formula>
    </cfRule>
    <cfRule type="expression" dxfId="209" priority="28">
      <formula>L16="G"</formula>
    </cfRule>
  </conditionalFormatting>
  <conditionalFormatting sqref="K12:K13">
    <cfRule type="expression" dxfId="208" priority="23">
      <formula>L12="P"</formula>
    </cfRule>
    <cfRule type="expression" dxfId="207" priority="24">
      <formula>L12="E"</formula>
    </cfRule>
    <cfRule type="expression" dxfId="206" priority="25">
      <formula>L12="G"</formula>
    </cfRule>
  </conditionalFormatting>
  <conditionalFormatting sqref="K8:K9">
    <cfRule type="expression" dxfId="205" priority="20">
      <formula>L8="P"</formula>
    </cfRule>
    <cfRule type="expression" dxfId="204" priority="21">
      <formula>L8="E"</formula>
    </cfRule>
    <cfRule type="expression" dxfId="203" priority="22">
      <formula>L8="G"</formula>
    </cfRule>
  </conditionalFormatting>
  <conditionalFormatting sqref="K28:K29">
    <cfRule type="expression" dxfId="202" priority="17">
      <formula>L28="P"</formula>
    </cfRule>
    <cfRule type="expression" dxfId="201" priority="18">
      <formula>L28="E"</formula>
    </cfRule>
    <cfRule type="expression" dxfId="200" priority="19">
      <formula>L28="G"</formula>
    </cfRule>
  </conditionalFormatting>
  <conditionalFormatting sqref="I12:I13">
    <cfRule type="expression" dxfId="199" priority="14">
      <formula>G12="P"</formula>
    </cfRule>
    <cfRule type="expression" dxfId="198" priority="15">
      <formula>G12="E"</formula>
    </cfRule>
    <cfRule type="expression" dxfId="197" priority="16">
      <formula>G12="G"</formula>
    </cfRule>
  </conditionalFormatting>
  <conditionalFormatting sqref="I16:I17">
    <cfRule type="expression" dxfId="196" priority="11">
      <formula>G16="P"</formula>
    </cfRule>
    <cfRule type="expression" dxfId="195" priority="12">
      <formula>G16="E"</formula>
    </cfRule>
    <cfRule type="expression" dxfId="194" priority="13">
      <formula>G16="G"</formula>
    </cfRule>
  </conditionalFormatting>
  <conditionalFormatting sqref="I20:I21">
    <cfRule type="expression" dxfId="193" priority="8">
      <formula>G20="P"</formula>
    </cfRule>
    <cfRule type="expression" dxfId="192" priority="9">
      <formula>G20="E"</formula>
    </cfRule>
    <cfRule type="expression" dxfId="191" priority="10">
      <formula>G20="G"</formula>
    </cfRule>
  </conditionalFormatting>
  <conditionalFormatting sqref="I24:I25">
    <cfRule type="expression" dxfId="190" priority="5">
      <formula>G24="P"</formula>
    </cfRule>
    <cfRule type="expression" dxfId="189" priority="6">
      <formula>G24="E"</formula>
    </cfRule>
    <cfRule type="expression" dxfId="188" priority="7">
      <formula>G24="G"</formula>
    </cfRule>
  </conditionalFormatting>
  <conditionalFormatting sqref="I28:I29">
    <cfRule type="expression" dxfId="187" priority="2">
      <formula>G28="P"</formula>
    </cfRule>
    <cfRule type="expression" dxfId="186" priority="3">
      <formula>G28="E"</formula>
    </cfRule>
    <cfRule type="expression" dxfId="185" priority="4">
      <formula>G28="G"</formula>
    </cfRule>
  </conditionalFormatting>
  <conditionalFormatting sqref="R36:U38">
    <cfRule type="expression" dxfId="184" priority="1">
      <formula>$AL$8=0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00000000-0002-0000-04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B1:AR38"/>
  <sheetViews>
    <sheetView showGridLines="0" showRowColHeaders="0" workbookViewId="0">
      <selection activeCell="N31" sqref="N31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2" hidden="1" customWidth="1"/>
    <col min="30" max="30" width="16.7109375" hidden="1" customWidth="1"/>
    <col min="31" max="31" width="2" hidden="1" customWidth="1"/>
    <col min="32" max="32" width="2.28515625" hidden="1" customWidth="1"/>
    <col min="33" max="33" width="2" hidden="1" customWidth="1"/>
    <col min="34" max="34" width="2.140625" hidden="1" customWidth="1"/>
    <col min="35" max="35" width="2" hidden="1" customWidth="1"/>
    <col min="36" max="36" width="2.140625" hidden="1" customWidth="1"/>
    <col min="37" max="37" width="2.7109375" hidden="1" customWidth="1"/>
    <col min="38" max="39" width="5" hidden="1" customWidth="1"/>
    <col min="40" max="40" width="1.7109375" hidden="1" customWidth="1"/>
    <col min="41" max="41" width="11.42578125" hidden="1" customWidth="1"/>
  </cols>
  <sheetData>
    <row r="1" spans="2:44" ht="18.7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34"/>
      <c r="U1" s="134"/>
      <c r="V1" s="134"/>
      <c r="W1" s="134"/>
      <c r="X1" s="134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2:44" ht="35.25" customHeight="1">
      <c r="D2" s="6" t="s">
        <v>218</v>
      </c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4" ht="15" customHeight="1"/>
    <row r="5" spans="2:44" ht="15" customHeight="1">
      <c r="B5" s="56" t="s">
        <v>192</v>
      </c>
    </row>
    <row r="6" spans="2:44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135" t="s">
        <v>219</v>
      </c>
      <c r="S6" s="136"/>
      <c r="T6" s="136"/>
      <c r="U6" s="136"/>
      <c r="V6" s="136"/>
      <c r="W6" s="136"/>
      <c r="X6" s="136"/>
      <c r="Y6" s="136"/>
      <c r="Z6" s="136"/>
      <c r="AA6" s="136"/>
      <c r="AB6" s="137"/>
      <c r="AL6" s="8">
        <f>COUNT(I8,K8,I12,K12,I16,K16,I20,K20,I24,K24,I28,K28)</f>
        <v>12</v>
      </c>
    </row>
    <row r="7" spans="2:44" ht="3.95" customHeigh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  <c r="AL7" s="9"/>
    </row>
    <row r="8" spans="2:44" ht="7.5" customHeight="1">
      <c r="B8" s="75">
        <v>10</v>
      </c>
      <c r="C8" s="76">
        <f>VLOOKUP(B8,FechaHora,2,0) + VLOOKUP(UTCElegido,TablaUTC,3,0)</f>
        <v>44888.708333333328</v>
      </c>
      <c r="D8" s="77">
        <f>VLOOKUP(B8,FechaHora,2,0) + VLOOKUP(UTCElegido,TablaUTC,3,0)</f>
        <v>44888.708333333328</v>
      </c>
      <c r="E8" s="26"/>
      <c r="F8" s="113" t="s">
        <v>247</v>
      </c>
      <c r="G8" s="79" t="str">
        <f>IF(AND(I8&lt;&gt;"",K8&lt;&gt;""),IF(I8=K8,"E",IF(I8&gt;K8,"G","P")),"")</f>
        <v>G</v>
      </c>
      <c r="H8" s="28"/>
      <c r="I8" s="95">
        <v>7</v>
      </c>
      <c r="J8" s="79" t="s">
        <v>200</v>
      </c>
      <c r="K8" s="95">
        <v>0</v>
      </c>
      <c r="L8" s="79" t="str">
        <f>IF(AND(K8&lt;&gt;"",I8&lt;&gt;""),IF(K8=I8,"E",IF(K8&gt;I8,"G","P")),"")</f>
        <v>P</v>
      </c>
      <c r="M8" s="27"/>
      <c r="N8" s="110" t="s">
        <v>248</v>
      </c>
      <c r="O8" s="26"/>
      <c r="P8" s="98" t="s">
        <v>201</v>
      </c>
      <c r="R8" s="107"/>
      <c r="S8" s="107"/>
      <c r="T8" s="107"/>
      <c r="U8" s="107"/>
      <c r="V8" s="133" t="s">
        <v>222</v>
      </c>
      <c r="W8" s="140" t="s">
        <v>223</v>
      </c>
      <c r="X8" s="140" t="s">
        <v>224</v>
      </c>
      <c r="Y8" s="140" t="s">
        <v>225</v>
      </c>
      <c r="Z8" s="141" t="s">
        <v>226</v>
      </c>
      <c r="AA8" s="141" t="s">
        <v>227</v>
      </c>
      <c r="AB8" s="141" t="s">
        <v>228</v>
      </c>
      <c r="AC8" s="138"/>
      <c r="AD8" s="1"/>
      <c r="AE8" s="138"/>
      <c r="AF8" s="138"/>
      <c r="AG8" s="138"/>
      <c r="AH8" s="138"/>
      <c r="AI8" s="138"/>
      <c r="AJ8" s="138"/>
      <c r="AK8" s="138"/>
      <c r="AL8" s="139">
        <f>IF(AL6=12,IF(OR(INDEX(AC10:AM29,MATCH(1,AC10:AC29,0),11)=INDEX(AC10:AM29,MATCH(2,AC10:AC29,0),11),INDEX(AC10:AM29,MATCH(2,AC10:AC29,0),11)=INDEX(AC10:AM29,MATCH(3,AC10:AC29,0),11)),1,0),0)</f>
        <v>0</v>
      </c>
    </row>
    <row r="9" spans="2:44" ht="7.5" customHeigh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98"/>
      <c r="R9" s="107"/>
      <c r="S9" s="107"/>
      <c r="T9" s="107"/>
      <c r="U9" s="107"/>
      <c r="V9" s="133"/>
      <c r="W9" s="140"/>
      <c r="X9" s="140"/>
      <c r="Y9" s="140"/>
      <c r="Z9" s="141"/>
      <c r="AA9" s="141"/>
      <c r="AB9" s="141"/>
      <c r="AC9" s="138"/>
      <c r="AD9" s="1"/>
      <c r="AE9" s="138"/>
      <c r="AF9" s="138"/>
      <c r="AG9" s="138"/>
      <c r="AH9" s="138"/>
      <c r="AI9" s="138"/>
      <c r="AJ9" s="138"/>
      <c r="AK9" s="138"/>
      <c r="AL9" s="139"/>
    </row>
    <row r="10" spans="2:44" ht="7.5" customHeight="1">
      <c r="B10" s="75"/>
      <c r="C10" s="109"/>
      <c r="D10" s="108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98"/>
      <c r="R10" s="142" t="str">
        <f>"  1)  " &amp; VLOOKUP(1,$AC$10:$AK$29,2,0)</f>
        <v xml:space="preserve">  1)  JAPÓN</v>
      </c>
      <c r="S10" s="143"/>
      <c r="T10" s="143"/>
      <c r="U10" s="149"/>
      <c r="V10" s="148">
        <f>VLOOKUP(1,$AC$10:$AK$29,3,0)</f>
        <v>6</v>
      </c>
      <c r="W10" s="128">
        <f>VLOOKUP(1,$AC$10:$AK$29,4,0)</f>
        <v>2</v>
      </c>
      <c r="X10" s="128">
        <f>VLOOKUP(1,$AC$10:$AK$29,5,0)</f>
        <v>0</v>
      </c>
      <c r="Y10" s="128">
        <f>VLOOKUP(1,$AC$10:$AK$29,6,0)</f>
        <v>1</v>
      </c>
      <c r="Z10" s="130">
        <f>VLOOKUP(1,$AC$10:$AK$29,7,0)</f>
        <v>4</v>
      </c>
      <c r="AA10" s="130">
        <f>VLOOKUP(1,$AC$10:$AK$29,8,0)</f>
        <v>3</v>
      </c>
      <c r="AB10" s="130">
        <f>VLOOKUP(1,$AC$10:$AK$29,9,0)</f>
        <v>1</v>
      </c>
      <c r="AC10" s="129">
        <f>RANK(AL10,$AL$10:$AL$29,0)</f>
        <v>2</v>
      </c>
      <c r="AD10" s="129" t="str">
        <f>F8</f>
        <v>ESPAÑA</v>
      </c>
      <c r="AE10" s="129">
        <f>(AF10*3)+AG10</f>
        <v>4</v>
      </c>
      <c r="AF10" s="129">
        <f>COUNTIF(I32:K32,"G")</f>
        <v>1</v>
      </c>
      <c r="AG10" s="129">
        <f>COUNTIF(I32:K32,"E")</f>
        <v>1</v>
      </c>
      <c r="AH10" s="129">
        <f>COUNTIF(I32:K32,"P")</f>
        <v>1</v>
      </c>
      <c r="AI10" s="129">
        <f>I8+I20+K24</f>
        <v>9</v>
      </c>
      <c r="AJ10" s="129">
        <f>K8+K20+I24</f>
        <v>3</v>
      </c>
      <c r="AK10" s="129">
        <f>AI10-AJ10</f>
        <v>6</v>
      </c>
      <c r="AL10" s="129">
        <f>(AE10*1000)+(AK10*100)+(AI10*10)+4+vcp</f>
        <v>4694</v>
      </c>
      <c r="AM10" s="129">
        <f>AL10-4</f>
        <v>4690</v>
      </c>
      <c r="AN10" s="122"/>
      <c r="AO10" s="123" t="str">
        <f>IF(AL8=1,IF(R36="","",R36),IF(SUM(V10:V29)&gt;0,VLOOKUP(1,AC10:AD29,2,0),""))</f>
        <v>JAPÓN</v>
      </c>
    </row>
    <row r="11" spans="2:44" ht="7.5" customHeight="1">
      <c r="B11" s="75"/>
      <c r="C11" s="109"/>
      <c r="D11" s="108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98"/>
      <c r="R11" s="144"/>
      <c r="S11" s="145"/>
      <c r="T11" s="145"/>
      <c r="U11" s="150"/>
      <c r="V11" s="148"/>
      <c r="W11" s="128"/>
      <c r="X11" s="128"/>
      <c r="Y11" s="128"/>
      <c r="Z11" s="130"/>
      <c r="AA11" s="130"/>
      <c r="AB11" s="13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2"/>
      <c r="AO11" s="123"/>
    </row>
    <row r="12" spans="2:44" ht="7.5" customHeight="1">
      <c r="B12" s="75">
        <v>11</v>
      </c>
      <c r="C12" s="76">
        <f>VLOOKUP(B12,FechaHora,2,0) + VLOOKUP(UTCElegido,TablaUTC,3,0)</f>
        <v>44888.583333333328</v>
      </c>
      <c r="D12" s="77">
        <f>VLOOKUP(B12,FechaHora,2,0) + VLOOKUP(UTCElegido,TablaUTC,3,0)</f>
        <v>44888.583333333328</v>
      </c>
      <c r="E12" s="26"/>
      <c r="F12" s="113" t="s">
        <v>249</v>
      </c>
      <c r="G12" s="79" t="str">
        <f>IF(AND(I12&lt;&gt;"",K12&lt;&gt;""),IF(I12=K12,"E",IF(I12&gt;K12,"G","P")),"")</f>
        <v>P</v>
      </c>
      <c r="H12" s="28"/>
      <c r="I12" s="95">
        <v>1</v>
      </c>
      <c r="J12" s="79" t="s">
        <v>200</v>
      </c>
      <c r="K12" s="95">
        <v>2</v>
      </c>
      <c r="L12" s="79" t="str">
        <f>IF(AND(K12&lt;&gt;"",I12&lt;&gt;""),IF(K12=I12,"E",IF(K12&gt;I12,"G","P")),"")</f>
        <v>G</v>
      </c>
      <c r="M12" s="27"/>
      <c r="N12" s="110" t="s">
        <v>250</v>
      </c>
      <c r="O12" s="26"/>
      <c r="P12" s="98" t="s">
        <v>214</v>
      </c>
      <c r="R12" s="144"/>
      <c r="S12" s="145"/>
      <c r="T12" s="145"/>
      <c r="U12" s="150"/>
      <c r="V12" s="148"/>
      <c r="W12" s="128"/>
      <c r="X12" s="128"/>
      <c r="Y12" s="128"/>
      <c r="Z12" s="130"/>
      <c r="AA12" s="130"/>
      <c r="AB12" s="130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2"/>
      <c r="AO12" s="123"/>
    </row>
    <row r="13" spans="2:44" ht="7.5" customHeigh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0"/>
      <c r="O13" s="26"/>
      <c r="P13" s="98"/>
      <c r="R13" s="144"/>
      <c r="S13" s="145"/>
      <c r="T13" s="145"/>
      <c r="U13" s="150"/>
      <c r="V13" s="148"/>
      <c r="W13" s="128"/>
      <c r="X13" s="128"/>
      <c r="Y13" s="128"/>
      <c r="Z13" s="130"/>
      <c r="AA13" s="130"/>
      <c r="AB13" s="130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2"/>
      <c r="AO13" s="123"/>
    </row>
    <row r="14" spans="2:44" ht="7.5" customHeight="1">
      <c r="B14" s="75"/>
      <c r="C14" s="109"/>
      <c r="D14" s="108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98"/>
      <c r="R14" s="146"/>
      <c r="S14" s="147"/>
      <c r="T14" s="147"/>
      <c r="U14" s="151"/>
      <c r="V14" s="148"/>
      <c r="W14" s="128"/>
      <c r="X14" s="128"/>
      <c r="Y14" s="128"/>
      <c r="Z14" s="130"/>
      <c r="AA14" s="130"/>
      <c r="AB14" s="130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2"/>
      <c r="AO14" s="123"/>
    </row>
    <row r="15" spans="2:44" ht="7.5" customHeight="1">
      <c r="B15" s="75"/>
      <c r="C15" s="109"/>
      <c r="D15" s="108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98"/>
      <c r="R15" s="142" t="str">
        <f>"  2)  " &amp; VLOOKUP(2,$AC$10:$AK$29,2,0)</f>
        <v xml:space="preserve">  2)  ESPAÑA</v>
      </c>
      <c r="S15" s="143"/>
      <c r="T15" s="143"/>
      <c r="U15" s="143"/>
      <c r="V15" s="148">
        <f>VLOOKUP(2,$AC$10:$AK$29,3,0)</f>
        <v>4</v>
      </c>
      <c r="W15" s="128">
        <f>VLOOKUP(2,$AC$10:$AK$29,4,0)</f>
        <v>1</v>
      </c>
      <c r="X15" s="128">
        <f>VLOOKUP(2,$AC$10:$AK$29,5,0)</f>
        <v>1</v>
      </c>
      <c r="Y15" s="128">
        <f>VLOOKUP(2,$AC$10:$AK$29,6,0)</f>
        <v>1</v>
      </c>
      <c r="Z15" s="130">
        <f>VLOOKUP(2,$AC$10:$AK$29,7,0)</f>
        <v>9</v>
      </c>
      <c r="AA15" s="130">
        <f>VLOOKUP(2,$AC$10:$AK$29,8,0)</f>
        <v>3</v>
      </c>
      <c r="AB15" s="130">
        <f>VLOOKUP(2,$AC$10:$AK$29,9,0)</f>
        <v>6</v>
      </c>
      <c r="AC15" s="129">
        <f>RANK(AL15,$AL$10:$AL$29,0)</f>
        <v>4</v>
      </c>
      <c r="AD15" s="129" t="str">
        <f>N8</f>
        <v>COSTA RICA</v>
      </c>
      <c r="AE15" s="129">
        <f t="shared" ref="AE15" si="0">(AF15*3)+AG15</f>
        <v>3</v>
      </c>
      <c r="AF15" s="129">
        <f>COUNTIF(I33:K33,"G")</f>
        <v>1</v>
      </c>
      <c r="AG15" s="129">
        <f>COUNTIF(I33:K33,"E")</f>
        <v>0</v>
      </c>
      <c r="AH15" s="129">
        <f>COUNTIF(I33:K33,"P")</f>
        <v>2</v>
      </c>
      <c r="AI15" s="129">
        <f>K8+K16+I28</f>
        <v>3</v>
      </c>
      <c r="AJ15" s="129">
        <f>I8+I16+K28</f>
        <v>11</v>
      </c>
      <c r="AK15" s="129">
        <f t="shared" ref="AK15" si="1">AI15-AJ15</f>
        <v>-8</v>
      </c>
      <c r="AL15" s="129">
        <f>(AE15*1000)+(AK15*100)+(AI15*10)+3+vcp</f>
        <v>2233</v>
      </c>
      <c r="AM15" s="129">
        <f>AL15-3</f>
        <v>2230</v>
      </c>
      <c r="AN15" s="122"/>
      <c r="AO15" s="124" t="str">
        <f>IF(AL8=1,IF(R37="","",R37),IF(SUM(V10:V29)&gt;0,VLOOKUP(2,AC10:AD29,2,0),""))</f>
        <v>ESPAÑA</v>
      </c>
    </row>
    <row r="16" spans="2:44" ht="7.5" customHeight="1">
      <c r="B16" s="75">
        <v>25</v>
      </c>
      <c r="C16" s="76">
        <f>VLOOKUP(B16,FechaHora,2,0) + VLOOKUP(UTCElegido,TablaUTC,3,0)</f>
        <v>44892.458333333328</v>
      </c>
      <c r="D16" s="77">
        <f>VLOOKUP(B16,FechaHora,2,0) + VLOOKUP(UTCElegido,TablaUTC,3,0)</f>
        <v>44892.458333333328</v>
      </c>
      <c r="E16" s="26"/>
      <c r="F16" s="113" t="s">
        <v>250</v>
      </c>
      <c r="G16" s="79" t="str">
        <f>IF(AND(I16&lt;&gt;"",K16&lt;&gt;""),IF(I16=K16,"E",IF(I16&gt;K16,"G","P")),"")</f>
        <v>P</v>
      </c>
      <c r="H16" s="28"/>
      <c r="I16" s="95">
        <v>0</v>
      </c>
      <c r="J16" s="79" t="s">
        <v>200</v>
      </c>
      <c r="K16" s="95">
        <v>1</v>
      </c>
      <c r="L16" s="79" t="str">
        <f>IF(AND(K16&lt;&gt;"",I16&lt;&gt;""),IF(K16=I16,"E",IF(K16&gt;I16,"G","P")),"")</f>
        <v>G</v>
      </c>
      <c r="M16" s="27"/>
      <c r="N16" s="110" t="s">
        <v>248</v>
      </c>
      <c r="O16" s="26"/>
      <c r="P16" s="98" t="s">
        <v>235</v>
      </c>
      <c r="R16" s="144"/>
      <c r="S16" s="145"/>
      <c r="T16" s="145"/>
      <c r="U16" s="145"/>
      <c r="V16" s="148"/>
      <c r="W16" s="128"/>
      <c r="X16" s="128"/>
      <c r="Y16" s="128"/>
      <c r="Z16" s="130"/>
      <c r="AA16" s="130"/>
      <c r="AB16" s="130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2"/>
      <c r="AO16" s="124"/>
    </row>
    <row r="17" spans="2:41" ht="7.5" customHeigh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98"/>
      <c r="R17" s="144"/>
      <c r="S17" s="145"/>
      <c r="T17" s="145"/>
      <c r="U17" s="145"/>
      <c r="V17" s="148"/>
      <c r="W17" s="128"/>
      <c r="X17" s="128"/>
      <c r="Y17" s="128"/>
      <c r="Z17" s="130"/>
      <c r="AA17" s="130"/>
      <c r="AB17" s="13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2"/>
      <c r="AO17" s="124"/>
    </row>
    <row r="18" spans="2:41" ht="7.5" customHeight="1">
      <c r="B18" s="75"/>
      <c r="C18" s="109"/>
      <c r="D18" s="108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98"/>
      <c r="R18" s="144"/>
      <c r="S18" s="145"/>
      <c r="T18" s="145"/>
      <c r="U18" s="145"/>
      <c r="V18" s="148"/>
      <c r="W18" s="128"/>
      <c r="X18" s="128"/>
      <c r="Y18" s="128"/>
      <c r="Z18" s="130"/>
      <c r="AA18" s="130"/>
      <c r="AB18" s="130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2"/>
      <c r="AO18" s="124"/>
    </row>
    <row r="19" spans="2:41" ht="7.5" customHeight="1">
      <c r="B19" s="75"/>
      <c r="C19" s="109"/>
      <c r="D19" s="108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98"/>
      <c r="R19" s="146"/>
      <c r="S19" s="147"/>
      <c r="T19" s="147"/>
      <c r="U19" s="147"/>
      <c r="V19" s="148"/>
      <c r="W19" s="128"/>
      <c r="X19" s="128"/>
      <c r="Y19" s="128"/>
      <c r="Z19" s="130"/>
      <c r="AA19" s="130"/>
      <c r="AB19" s="13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2"/>
      <c r="AO19" s="124"/>
    </row>
    <row r="20" spans="2:41" ht="7.5" customHeight="1">
      <c r="B20" s="75">
        <v>28</v>
      </c>
      <c r="C20" s="76">
        <f>VLOOKUP(B20,FechaHora,2,0) + VLOOKUP(UTCElegido,TablaUTC,3,0)</f>
        <v>44892.833333333328</v>
      </c>
      <c r="D20" s="77">
        <f>VLOOKUP(B20,FechaHora,2,0) + VLOOKUP(UTCElegido,TablaUTC,3,0)</f>
        <v>44892.833333333328</v>
      </c>
      <c r="E20" s="26"/>
      <c r="F20" s="113" t="s">
        <v>247</v>
      </c>
      <c r="G20" s="79" t="str">
        <f>IF(AND(I20&lt;&gt;"",K20&lt;&gt;""),IF(I20=K20,"E",IF(I20&gt;K20,"G","P")),"")</f>
        <v>E</v>
      </c>
      <c r="H20" s="28"/>
      <c r="I20" s="95">
        <v>1</v>
      </c>
      <c r="J20" s="79" t="s">
        <v>200</v>
      </c>
      <c r="K20" s="95">
        <v>1</v>
      </c>
      <c r="L20" s="79" t="str">
        <f>IF(AND(K20&lt;&gt;"",I20&lt;&gt;""),IF(K20=I20,"E",IF(K20&gt;I20,"G","P")),"")</f>
        <v>E</v>
      </c>
      <c r="M20" s="27"/>
      <c r="N20" s="110" t="s">
        <v>249</v>
      </c>
      <c r="O20" s="26"/>
      <c r="P20" s="98" t="s">
        <v>211</v>
      </c>
      <c r="R20" s="154" t="str">
        <f>"  3)  " &amp; VLOOKUP(3,$AC$10:$AK$29,2,0)</f>
        <v xml:space="preserve">  3)  ALEMANIA</v>
      </c>
      <c r="S20" s="155"/>
      <c r="T20" s="155"/>
      <c r="U20" s="155"/>
      <c r="V20" s="131">
        <f>VLOOKUP(3,$AC$10:$AK$29,3,0)</f>
        <v>4</v>
      </c>
      <c r="W20" s="153">
        <f>VLOOKUP(3,$AC$10:$AK$29,4,0)</f>
        <v>1</v>
      </c>
      <c r="X20" s="153">
        <f>VLOOKUP(3,$AC$10:$AK$29,5,0)</f>
        <v>1</v>
      </c>
      <c r="Y20" s="153">
        <f>VLOOKUP(3,$AC$10:$AK$29,6,0)</f>
        <v>1</v>
      </c>
      <c r="Z20" s="152">
        <f>VLOOKUP(3,$AC$10:$AK$29,7,0)</f>
        <v>6</v>
      </c>
      <c r="AA20" s="152">
        <f>VLOOKUP(3,$AC$10:$AK$29,8,0)</f>
        <v>5</v>
      </c>
      <c r="AB20" s="152">
        <f>VLOOKUP(3,$AC$10:$AK$29,9,0)</f>
        <v>1</v>
      </c>
      <c r="AC20" s="129">
        <f>RANK(AL20,$AL$10:$AL$29,0)</f>
        <v>3</v>
      </c>
      <c r="AD20" s="129" t="str">
        <f>F12</f>
        <v>ALEMANIA</v>
      </c>
      <c r="AE20" s="129">
        <f t="shared" ref="AE20" si="2">(AF20*3)+AG20</f>
        <v>4</v>
      </c>
      <c r="AF20" s="129">
        <f>COUNTIF(I34:K34,"G")</f>
        <v>1</v>
      </c>
      <c r="AG20" s="129">
        <f>COUNTIF(I34:K34,"E")</f>
        <v>1</v>
      </c>
      <c r="AH20" s="129">
        <f>COUNTIF(I34:K34,"P")</f>
        <v>1</v>
      </c>
      <c r="AI20" s="129">
        <f>I12+K20+K28</f>
        <v>6</v>
      </c>
      <c r="AJ20" s="129">
        <f>K12+I20+I28</f>
        <v>5</v>
      </c>
      <c r="AK20" s="129">
        <f t="shared" ref="AK20" si="3">AI20-AJ20</f>
        <v>1</v>
      </c>
      <c r="AL20" s="129">
        <f>(AE20*1000)+(AK20*100)+(AI20*10)+2+vcp</f>
        <v>4162</v>
      </c>
      <c r="AM20" s="129">
        <f>AL20-2</f>
        <v>4160</v>
      </c>
      <c r="AN20" s="122"/>
      <c r="AO20" s="125"/>
    </row>
    <row r="21" spans="2:41" ht="7.5" customHeight="1">
      <c r="B21" s="75"/>
      <c r="C21" s="75"/>
      <c r="D21" s="75"/>
      <c r="E21" s="26"/>
      <c r="F21" s="113"/>
      <c r="G21" s="79"/>
      <c r="H21" s="28"/>
      <c r="I21" s="96"/>
      <c r="J21" s="79"/>
      <c r="K21" s="96"/>
      <c r="L21" s="79"/>
      <c r="M21" s="27"/>
      <c r="N21" s="110"/>
      <c r="O21" s="26"/>
      <c r="P21" s="98"/>
      <c r="R21" s="156"/>
      <c r="S21" s="157"/>
      <c r="T21" s="157"/>
      <c r="U21" s="157"/>
      <c r="V21" s="131"/>
      <c r="W21" s="153"/>
      <c r="X21" s="153"/>
      <c r="Y21" s="153"/>
      <c r="Z21" s="152"/>
      <c r="AA21" s="152"/>
      <c r="AB21" s="152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2"/>
      <c r="AO21" s="126"/>
    </row>
    <row r="22" spans="2:41" ht="7.5" customHeight="1">
      <c r="B22" s="75"/>
      <c r="C22" s="109"/>
      <c r="D22" s="108"/>
      <c r="E22" s="26"/>
      <c r="F22" s="105"/>
      <c r="G22" s="26"/>
      <c r="H22" s="26"/>
      <c r="I22" s="79"/>
      <c r="J22" s="79"/>
      <c r="K22" s="79"/>
      <c r="L22" s="26"/>
      <c r="M22" s="26"/>
      <c r="N22" s="105"/>
      <c r="O22" s="26"/>
      <c r="P22" s="98"/>
      <c r="R22" s="156"/>
      <c r="S22" s="157"/>
      <c r="T22" s="157"/>
      <c r="U22" s="157"/>
      <c r="V22" s="131"/>
      <c r="W22" s="153"/>
      <c r="X22" s="153"/>
      <c r="Y22" s="153"/>
      <c r="Z22" s="152"/>
      <c r="AA22" s="152"/>
      <c r="AB22" s="152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2"/>
      <c r="AO22" s="126"/>
    </row>
    <row r="23" spans="2:41" ht="7.5" customHeight="1">
      <c r="B23" s="75"/>
      <c r="C23" s="109"/>
      <c r="D23" s="108"/>
      <c r="E23" s="26"/>
      <c r="F23" s="105"/>
      <c r="G23" s="26"/>
      <c r="H23" s="26"/>
      <c r="I23" s="79"/>
      <c r="J23" s="79"/>
      <c r="K23" s="79"/>
      <c r="L23" s="26"/>
      <c r="M23" s="26"/>
      <c r="N23" s="105"/>
      <c r="O23" s="26"/>
      <c r="P23" s="98"/>
      <c r="R23" s="156"/>
      <c r="S23" s="157"/>
      <c r="T23" s="157"/>
      <c r="U23" s="157"/>
      <c r="V23" s="131"/>
      <c r="W23" s="153"/>
      <c r="X23" s="153"/>
      <c r="Y23" s="153"/>
      <c r="Z23" s="152"/>
      <c r="AA23" s="152"/>
      <c r="AB23" s="152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2"/>
      <c r="AO23" s="126"/>
    </row>
    <row r="24" spans="2:41" ht="7.5" customHeight="1">
      <c r="B24" s="75">
        <v>43</v>
      </c>
      <c r="C24" s="76">
        <f>VLOOKUP(B24,FechaHora,2,0) + VLOOKUP(UTCElegido,TablaUTC,3,0)</f>
        <v>44896.833333333328</v>
      </c>
      <c r="D24" s="77">
        <f>VLOOKUP(B24,FechaHora,2,0) + VLOOKUP(UTCElegido,TablaUTC,3,0)</f>
        <v>44896.833333333328</v>
      </c>
      <c r="E24" s="26"/>
      <c r="F24" s="113" t="s">
        <v>250</v>
      </c>
      <c r="G24" s="79" t="str">
        <f>IF(AND(I24&lt;&gt;"",K24&lt;&gt;""),IF(I24=K24,"E",IF(I24&gt;K24,"G","P")),"")</f>
        <v>G</v>
      </c>
      <c r="H24" s="28"/>
      <c r="I24" s="95">
        <v>2</v>
      </c>
      <c r="J24" s="79" t="s">
        <v>200</v>
      </c>
      <c r="K24" s="95">
        <v>1</v>
      </c>
      <c r="L24" s="79" t="str">
        <f>IF(AND(K24&lt;&gt;"",I24&lt;&gt;""),IF(K24=I24,"E",IF(K24&gt;I24,"G","P")),"")</f>
        <v>P</v>
      </c>
      <c r="M24" s="27"/>
      <c r="N24" s="110" t="s">
        <v>247</v>
      </c>
      <c r="O24" s="26"/>
      <c r="P24" s="98" t="s">
        <v>201</v>
      </c>
      <c r="R24" s="158"/>
      <c r="S24" s="159"/>
      <c r="T24" s="159"/>
      <c r="U24" s="159"/>
      <c r="V24" s="131"/>
      <c r="W24" s="153"/>
      <c r="X24" s="153"/>
      <c r="Y24" s="153"/>
      <c r="Z24" s="152"/>
      <c r="AA24" s="152"/>
      <c r="AB24" s="152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2"/>
      <c r="AO24" s="127"/>
    </row>
    <row r="25" spans="2:41" ht="7.5" customHeight="1">
      <c r="B25" s="75"/>
      <c r="C25" s="75"/>
      <c r="D25" s="75"/>
      <c r="E25" s="26"/>
      <c r="F25" s="113"/>
      <c r="G25" s="79"/>
      <c r="H25" s="28"/>
      <c r="I25" s="96"/>
      <c r="J25" s="79"/>
      <c r="K25" s="96"/>
      <c r="L25" s="79"/>
      <c r="M25" s="27"/>
      <c r="N25" s="110"/>
      <c r="O25" s="26"/>
      <c r="P25" s="98"/>
      <c r="R25" s="154" t="str">
        <f>"  4)  " &amp; VLOOKUP(4,$AC$10:$AK$29,2,0)</f>
        <v xml:space="preserve">  4)  COSTA RICA</v>
      </c>
      <c r="S25" s="155"/>
      <c r="T25" s="155"/>
      <c r="U25" s="155"/>
      <c r="V25" s="131">
        <f>VLOOKUP(4,$AC$10:$AK$29,3,0)</f>
        <v>3</v>
      </c>
      <c r="W25" s="153">
        <f>VLOOKUP(4,$AC$10:$AK$29,4,0)</f>
        <v>1</v>
      </c>
      <c r="X25" s="153">
        <f>VLOOKUP(4,$AC$10:$AK$29,5,0)</f>
        <v>0</v>
      </c>
      <c r="Y25" s="153">
        <f>VLOOKUP(4,$AC$10:$AK$29,6,0)</f>
        <v>2</v>
      </c>
      <c r="Z25" s="152">
        <f>VLOOKUP(4,$AC$10:$AK$29,7,0)</f>
        <v>3</v>
      </c>
      <c r="AA25" s="152">
        <f>VLOOKUP(4,$AC$10:$AK$29,8,0)</f>
        <v>11</v>
      </c>
      <c r="AB25" s="152">
        <f>VLOOKUP(4,$AC$10:$AK$29,9,0)</f>
        <v>-8</v>
      </c>
      <c r="AC25" s="129">
        <f>RANK(AL25,$AL$10:$AL$29,0)</f>
        <v>1</v>
      </c>
      <c r="AD25" s="129" t="str">
        <f>N12</f>
        <v>JAPÓN</v>
      </c>
      <c r="AE25" s="129">
        <f t="shared" ref="AE25" si="4">(AF25*3)+AG25</f>
        <v>6</v>
      </c>
      <c r="AF25" s="129">
        <f>COUNTIF(I35:K35,"G")</f>
        <v>2</v>
      </c>
      <c r="AG25" s="129">
        <f>COUNTIF(I35:K35,"E")</f>
        <v>0</v>
      </c>
      <c r="AH25" s="129">
        <f>COUNTIF(I35:K35,"P")</f>
        <v>1</v>
      </c>
      <c r="AI25" s="129">
        <f>K12+I16+I24</f>
        <v>4</v>
      </c>
      <c r="AJ25" s="129">
        <f>I12+K16+K24</f>
        <v>3</v>
      </c>
      <c r="AK25" s="129">
        <f t="shared" ref="AK25" si="5">AI25-AJ25</f>
        <v>1</v>
      </c>
      <c r="AL25" s="129">
        <f>(AE25*1000)+(AK25*100)+(AI25*10)+1+vcp</f>
        <v>6141</v>
      </c>
      <c r="AM25" s="129">
        <f>AL25-1</f>
        <v>6140</v>
      </c>
      <c r="AN25" s="122"/>
      <c r="AO25" s="125"/>
    </row>
    <row r="26" spans="2:41" ht="7.5" customHeight="1">
      <c r="B26" s="75"/>
      <c r="C26" s="109"/>
      <c r="D26" s="108"/>
      <c r="E26" s="26"/>
      <c r="F26" s="105"/>
      <c r="G26" s="26"/>
      <c r="H26" s="26"/>
      <c r="I26" s="79"/>
      <c r="J26" s="79"/>
      <c r="K26" s="79"/>
      <c r="L26" s="26"/>
      <c r="M26" s="26"/>
      <c r="N26" s="105"/>
      <c r="O26" s="26"/>
      <c r="P26" s="98"/>
      <c r="R26" s="156"/>
      <c r="S26" s="157"/>
      <c r="T26" s="157"/>
      <c r="U26" s="157"/>
      <c r="V26" s="131"/>
      <c r="W26" s="153"/>
      <c r="X26" s="153"/>
      <c r="Y26" s="153"/>
      <c r="Z26" s="152"/>
      <c r="AA26" s="152"/>
      <c r="AB26" s="152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2"/>
      <c r="AO26" s="126"/>
    </row>
    <row r="27" spans="2:41" ht="7.5" customHeight="1">
      <c r="B27" s="75"/>
      <c r="C27" s="109"/>
      <c r="D27" s="108"/>
      <c r="E27" s="26"/>
      <c r="F27" s="105"/>
      <c r="G27" s="26"/>
      <c r="H27" s="26"/>
      <c r="I27" s="79"/>
      <c r="J27" s="79"/>
      <c r="K27" s="79"/>
      <c r="L27" s="26"/>
      <c r="M27" s="26"/>
      <c r="N27" s="105"/>
      <c r="O27" s="26"/>
      <c r="P27" s="98"/>
      <c r="R27" s="156"/>
      <c r="S27" s="157"/>
      <c r="T27" s="157"/>
      <c r="U27" s="157"/>
      <c r="V27" s="131"/>
      <c r="W27" s="153"/>
      <c r="X27" s="153"/>
      <c r="Y27" s="153"/>
      <c r="Z27" s="152"/>
      <c r="AA27" s="152"/>
      <c r="AB27" s="152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2"/>
      <c r="AO27" s="126"/>
    </row>
    <row r="28" spans="2:41" ht="7.5" customHeight="1">
      <c r="B28" s="75">
        <v>44</v>
      </c>
      <c r="C28" s="76">
        <f>VLOOKUP(B28,FechaHora,2,0) + VLOOKUP(UTCElegido,TablaUTC,3,0)</f>
        <v>44896.833333333328</v>
      </c>
      <c r="D28" s="77">
        <f>VLOOKUP(B28,FechaHora,2,0) + VLOOKUP(UTCElegido,TablaUTC,3,0)</f>
        <v>44896.833333333328</v>
      </c>
      <c r="E28" s="26"/>
      <c r="F28" s="113" t="s">
        <v>248</v>
      </c>
      <c r="G28" s="79" t="str">
        <f>IF(AND(I28&lt;&gt;"",K28&lt;&gt;""),IF(I28=K28,"E",IF(I28&gt;K28,"G","P")),"")</f>
        <v>P</v>
      </c>
      <c r="H28" s="28"/>
      <c r="I28" s="95">
        <v>2</v>
      </c>
      <c r="J28" s="79" t="s">
        <v>200</v>
      </c>
      <c r="K28" s="95">
        <v>4</v>
      </c>
      <c r="L28" s="79" t="str">
        <f>IF(AND(K28&lt;&gt;"",I28&lt;&gt;""),IF(K28=I28,"E",IF(K28&gt;I28,"G","P")),"")</f>
        <v>G</v>
      </c>
      <c r="M28" s="27"/>
      <c r="N28" s="110" t="s">
        <v>249</v>
      </c>
      <c r="O28" s="26"/>
      <c r="P28" s="98" t="s">
        <v>211</v>
      </c>
      <c r="R28" s="156"/>
      <c r="S28" s="157"/>
      <c r="T28" s="157"/>
      <c r="U28" s="157"/>
      <c r="V28" s="131"/>
      <c r="W28" s="153"/>
      <c r="X28" s="153"/>
      <c r="Y28" s="153"/>
      <c r="Z28" s="152"/>
      <c r="AA28" s="152"/>
      <c r="AB28" s="152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2"/>
      <c r="AO28" s="126"/>
    </row>
    <row r="29" spans="2:41" ht="7.5" customHeight="1">
      <c r="B29" s="75"/>
      <c r="C29" s="75"/>
      <c r="D29" s="75"/>
      <c r="E29" s="26"/>
      <c r="F29" s="113"/>
      <c r="G29" s="79"/>
      <c r="H29" s="28"/>
      <c r="I29" s="96"/>
      <c r="J29" s="79"/>
      <c r="K29" s="96"/>
      <c r="L29" s="79"/>
      <c r="M29" s="27"/>
      <c r="N29" s="110"/>
      <c r="O29" s="26"/>
      <c r="P29" s="98"/>
      <c r="R29" s="158"/>
      <c r="S29" s="159"/>
      <c r="T29" s="159"/>
      <c r="U29" s="159"/>
      <c r="V29" s="131"/>
      <c r="W29" s="153"/>
      <c r="X29" s="153"/>
      <c r="Y29" s="153"/>
      <c r="Z29" s="152"/>
      <c r="AA29" s="152"/>
      <c r="AB29" s="152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2"/>
      <c r="AO29" s="127"/>
    </row>
    <row r="30" spans="2:41" ht="8.1" customHeight="1">
      <c r="B30" s="29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29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2" spans="2:41" hidden="1">
      <c r="F32" t="str">
        <f>F8</f>
        <v>ESPAÑA</v>
      </c>
      <c r="I32" t="str">
        <f>G8</f>
        <v>G</v>
      </c>
      <c r="J32" t="str">
        <f>G20</f>
        <v>E</v>
      </c>
      <c r="K32" t="str">
        <f>L24</f>
        <v>P</v>
      </c>
    </row>
    <row r="33" spans="6:21" hidden="1">
      <c r="F33" t="str">
        <f>N8</f>
        <v>COSTA RICA</v>
      </c>
      <c r="I33" t="str">
        <f>L8</f>
        <v>P</v>
      </c>
      <c r="J33" t="str">
        <f>L16</f>
        <v>G</v>
      </c>
      <c r="K33" t="str">
        <f>G28</f>
        <v>P</v>
      </c>
    </row>
    <row r="34" spans="6:21" hidden="1">
      <c r="F34" t="str">
        <f>F12</f>
        <v>ALEMANIA</v>
      </c>
      <c r="I34" t="str">
        <f>G12</f>
        <v>P</v>
      </c>
      <c r="J34" t="str">
        <f>L20</f>
        <v>E</v>
      </c>
      <c r="K34" t="str">
        <f>L28</f>
        <v>G</v>
      </c>
    </row>
    <row r="35" spans="6:21" hidden="1">
      <c r="F35" t="str">
        <f>N12</f>
        <v>JAPÓN</v>
      </c>
      <c r="I35" t="str">
        <f>L12</f>
        <v>G</v>
      </c>
      <c r="J35" t="str">
        <f>G16</f>
        <v>P</v>
      </c>
      <c r="K35" t="str">
        <f>G24</f>
        <v>G</v>
      </c>
    </row>
    <row r="36" spans="6:21">
      <c r="N36" s="61" t="str">
        <f>IF(AL8=1,"Indica manualmente las posiciones finales de los equipos de la serie:","")</f>
        <v/>
      </c>
      <c r="P36" s="3" t="str">
        <f>IF(AL8=1,"Primer puesto:","")</f>
        <v/>
      </c>
      <c r="R36" s="119"/>
      <c r="S36" s="120"/>
      <c r="T36" s="120"/>
      <c r="U36" s="121"/>
    </row>
    <row r="37" spans="6:21">
      <c r="N37" s="13" t="str">
        <f>IF(AL8=1,"(Este libro efectúa automáticamente varios desempates,","")</f>
        <v/>
      </c>
      <c r="P37" s="3" t="str">
        <f>IF(AL8=1,"Segundo puesto:","")</f>
        <v/>
      </c>
      <c r="R37" s="119"/>
      <c r="S37" s="120"/>
      <c r="T37" s="120"/>
      <c r="U37" s="121"/>
    </row>
    <row r="38" spans="6:21">
      <c r="N38" s="13" t="str">
        <f>IF(AL8=1,"pero, en este caso, no pueden deducirse de forma automática.)","")</f>
        <v/>
      </c>
      <c r="P38" s="3" t="str">
        <f>IF(AL8=1,"Tercer puesto:","")</f>
        <v/>
      </c>
      <c r="R38" s="119"/>
      <c r="S38" s="120"/>
      <c r="T38" s="120"/>
      <c r="U38" s="121"/>
    </row>
  </sheetData>
  <sheetProtection algorithmName="SHA-512" hashValue="pJ6z0RsQapBQHr0kjG+RXBz2rnFDyPFfYtqBMTEqvSwR0X/kMM/ifhxfZIA6EM5Gd8k/1B0AvQXfuVPh7dAYZw==" saltValue="S4LKmdB9jqtvPGHtjkALPQ==" spinCount="100000" sheet="1" objects="1" scenarios="1" selectLockedCells="1" selectUnlockedCells="1"/>
  <mergeCells count="218">
    <mergeCell ref="R37:U37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C24:C25"/>
    <mergeCell ref="D24:D25"/>
    <mergeCell ref="F24:F25"/>
    <mergeCell ref="G24:G25"/>
    <mergeCell ref="I24:I25"/>
    <mergeCell ref="AK20:AK24"/>
    <mergeCell ref="B22:B23"/>
    <mergeCell ref="C22:C23"/>
    <mergeCell ref="D22:D23"/>
    <mergeCell ref="F22:F23"/>
    <mergeCell ref="I22:I23"/>
    <mergeCell ref="J22:J23"/>
    <mergeCell ref="AH20:AH24"/>
    <mergeCell ref="K24:K25"/>
    <mergeCell ref="L24:L25"/>
    <mergeCell ref="N24:N25"/>
    <mergeCell ref="P24:P25"/>
    <mergeCell ref="R25:U29"/>
    <mergeCell ref="B28:B29"/>
    <mergeCell ref="G28:G29"/>
    <mergeCell ref="I28:I29"/>
    <mergeCell ref="R20:U24"/>
    <mergeCell ref="K22:K23"/>
    <mergeCell ref="N22:N23"/>
    <mergeCell ref="P22:P23"/>
    <mergeCell ref="J24:J25"/>
    <mergeCell ref="AI25:AI29"/>
    <mergeCell ref="AJ25:AJ29"/>
    <mergeCell ref="AI20:AI24"/>
    <mergeCell ref="AJ20:AJ24"/>
    <mergeCell ref="AB20:AB24"/>
    <mergeCell ref="AC20:AC24"/>
    <mergeCell ref="AD20:AD24"/>
    <mergeCell ref="AE20:AE24"/>
    <mergeCell ref="AF20:AF24"/>
    <mergeCell ref="AG20:AG24"/>
    <mergeCell ref="V20:V24"/>
    <mergeCell ref="W20:W24"/>
    <mergeCell ref="X20:X24"/>
    <mergeCell ref="Y20:Y24"/>
    <mergeCell ref="Z20:Z24"/>
    <mergeCell ref="AA20:AA24"/>
    <mergeCell ref="V25:V29"/>
    <mergeCell ref="AL25:AL29"/>
    <mergeCell ref="AM25:AM29"/>
    <mergeCell ref="B26:B27"/>
    <mergeCell ref="C26:C27"/>
    <mergeCell ref="D26:D27"/>
    <mergeCell ref="F26:F27"/>
    <mergeCell ref="I26:I27"/>
    <mergeCell ref="AC25:AC29"/>
    <mergeCell ref="AD25:AD29"/>
    <mergeCell ref="AE25:AE29"/>
    <mergeCell ref="AF25:AF29"/>
    <mergeCell ref="AG25:AG29"/>
    <mergeCell ref="AH25:AH29"/>
    <mergeCell ref="W25:W29"/>
    <mergeCell ref="X25:X29"/>
    <mergeCell ref="Y25:Y29"/>
    <mergeCell ref="Z25:Z29"/>
    <mergeCell ref="AA25:AA29"/>
    <mergeCell ref="AB25:AB29"/>
    <mergeCell ref="C28:C29"/>
    <mergeCell ref="D28:D29"/>
    <mergeCell ref="F28:F29"/>
    <mergeCell ref="AK25:AK29"/>
    <mergeCell ref="B24:B25"/>
    <mergeCell ref="D18:D19"/>
    <mergeCell ref="F18:F19"/>
    <mergeCell ref="I18:I19"/>
    <mergeCell ref="J18:J19"/>
    <mergeCell ref="K18:K19"/>
    <mergeCell ref="N18:N19"/>
    <mergeCell ref="P18:P19"/>
    <mergeCell ref="B20:B21"/>
    <mergeCell ref="C20:C21"/>
    <mergeCell ref="D20:D21"/>
    <mergeCell ref="F20:F21"/>
    <mergeCell ref="G20:G21"/>
    <mergeCell ref="I20:I21"/>
    <mergeCell ref="J20:J21"/>
    <mergeCell ref="K20:K21"/>
    <mergeCell ref="L20:L21"/>
    <mergeCell ref="N20:N21"/>
    <mergeCell ref="P20:P21"/>
    <mergeCell ref="J16:J17"/>
    <mergeCell ref="K16:K17"/>
    <mergeCell ref="L16:L17"/>
    <mergeCell ref="N16:N17"/>
    <mergeCell ref="P16:P17"/>
    <mergeCell ref="B18:B19"/>
    <mergeCell ref="C18:C19"/>
    <mergeCell ref="AJ15:AJ19"/>
    <mergeCell ref="AK15:AK19"/>
    <mergeCell ref="B16:B17"/>
    <mergeCell ref="C16:C17"/>
    <mergeCell ref="D16:D17"/>
    <mergeCell ref="F16:F17"/>
    <mergeCell ref="G16:G17"/>
    <mergeCell ref="I16:I17"/>
    <mergeCell ref="AD15:AD19"/>
    <mergeCell ref="AE15:AE19"/>
    <mergeCell ref="AF15:AF19"/>
    <mergeCell ref="AG15:AG19"/>
    <mergeCell ref="AH15:AH19"/>
    <mergeCell ref="AI15:AI19"/>
    <mergeCell ref="X15:X19"/>
    <mergeCell ref="Y15:Y19"/>
    <mergeCell ref="Z15:Z19"/>
    <mergeCell ref="B14:B15"/>
    <mergeCell ref="C14:C15"/>
    <mergeCell ref="D14:D15"/>
    <mergeCell ref="F14:F15"/>
    <mergeCell ref="I14:I15"/>
    <mergeCell ref="J14:J15"/>
    <mergeCell ref="R10:U14"/>
    <mergeCell ref="V10:V14"/>
    <mergeCell ref="K14:K15"/>
    <mergeCell ref="N14:N15"/>
    <mergeCell ref="B12:B13"/>
    <mergeCell ref="C12:C13"/>
    <mergeCell ref="D12:D13"/>
    <mergeCell ref="F12:F13"/>
    <mergeCell ref="G12:G13"/>
    <mergeCell ref="I12:I13"/>
    <mergeCell ref="J12:J13"/>
    <mergeCell ref="K12:K13"/>
    <mergeCell ref="L12:L13"/>
    <mergeCell ref="AE10:AE14"/>
    <mergeCell ref="AF10:AF14"/>
    <mergeCell ref="Y10:Y14"/>
    <mergeCell ref="Z10:Z14"/>
    <mergeCell ref="AA10:AA14"/>
    <mergeCell ref="AB10:AB14"/>
    <mergeCell ref="AC10:AC14"/>
    <mergeCell ref="AD10:AD14"/>
    <mergeCell ref="N10:N11"/>
    <mergeCell ref="P10:P11"/>
    <mergeCell ref="P14:P15"/>
    <mergeCell ref="R15:U19"/>
    <mergeCell ref="V15:V19"/>
    <mergeCell ref="W15:W19"/>
    <mergeCell ref="N12:N13"/>
    <mergeCell ref="P12:P13"/>
    <mergeCell ref="AJ8:AJ9"/>
    <mergeCell ref="AK8:AK9"/>
    <mergeCell ref="AL8:AL9"/>
    <mergeCell ref="B10:B11"/>
    <mergeCell ref="C10:C11"/>
    <mergeCell ref="D10:D11"/>
    <mergeCell ref="F10:F11"/>
    <mergeCell ref="I10:I11"/>
    <mergeCell ref="J10:J11"/>
    <mergeCell ref="K10:K11"/>
    <mergeCell ref="AC8:AC9"/>
    <mergeCell ref="AE8:AE9"/>
    <mergeCell ref="AF8:AF9"/>
    <mergeCell ref="AG8:AG9"/>
    <mergeCell ref="AH8:AH9"/>
    <mergeCell ref="AI8:AI9"/>
    <mergeCell ref="W8:W9"/>
    <mergeCell ref="X8:X9"/>
    <mergeCell ref="Y8:Y9"/>
    <mergeCell ref="Z8:Z9"/>
    <mergeCell ref="AA8:AA9"/>
    <mergeCell ref="AB8:AB9"/>
    <mergeCell ref="K8:K9"/>
    <mergeCell ref="AK10:AK14"/>
    <mergeCell ref="L8:L9"/>
    <mergeCell ref="N8:N9"/>
    <mergeCell ref="P8:P9"/>
    <mergeCell ref="R8:U9"/>
    <mergeCell ref="V8:V9"/>
    <mergeCell ref="T1:X1"/>
    <mergeCell ref="E6:O6"/>
    <mergeCell ref="R6:AB6"/>
    <mergeCell ref="B8:B9"/>
    <mergeCell ref="C8:C9"/>
    <mergeCell ref="D8:D9"/>
    <mergeCell ref="F8:F9"/>
    <mergeCell ref="G8:G9"/>
    <mergeCell ref="I8:I9"/>
    <mergeCell ref="J8:J9"/>
    <mergeCell ref="R38:U38"/>
    <mergeCell ref="AN10:AN14"/>
    <mergeCell ref="AO10:AO14"/>
    <mergeCell ref="AN15:AN19"/>
    <mergeCell ref="AO15:AO19"/>
    <mergeCell ref="AN20:AN24"/>
    <mergeCell ref="AO20:AO24"/>
    <mergeCell ref="AN25:AN29"/>
    <mergeCell ref="AO25:AO29"/>
    <mergeCell ref="X10:X14"/>
    <mergeCell ref="AL10:AL14"/>
    <mergeCell ref="AM10:AM14"/>
    <mergeCell ref="AG10:AG14"/>
    <mergeCell ref="AH10:AH14"/>
    <mergeCell ref="AI10:AI14"/>
    <mergeCell ref="AJ10:AJ14"/>
    <mergeCell ref="W10:W14"/>
    <mergeCell ref="AL15:AL19"/>
    <mergeCell ref="AM15:AM19"/>
    <mergeCell ref="AA15:AA19"/>
    <mergeCell ref="AB15:AB19"/>
    <mergeCell ref="AC15:AC19"/>
    <mergeCell ref="AL20:AL24"/>
    <mergeCell ref="AM20:AM24"/>
  </mergeCells>
  <conditionalFormatting sqref="I8:I9">
    <cfRule type="expression" dxfId="183" priority="35">
      <formula>G8="P"</formula>
    </cfRule>
    <cfRule type="expression" dxfId="182" priority="36">
      <formula>G8="E"</formula>
    </cfRule>
    <cfRule type="expression" dxfId="181" priority="37">
      <formula>G8="G"</formula>
    </cfRule>
  </conditionalFormatting>
  <conditionalFormatting sqref="K24:K25">
    <cfRule type="expression" dxfId="180" priority="32">
      <formula>L24="P"</formula>
    </cfRule>
    <cfRule type="expression" dxfId="179" priority="33">
      <formula>L24="E"</formula>
    </cfRule>
    <cfRule type="expression" dxfId="178" priority="34">
      <formula>L24="G"</formula>
    </cfRule>
  </conditionalFormatting>
  <conditionalFormatting sqref="K20:K21">
    <cfRule type="expression" dxfId="177" priority="29">
      <formula>L20="P"</formula>
    </cfRule>
    <cfRule type="expression" dxfId="176" priority="30">
      <formula>L20="E"</formula>
    </cfRule>
    <cfRule type="expression" dxfId="175" priority="31">
      <formula>L20="G"</formula>
    </cfRule>
  </conditionalFormatting>
  <conditionalFormatting sqref="K16:K17">
    <cfRule type="expression" dxfId="174" priority="26">
      <formula>L16="P"</formula>
    </cfRule>
    <cfRule type="expression" dxfId="173" priority="27">
      <formula>L16="E"</formula>
    </cfRule>
    <cfRule type="expression" dxfId="172" priority="28">
      <formula>L16="G"</formula>
    </cfRule>
  </conditionalFormatting>
  <conditionalFormatting sqref="K12:K13">
    <cfRule type="expression" dxfId="171" priority="23">
      <formula>L12="P"</formula>
    </cfRule>
    <cfRule type="expression" dxfId="170" priority="24">
      <formula>L12="E"</formula>
    </cfRule>
    <cfRule type="expression" dxfId="169" priority="25">
      <formula>L12="G"</formula>
    </cfRule>
  </conditionalFormatting>
  <conditionalFormatting sqref="K8:K9">
    <cfRule type="expression" dxfId="168" priority="20">
      <formula>L8="P"</formula>
    </cfRule>
    <cfRule type="expression" dxfId="167" priority="21">
      <formula>L8="E"</formula>
    </cfRule>
    <cfRule type="expression" dxfId="166" priority="22">
      <formula>L8="G"</formula>
    </cfRule>
  </conditionalFormatting>
  <conditionalFormatting sqref="K28:K29">
    <cfRule type="expression" dxfId="165" priority="17">
      <formula>L28="P"</formula>
    </cfRule>
    <cfRule type="expression" dxfId="164" priority="18">
      <formula>L28="E"</formula>
    </cfRule>
    <cfRule type="expression" dxfId="163" priority="19">
      <formula>L28="G"</formula>
    </cfRule>
  </conditionalFormatting>
  <conditionalFormatting sqref="I12:I13">
    <cfRule type="expression" dxfId="162" priority="14">
      <formula>G12="P"</formula>
    </cfRule>
    <cfRule type="expression" dxfId="161" priority="15">
      <formula>G12="E"</formula>
    </cfRule>
    <cfRule type="expression" dxfId="160" priority="16">
      <formula>G12="G"</formula>
    </cfRule>
  </conditionalFormatting>
  <conditionalFormatting sqref="I16:I17">
    <cfRule type="expression" dxfId="159" priority="11">
      <formula>G16="P"</formula>
    </cfRule>
    <cfRule type="expression" dxfId="158" priority="12">
      <formula>G16="E"</formula>
    </cfRule>
    <cfRule type="expression" dxfId="157" priority="13">
      <formula>G16="G"</formula>
    </cfRule>
  </conditionalFormatting>
  <conditionalFormatting sqref="I20:I21">
    <cfRule type="expression" dxfId="156" priority="8">
      <formula>G20="P"</formula>
    </cfRule>
    <cfRule type="expression" dxfId="155" priority="9">
      <formula>G20="E"</formula>
    </cfRule>
    <cfRule type="expression" dxfId="154" priority="10">
      <formula>G20="G"</formula>
    </cfRule>
  </conditionalFormatting>
  <conditionalFormatting sqref="I24:I25">
    <cfRule type="expression" dxfId="153" priority="5">
      <formula>G24="P"</formula>
    </cfRule>
    <cfRule type="expression" dxfId="152" priority="6">
      <formula>G24="E"</formula>
    </cfRule>
    <cfRule type="expression" dxfId="151" priority="7">
      <formula>G24="G"</formula>
    </cfRule>
  </conditionalFormatting>
  <conditionalFormatting sqref="I28:I29">
    <cfRule type="expression" dxfId="150" priority="2">
      <formula>G28="P"</formula>
    </cfRule>
    <cfRule type="expression" dxfId="149" priority="3">
      <formula>G28="E"</formula>
    </cfRule>
    <cfRule type="expression" dxfId="148" priority="4">
      <formula>G28="G"</formula>
    </cfRule>
  </conditionalFormatting>
  <conditionalFormatting sqref="R36:U38">
    <cfRule type="expression" dxfId="147" priority="1">
      <formula>$AL$8=0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00000000-0002-0000-05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B1:AR38"/>
  <sheetViews>
    <sheetView showGridLines="0" showRowColHeaders="0" workbookViewId="0">
      <selection activeCell="P42" sqref="P42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2" hidden="1" customWidth="1"/>
    <col min="30" max="30" width="16.7109375" hidden="1" customWidth="1"/>
    <col min="31" max="31" width="2" hidden="1" customWidth="1"/>
    <col min="32" max="32" width="2.28515625" hidden="1" customWidth="1"/>
    <col min="33" max="33" width="2" hidden="1" customWidth="1"/>
    <col min="34" max="34" width="2.140625" hidden="1" customWidth="1"/>
    <col min="35" max="35" width="2" hidden="1" customWidth="1"/>
    <col min="36" max="36" width="2.140625" hidden="1" customWidth="1"/>
    <col min="37" max="37" width="2.7109375" hidden="1" customWidth="1"/>
    <col min="38" max="39" width="5" hidden="1" customWidth="1"/>
    <col min="40" max="40" width="1.7109375" hidden="1" customWidth="1"/>
    <col min="41" max="41" width="8.7109375" hidden="1" customWidth="1"/>
  </cols>
  <sheetData>
    <row r="1" spans="2:44" ht="18.7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34"/>
      <c r="U1" s="134"/>
      <c r="V1" s="134"/>
      <c r="W1" s="134"/>
      <c r="X1" s="134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2:44" ht="35.25" customHeight="1">
      <c r="D2" s="6" t="s">
        <v>218</v>
      </c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4" ht="15" customHeight="1"/>
    <row r="5" spans="2:44" ht="15" customHeight="1">
      <c r="B5" s="56" t="s">
        <v>192</v>
      </c>
    </row>
    <row r="6" spans="2:44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135" t="s">
        <v>219</v>
      </c>
      <c r="S6" s="136"/>
      <c r="T6" s="136"/>
      <c r="U6" s="136"/>
      <c r="V6" s="136"/>
      <c r="W6" s="136"/>
      <c r="X6" s="136"/>
      <c r="Y6" s="136"/>
      <c r="Z6" s="136"/>
      <c r="AA6" s="136"/>
      <c r="AB6" s="137"/>
      <c r="AL6" s="8">
        <f>COUNT(I8,K8,I12,K12,I16,K16,I20,K20,I24,K24,I28,K28)</f>
        <v>12</v>
      </c>
    </row>
    <row r="7" spans="2:44" ht="3.95" customHeigh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  <c r="AL7" s="9"/>
    </row>
    <row r="8" spans="2:44" ht="7.5" customHeight="1">
      <c r="B8" s="75">
        <v>9</v>
      </c>
      <c r="C8" s="76">
        <f>VLOOKUP(B8,FechaHora,2,0) + VLOOKUP(UTCElegido,TablaUTC,3,0)</f>
        <v>44888.833333333328</v>
      </c>
      <c r="D8" s="77">
        <f>VLOOKUP(B8,FechaHora,2,0) + VLOOKUP(UTCElegido,TablaUTC,3,0)</f>
        <v>44888.833333333328</v>
      </c>
      <c r="E8" s="26"/>
      <c r="F8" s="113" t="s">
        <v>251</v>
      </c>
      <c r="G8" s="79" t="str">
        <f>IF(AND(I8&lt;&gt;"",K8&lt;&gt;""),IF(I8=K8,"E",IF(I8&gt;K8,"G","P")),"")</f>
        <v>G</v>
      </c>
      <c r="H8" s="28"/>
      <c r="I8" s="95">
        <v>1</v>
      </c>
      <c r="J8" s="79" t="s">
        <v>200</v>
      </c>
      <c r="K8" s="95">
        <v>0</v>
      </c>
      <c r="L8" s="79" t="str">
        <f>IF(AND(K8&lt;&gt;"",I8&lt;&gt;""),IF(K8=I8,"E",IF(K8&gt;I8,"G","P")),"")</f>
        <v>P</v>
      </c>
      <c r="M8" s="27"/>
      <c r="N8" s="110" t="s">
        <v>252</v>
      </c>
      <c r="O8" s="26"/>
      <c r="P8" s="98" t="s">
        <v>211</v>
      </c>
      <c r="R8" s="107"/>
      <c r="S8" s="107"/>
      <c r="T8" s="107"/>
      <c r="U8" s="107"/>
      <c r="V8" s="133" t="s">
        <v>222</v>
      </c>
      <c r="W8" s="140" t="s">
        <v>223</v>
      </c>
      <c r="X8" s="140" t="s">
        <v>224</v>
      </c>
      <c r="Y8" s="140" t="s">
        <v>225</v>
      </c>
      <c r="Z8" s="141" t="s">
        <v>226</v>
      </c>
      <c r="AA8" s="141" t="s">
        <v>227</v>
      </c>
      <c r="AB8" s="141" t="s">
        <v>228</v>
      </c>
      <c r="AC8" s="138"/>
      <c r="AD8" s="1"/>
      <c r="AE8" s="138"/>
      <c r="AF8" s="138"/>
      <c r="AG8" s="138"/>
      <c r="AH8" s="138"/>
      <c r="AI8" s="138"/>
      <c r="AJ8" s="138"/>
      <c r="AK8" s="138"/>
      <c r="AL8" s="139">
        <f>IF(AL6=12,IF(OR(INDEX(AC10:AM29,MATCH(1,AC10:AC29,0),11)=INDEX(AC10:AM29,MATCH(2,AC10:AC29,0),11),INDEX(AC10:AM29,MATCH(2,AC10:AC29,0),11)=INDEX(AC10:AM29,MATCH(3,AC10:AC29,0),11)),1,0),0)</f>
        <v>0</v>
      </c>
    </row>
    <row r="9" spans="2:44" ht="7.5" customHeigh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98"/>
      <c r="R9" s="107"/>
      <c r="S9" s="107"/>
      <c r="T9" s="107"/>
      <c r="U9" s="107"/>
      <c r="V9" s="133"/>
      <c r="W9" s="140"/>
      <c r="X9" s="140"/>
      <c r="Y9" s="140"/>
      <c r="Z9" s="141"/>
      <c r="AA9" s="141"/>
      <c r="AB9" s="141"/>
      <c r="AC9" s="138"/>
      <c r="AD9" s="1"/>
      <c r="AE9" s="138"/>
      <c r="AF9" s="138"/>
      <c r="AG9" s="138"/>
      <c r="AH9" s="138"/>
      <c r="AI9" s="138"/>
      <c r="AJ9" s="138"/>
      <c r="AK9" s="138"/>
      <c r="AL9" s="139"/>
    </row>
    <row r="10" spans="2:44" ht="7.5" customHeight="1">
      <c r="B10" s="75"/>
      <c r="C10" s="109"/>
      <c r="D10" s="108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98"/>
      <c r="R10" s="142" t="str">
        <f>"  1)  " &amp; VLOOKUP(1,$AC$10:$AK$29,2,0)</f>
        <v xml:space="preserve">  1)  MARRUECOS</v>
      </c>
      <c r="S10" s="143"/>
      <c r="T10" s="143"/>
      <c r="U10" s="149"/>
      <c r="V10" s="148">
        <f>VLOOKUP(1,$AC$10:$AK$29,3,0)</f>
        <v>7</v>
      </c>
      <c r="W10" s="128">
        <f>VLOOKUP(1,$AC$10:$AK$29,4,0)</f>
        <v>2</v>
      </c>
      <c r="X10" s="128">
        <f>VLOOKUP(1,$AC$10:$AK$29,5,0)</f>
        <v>1</v>
      </c>
      <c r="Y10" s="128">
        <f>VLOOKUP(1,$AC$10:$AK$29,6,0)</f>
        <v>0</v>
      </c>
      <c r="Z10" s="130">
        <f>VLOOKUP(1,$AC$10:$AK$29,7,0)</f>
        <v>4</v>
      </c>
      <c r="AA10" s="130">
        <f>VLOOKUP(1,$AC$10:$AK$29,8,0)</f>
        <v>1</v>
      </c>
      <c r="AB10" s="130">
        <f>VLOOKUP(1,$AC$10:$AK$29,9,0)</f>
        <v>3</v>
      </c>
      <c r="AC10" s="129">
        <f>RANK(AL10,$AL$10:$AL$29,0)</f>
        <v>3</v>
      </c>
      <c r="AD10" s="129" t="str">
        <f>F8</f>
        <v>BÉLGICA</v>
      </c>
      <c r="AE10" s="129">
        <f>(AF10*3)+AG10</f>
        <v>4</v>
      </c>
      <c r="AF10" s="129">
        <f>COUNTIF(I32:K32,"G")</f>
        <v>1</v>
      </c>
      <c r="AG10" s="129">
        <f>COUNTIF(I32:K32,"E")</f>
        <v>1</v>
      </c>
      <c r="AH10" s="129">
        <f>COUNTIF(I32:K32,"P")</f>
        <v>1</v>
      </c>
      <c r="AI10" s="129">
        <f>I8+I16+K24</f>
        <v>1</v>
      </c>
      <c r="AJ10" s="129">
        <f>K8+K16+I24</f>
        <v>2</v>
      </c>
      <c r="AK10" s="129">
        <f>AI10-AJ10</f>
        <v>-1</v>
      </c>
      <c r="AL10" s="129">
        <f>(AE10*1000)+(AK10*100)+(AI10*10)+4+vcp</f>
        <v>3914</v>
      </c>
      <c r="AM10" s="129">
        <f>AL10-4</f>
        <v>3910</v>
      </c>
      <c r="AN10" s="122"/>
      <c r="AO10" s="123" t="str">
        <f>IF(AL8=1,IF(R36="","",R36),IF(SUM(V10:V29)&gt;0,VLOOKUP(1,AC10:AD29,2,0),""))</f>
        <v>MARRUECOS</v>
      </c>
    </row>
    <row r="11" spans="2:44" ht="7.5" customHeight="1">
      <c r="B11" s="75"/>
      <c r="C11" s="109"/>
      <c r="D11" s="108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98"/>
      <c r="R11" s="144"/>
      <c r="S11" s="145"/>
      <c r="T11" s="145"/>
      <c r="U11" s="150"/>
      <c r="V11" s="148"/>
      <c r="W11" s="128"/>
      <c r="X11" s="128"/>
      <c r="Y11" s="128"/>
      <c r="Z11" s="130"/>
      <c r="AA11" s="130"/>
      <c r="AB11" s="13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2"/>
      <c r="AO11" s="123"/>
    </row>
    <row r="12" spans="2:44" ht="7.5" customHeight="1">
      <c r="B12" s="75">
        <v>12</v>
      </c>
      <c r="C12" s="76">
        <f>VLOOKUP(B12,FechaHora,2,0) + VLOOKUP(UTCElegido,TablaUTC,3,0)</f>
        <v>44888.458333333328</v>
      </c>
      <c r="D12" s="77">
        <f>VLOOKUP(B12,FechaHora,2,0) + VLOOKUP(UTCElegido,TablaUTC,3,0)</f>
        <v>44888.458333333328</v>
      </c>
      <c r="E12" s="26"/>
      <c r="F12" s="113" t="s">
        <v>253</v>
      </c>
      <c r="G12" s="79" t="str">
        <f>IF(AND(I12&lt;&gt;"",K12&lt;&gt;""),IF(I12=K12,"E",IF(I12&gt;K12,"G","P")),"")</f>
        <v>E</v>
      </c>
      <c r="H12" s="28"/>
      <c r="I12" s="95">
        <v>0</v>
      </c>
      <c r="J12" s="79" t="s">
        <v>200</v>
      </c>
      <c r="K12" s="95">
        <v>0</v>
      </c>
      <c r="L12" s="79" t="str">
        <f>IF(AND(K12&lt;&gt;"",I12&lt;&gt;""),IF(K12=I12,"E",IF(K12&gt;I12,"G","P")),"")</f>
        <v>E</v>
      </c>
      <c r="M12" s="27">
        <v>0</v>
      </c>
      <c r="N12" s="110" t="s">
        <v>254</v>
      </c>
      <c r="O12" s="26"/>
      <c r="P12" s="98" t="s">
        <v>235</v>
      </c>
      <c r="R12" s="144"/>
      <c r="S12" s="145"/>
      <c r="T12" s="145"/>
      <c r="U12" s="150"/>
      <c r="V12" s="148"/>
      <c r="W12" s="128"/>
      <c r="X12" s="128"/>
      <c r="Y12" s="128"/>
      <c r="Z12" s="130"/>
      <c r="AA12" s="130"/>
      <c r="AB12" s="130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2"/>
      <c r="AO12" s="123"/>
    </row>
    <row r="13" spans="2:44" ht="7.5" customHeigh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0"/>
      <c r="O13" s="26"/>
      <c r="P13" s="98"/>
      <c r="R13" s="144"/>
      <c r="S13" s="145"/>
      <c r="T13" s="145"/>
      <c r="U13" s="150"/>
      <c r="V13" s="148"/>
      <c r="W13" s="128"/>
      <c r="X13" s="128"/>
      <c r="Y13" s="128"/>
      <c r="Z13" s="130"/>
      <c r="AA13" s="130"/>
      <c r="AB13" s="130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2"/>
      <c r="AO13" s="123"/>
    </row>
    <row r="14" spans="2:44" ht="7.5" customHeight="1">
      <c r="B14" s="75"/>
      <c r="C14" s="109"/>
      <c r="D14" s="108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98"/>
      <c r="R14" s="146"/>
      <c r="S14" s="147"/>
      <c r="T14" s="147"/>
      <c r="U14" s="151"/>
      <c r="V14" s="148"/>
      <c r="W14" s="128"/>
      <c r="X14" s="128"/>
      <c r="Y14" s="128"/>
      <c r="Z14" s="130"/>
      <c r="AA14" s="130"/>
      <c r="AB14" s="130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2"/>
      <c r="AO14" s="123"/>
    </row>
    <row r="15" spans="2:44" ht="7.5" customHeight="1">
      <c r="B15" s="75"/>
      <c r="C15" s="109"/>
      <c r="D15" s="108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98"/>
      <c r="R15" s="142" t="str">
        <f>"  2)  " &amp; VLOOKUP(2,$AC$10:$AK$29,2,0)</f>
        <v xml:space="preserve">  2)  CROACIA</v>
      </c>
      <c r="S15" s="143"/>
      <c r="T15" s="143"/>
      <c r="U15" s="143"/>
      <c r="V15" s="148">
        <f>VLOOKUP(2,$AC$10:$AK$29,3,0)</f>
        <v>5</v>
      </c>
      <c r="W15" s="128">
        <f>VLOOKUP(2,$AC$10:$AK$29,4,0)</f>
        <v>1</v>
      </c>
      <c r="X15" s="128">
        <f>VLOOKUP(2,$AC$10:$AK$29,5,0)</f>
        <v>2</v>
      </c>
      <c r="Y15" s="128">
        <f>VLOOKUP(2,$AC$10:$AK$29,6,0)</f>
        <v>0</v>
      </c>
      <c r="Z15" s="130">
        <f>VLOOKUP(2,$AC$10:$AK$29,7,0)</f>
        <v>4</v>
      </c>
      <c r="AA15" s="130">
        <f>VLOOKUP(2,$AC$10:$AK$29,8,0)</f>
        <v>1</v>
      </c>
      <c r="AB15" s="130">
        <f>VLOOKUP(2,$AC$10:$AK$29,9,0)</f>
        <v>3</v>
      </c>
      <c r="AC15" s="129">
        <f>RANK(AL15,$AL$10:$AL$29,0)</f>
        <v>4</v>
      </c>
      <c r="AD15" s="129" t="str">
        <f>N8</f>
        <v>CANADÁ</v>
      </c>
      <c r="AE15" s="129">
        <f t="shared" ref="AE15" si="0">(AF15*3)+AG15</f>
        <v>0</v>
      </c>
      <c r="AF15" s="129">
        <f>COUNTIF(I33:K33,"G")</f>
        <v>0</v>
      </c>
      <c r="AG15" s="129">
        <f>COUNTIF(I33:K33,"E")</f>
        <v>0</v>
      </c>
      <c r="AH15" s="129">
        <f>COUNTIF(I33:K33,"P")</f>
        <v>3</v>
      </c>
      <c r="AI15" s="129">
        <f>K8+K20+I28</f>
        <v>2</v>
      </c>
      <c r="AJ15" s="129">
        <f>I8+I20+K28</f>
        <v>7</v>
      </c>
      <c r="AK15" s="129">
        <f t="shared" ref="AK15" si="1">AI15-AJ15</f>
        <v>-5</v>
      </c>
      <c r="AL15" s="129">
        <f>(AE15*1000)+(AK15*100)+(AI15*10)+3+vcp</f>
        <v>-477</v>
      </c>
      <c r="AM15" s="129">
        <f>AL15-3</f>
        <v>-480</v>
      </c>
      <c r="AN15" s="122"/>
      <c r="AO15" s="124" t="str">
        <f>IF(AL8=1,IF(R37="","",R37),IF(SUM(V10:V29)&gt;0,VLOOKUP(2,AC10:AD29,2,0),""))</f>
        <v>CROACIA</v>
      </c>
    </row>
    <row r="16" spans="2:44" ht="7.5" customHeight="1">
      <c r="B16" s="75">
        <v>26</v>
      </c>
      <c r="C16" s="76">
        <f>VLOOKUP(B16,FechaHora,2,0) + VLOOKUP(UTCElegido,TablaUTC,3,0)</f>
        <v>44892.583333333328</v>
      </c>
      <c r="D16" s="77">
        <f>VLOOKUP(B16,FechaHora,2,0) + VLOOKUP(UTCElegido,TablaUTC,3,0)</f>
        <v>44892.583333333328</v>
      </c>
      <c r="E16" s="26"/>
      <c r="F16" s="113" t="s">
        <v>251</v>
      </c>
      <c r="G16" s="79" t="str">
        <f>IF(AND(I16&lt;&gt;"",K16&lt;&gt;""),IF(I16=K16,"E",IF(I16&gt;K16,"G","P")),"")</f>
        <v>P</v>
      </c>
      <c r="H16" s="28"/>
      <c r="I16" s="95">
        <v>0</v>
      </c>
      <c r="J16" s="79" t="s">
        <v>200</v>
      </c>
      <c r="K16" s="95">
        <v>2</v>
      </c>
      <c r="L16" s="79" t="str">
        <f>IF(AND(K16&lt;&gt;"",I16&lt;&gt;""),IF(K16=I16,"E",IF(K16&gt;I16,"G","P")),"")</f>
        <v>G</v>
      </c>
      <c r="M16" s="27"/>
      <c r="N16" s="110" t="s">
        <v>253</v>
      </c>
      <c r="O16" s="26"/>
      <c r="P16" s="98" t="s">
        <v>214</v>
      </c>
      <c r="R16" s="144"/>
      <c r="S16" s="145"/>
      <c r="T16" s="145"/>
      <c r="U16" s="145"/>
      <c r="V16" s="148"/>
      <c r="W16" s="128"/>
      <c r="X16" s="128"/>
      <c r="Y16" s="128"/>
      <c r="Z16" s="130"/>
      <c r="AA16" s="130"/>
      <c r="AB16" s="130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2"/>
      <c r="AO16" s="124"/>
    </row>
    <row r="17" spans="2:41" ht="7.5" customHeigh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98"/>
      <c r="R17" s="144"/>
      <c r="S17" s="145"/>
      <c r="T17" s="145"/>
      <c r="U17" s="145"/>
      <c r="V17" s="148"/>
      <c r="W17" s="128"/>
      <c r="X17" s="128"/>
      <c r="Y17" s="128"/>
      <c r="Z17" s="130"/>
      <c r="AA17" s="130"/>
      <c r="AB17" s="13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2"/>
      <c r="AO17" s="124"/>
    </row>
    <row r="18" spans="2:41" ht="7.5" customHeight="1">
      <c r="B18" s="75"/>
      <c r="C18" s="109"/>
      <c r="D18" s="108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98"/>
      <c r="R18" s="144"/>
      <c r="S18" s="145"/>
      <c r="T18" s="145"/>
      <c r="U18" s="145"/>
      <c r="V18" s="148"/>
      <c r="W18" s="128"/>
      <c r="X18" s="128"/>
      <c r="Y18" s="128"/>
      <c r="Z18" s="130"/>
      <c r="AA18" s="130"/>
      <c r="AB18" s="130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2"/>
      <c r="AO18" s="124"/>
    </row>
    <row r="19" spans="2:41" ht="7.5" customHeight="1">
      <c r="B19" s="75"/>
      <c r="C19" s="109"/>
      <c r="D19" s="108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98"/>
      <c r="R19" s="146"/>
      <c r="S19" s="147"/>
      <c r="T19" s="147"/>
      <c r="U19" s="147"/>
      <c r="V19" s="148"/>
      <c r="W19" s="128"/>
      <c r="X19" s="128"/>
      <c r="Y19" s="128"/>
      <c r="Z19" s="130"/>
      <c r="AA19" s="130"/>
      <c r="AB19" s="13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2"/>
      <c r="AO19" s="124"/>
    </row>
    <row r="20" spans="2:41" ht="7.5" customHeight="1">
      <c r="B20" s="75">
        <v>27</v>
      </c>
      <c r="C20" s="76">
        <f>VLOOKUP(B20,FechaHora,2,0) + VLOOKUP(UTCElegido,TablaUTC,3,0)</f>
        <v>44892.708333333328</v>
      </c>
      <c r="D20" s="77">
        <f>VLOOKUP(B20,FechaHora,2,0) + VLOOKUP(UTCElegido,TablaUTC,3,0)</f>
        <v>44892.708333333328</v>
      </c>
      <c r="E20" s="26"/>
      <c r="F20" s="113" t="s">
        <v>254</v>
      </c>
      <c r="G20" s="79" t="str">
        <f>IF(AND(I20&lt;&gt;"",K20&lt;&gt;""),IF(I20=K20,"E",IF(I20&gt;K20,"G","P")),"")</f>
        <v>G</v>
      </c>
      <c r="H20" s="28"/>
      <c r="I20" s="95">
        <v>4</v>
      </c>
      <c r="J20" s="79" t="s">
        <v>200</v>
      </c>
      <c r="K20" s="95">
        <v>1</v>
      </c>
      <c r="L20" s="79" t="str">
        <f>IF(AND(K20&lt;&gt;"",I20&lt;&gt;""),IF(K20=I20,"E",IF(K20&gt;I20,"G","P")),"")</f>
        <v>P</v>
      </c>
      <c r="M20" s="27"/>
      <c r="N20" s="110" t="s">
        <v>252</v>
      </c>
      <c r="O20" s="26"/>
      <c r="P20" s="98" t="s">
        <v>201</v>
      </c>
      <c r="R20" s="154" t="str">
        <f>"  3)  " &amp; VLOOKUP(3,$AC$10:$AK$29,2,0)</f>
        <v xml:space="preserve">  3)  BÉLGICA</v>
      </c>
      <c r="S20" s="155"/>
      <c r="T20" s="155"/>
      <c r="U20" s="155"/>
      <c r="V20" s="131">
        <f>VLOOKUP(3,$AC$10:$AK$29,3,0)</f>
        <v>4</v>
      </c>
      <c r="W20" s="153">
        <f>VLOOKUP(3,$AC$10:$AK$29,4,0)</f>
        <v>1</v>
      </c>
      <c r="X20" s="153">
        <f>VLOOKUP(3,$AC$10:$AK$29,5,0)</f>
        <v>1</v>
      </c>
      <c r="Y20" s="153">
        <f>VLOOKUP(3,$AC$10:$AK$29,6,0)</f>
        <v>1</v>
      </c>
      <c r="Z20" s="152">
        <f>VLOOKUP(3,$AC$10:$AK$29,7,0)</f>
        <v>1</v>
      </c>
      <c r="AA20" s="152">
        <f>VLOOKUP(3,$AC$10:$AK$29,8,0)</f>
        <v>2</v>
      </c>
      <c r="AB20" s="152">
        <f>VLOOKUP(3,$AC$10:$AK$29,9,0)</f>
        <v>-1</v>
      </c>
      <c r="AC20" s="129">
        <f>RANK(AL20,$AL$10:$AL$29,0)</f>
        <v>1</v>
      </c>
      <c r="AD20" s="129" t="str">
        <f>F12</f>
        <v>MARRUECOS</v>
      </c>
      <c r="AE20" s="129">
        <f t="shared" ref="AE20" si="2">(AF20*3)+AG20</f>
        <v>7</v>
      </c>
      <c r="AF20" s="129">
        <f>COUNTIF(I34:K34,"G")</f>
        <v>2</v>
      </c>
      <c r="AG20" s="129">
        <f>COUNTIF(I34:K34,"E")</f>
        <v>1</v>
      </c>
      <c r="AH20" s="129">
        <f>COUNTIF(I34:K34,"P")</f>
        <v>0</v>
      </c>
      <c r="AI20" s="129">
        <f>I12+K16+K28</f>
        <v>4</v>
      </c>
      <c r="AJ20" s="129">
        <f>K12+I16+I28</f>
        <v>1</v>
      </c>
      <c r="AK20" s="129">
        <f t="shared" ref="AK20" si="3">AI20-AJ20</f>
        <v>3</v>
      </c>
      <c r="AL20" s="129">
        <f>(AE20*1000)+(AK20*100)+(AI20*10)+2+vcp</f>
        <v>7342</v>
      </c>
      <c r="AM20" s="129">
        <f>AL20-2</f>
        <v>7340</v>
      </c>
      <c r="AN20" s="122"/>
      <c r="AO20" s="125"/>
    </row>
    <row r="21" spans="2:41" ht="7.5" customHeight="1">
      <c r="B21" s="75"/>
      <c r="C21" s="75"/>
      <c r="D21" s="75"/>
      <c r="E21" s="26"/>
      <c r="F21" s="113"/>
      <c r="G21" s="79"/>
      <c r="H21" s="28"/>
      <c r="I21" s="96"/>
      <c r="J21" s="79"/>
      <c r="K21" s="96"/>
      <c r="L21" s="79"/>
      <c r="M21" s="27"/>
      <c r="N21" s="110"/>
      <c r="O21" s="26"/>
      <c r="P21" s="98"/>
      <c r="R21" s="156"/>
      <c r="S21" s="157"/>
      <c r="T21" s="157"/>
      <c r="U21" s="157"/>
      <c r="V21" s="131"/>
      <c r="W21" s="153"/>
      <c r="X21" s="153"/>
      <c r="Y21" s="153"/>
      <c r="Z21" s="152"/>
      <c r="AA21" s="152"/>
      <c r="AB21" s="152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2"/>
      <c r="AO21" s="126"/>
    </row>
    <row r="22" spans="2:41" ht="7.5" customHeight="1">
      <c r="B22" s="75"/>
      <c r="C22" s="109"/>
      <c r="D22" s="108"/>
      <c r="E22" s="26"/>
      <c r="F22" s="105"/>
      <c r="G22" s="26"/>
      <c r="H22" s="26"/>
      <c r="I22" s="79"/>
      <c r="J22" s="79"/>
      <c r="K22" s="79"/>
      <c r="L22" s="26"/>
      <c r="M22" s="26"/>
      <c r="N22" s="105"/>
      <c r="O22" s="26"/>
      <c r="P22" s="98"/>
      <c r="R22" s="156"/>
      <c r="S22" s="157"/>
      <c r="T22" s="157"/>
      <c r="U22" s="157"/>
      <c r="V22" s="131"/>
      <c r="W22" s="153"/>
      <c r="X22" s="153"/>
      <c r="Y22" s="153"/>
      <c r="Z22" s="152"/>
      <c r="AA22" s="152"/>
      <c r="AB22" s="152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2"/>
      <c r="AO22" s="126"/>
    </row>
    <row r="23" spans="2:41" ht="7.5" customHeight="1">
      <c r="B23" s="75"/>
      <c r="C23" s="109"/>
      <c r="D23" s="108"/>
      <c r="E23" s="26"/>
      <c r="F23" s="105"/>
      <c r="G23" s="26"/>
      <c r="H23" s="26"/>
      <c r="I23" s="79"/>
      <c r="J23" s="79"/>
      <c r="K23" s="79"/>
      <c r="L23" s="26"/>
      <c r="M23" s="26"/>
      <c r="N23" s="105"/>
      <c r="O23" s="26"/>
      <c r="P23" s="98"/>
      <c r="R23" s="156"/>
      <c r="S23" s="157"/>
      <c r="T23" s="157"/>
      <c r="U23" s="157"/>
      <c r="V23" s="131"/>
      <c r="W23" s="153"/>
      <c r="X23" s="153"/>
      <c r="Y23" s="153"/>
      <c r="Z23" s="152"/>
      <c r="AA23" s="152"/>
      <c r="AB23" s="152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2"/>
      <c r="AO23" s="126"/>
    </row>
    <row r="24" spans="2:41" ht="7.5" customHeight="1">
      <c r="B24" s="75">
        <v>41</v>
      </c>
      <c r="C24" s="76">
        <f>VLOOKUP(B24,FechaHora,2,0) + VLOOKUP(UTCElegido,TablaUTC,3,0)</f>
        <v>44896.666666666664</v>
      </c>
      <c r="D24" s="77">
        <f>VLOOKUP(B24,FechaHora,2,0) + VLOOKUP(UTCElegido,TablaUTC,3,0)</f>
        <v>44896.666666666664</v>
      </c>
      <c r="E24" s="26"/>
      <c r="F24" s="113" t="s">
        <v>254</v>
      </c>
      <c r="G24" s="79" t="str">
        <f>IF(AND(I24&lt;&gt;"",K24&lt;&gt;""),IF(I24=K24,"E",IF(I24&gt;K24,"G","P")),"")</f>
        <v>E</v>
      </c>
      <c r="H24" s="28"/>
      <c r="I24" s="95">
        <v>0</v>
      </c>
      <c r="J24" s="79" t="s">
        <v>200</v>
      </c>
      <c r="K24" s="95">
        <v>0</v>
      </c>
      <c r="L24" s="79" t="str">
        <f>IF(AND(K24&lt;&gt;"",I24&lt;&gt;""),IF(K24=I24,"E",IF(K24&gt;I24,"G","P")),"")</f>
        <v>E</v>
      </c>
      <c r="M24" s="27"/>
      <c r="N24" s="110" t="s">
        <v>251</v>
      </c>
      <c r="O24" s="26"/>
      <c r="P24" s="98" t="s">
        <v>235</v>
      </c>
      <c r="R24" s="158"/>
      <c r="S24" s="159"/>
      <c r="T24" s="159"/>
      <c r="U24" s="159"/>
      <c r="V24" s="131"/>
      <c r="W24" s="153"/>
      <c r="X24" s="153"/>
      <c r="Y24" s="153"/>
      <c r="Z24" s="152"/>
      <c r="AA24" s="152"/>
      <c r="AB24" s="152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2"/>
      <c r="AO24" s="127"/>
    </row>
    <row r="25" spans="2:41" ht="7.5" customHeight="1">
      <c r="B25" s="75"/>
      <c r="C25" s="75"/>
      <c r="D25" s="75"/>
      <c r="E25" s="26"/>
      <c r="F25" s="113"/>
      <c r="G25" s="79"/>
      <c r="H25" s="28"/>
      <c r="I25" s="96"/>
      <c r="J25" s="79"/>
      <c r="K25" s="96"/>
      <c r="L25" s="79"/>
      <c r="M25" s="27"/>
      <c r="N25" s="110"/>
      <c r="O25" s="26"/>
      <c r="P25" s="98"/>
      <c r="R25" s="154" t="str">
        <f>"  4)  " &amp; VLOOKUP(4,$AC$10:$AK$29,2,0)</f>
        <v xml:space="preserve">  4)  CANADÁ</v>
      </c>
      <c r="S25" s="155"/>
      <c r="T25" s="155"/>
      <c r="U25" s="155"/>
      <c r="V25" s="131">
        <f>VLOOKUP(4,$AC$10:$AK$29,3,0)</f>
        <v>0</v>
      </c>
      <c r="W25" s="153">
        <f>VLOOKUP(4,$AC$10:$AK$29,4,0)</f>
        <v>0</v>
      </c>
      <c r="X25" s="153">
        <f>VLOOKUP(4,$AC$10:$AK$29,5,0)</f>
        <v>0</v>
      </c>
      <c r="Y25" s="153">
        <f>VLOOKUP(4,$AC$10:$AK$29,6,0)</f>
        <v>3</v>
      </c>
      <c r="Z25" s="152">
        <f>VLOOKUP(4,$AC$10:$AK$29,7,0)</f>
        <v>2</v>
      </c>
      <c r="AA25" s="152">
        <f>VLOOKUP(4,$AC$10:$AK$29,8,0)</f>
        <v>7</v>
      </c>
      <c r="AB25" s="152">
        <f>VLOOKUP(4,$AC$10:$AK$29,9,0)</f>
        <v>-5</v>
      </c>
      <c r="AC25" s="129">
        <f>RANK(AL25,$AL$10:$AL$29,0)</f>
        <v>2</v>
      </c>
      <c r="AD25" s="129" t="str">
        <f>N12</f>
        <v>CROACIA</v>
      </c>
      <c r="AE25" s="129">
        <f t="shared" ref="AE25" si="4">(AF25*3)+AG25</f>
        <v>5</v>
      </c>
      <c r="AF25" s="129">
        <f>COUNTIF(I35:K35,"G")</f>
        <v>1</v>
      </c>
      <c r="AG25" s="129">
        <f>COUNTIF(I35:K35,"E")</f>
        <v>2</v>
      </c>
      <c r="AH25" s="129">
        <f>COUNTIF(I35:K35,"P")</f>
        <v>0</v>
      </c>
      <c r="AI25" s="129">
        <f>K12+I20+I24</f>
        <v>4</v>
      </c>
      <c r="AJ25" s="129">
        <f>I12+K20+K24</f>
        <v>1</v>
      </c>
      <c r="AK25" s="129">
        <f t="shared" ref="AK25" si="5">AI25-AJ25</f>
        <v>3</v>
      </c>
      <c r="AL25" s="129">
        <f>(AE25*1000)+(AK25*100)+(AI25*10)+1+vcp</f>
        <v>5341</v>
      </c>
      <c r="AM25" s="129">
        <f>AL25-1</f>
        <v>5340</v>
      </c>
      <c r="AN25" s="122"/>
      <c r="AO25" s="125"/>
    </row>
    <row r="26" spans="2:41" ht="7.5" customHeight="1">
      <c r="B26" s="75"/>
      <c r="C26" s="109"/>
      <c r="D26" s="108"/>
      <c r="E26" s="26"/>
      <c r="F26" s="105"/>
      <c r="G26" s="26"/>
      <c r="H26" s="26"/>
      <c r="I26" s="79"/>
      <c r="J26" s="79"/>
      <c r="K26" s="79"/>
      <c r="L26" s="26"/>
      <c r="M26" s="26"/>
      <c r="N26" s="105"/>
      <c r="O26" s="26"/>
      <c r="P26" s="98"/>
      <c r="R26" s="156"/>
      <c r="S26" s="157"/>
      <c r="T26" s="157"/>
      <c r="U26" s="157"/>
      <c r="V26" s="131"/>
      <c r="W26" s="153"/>
      <c r="X26" s="153"/>
      <c r="Y26" s="153"/>
      <c r="Z26" s="152"/>
      <c r="AA26" s="152"/>
      <c r="AB26" s="152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2"/>
      <c r="AO26" s="126"/>
    </row>
    <row r="27" spans="2:41" ht="7.5" customHeight="1">
      <c r="B27" s="75"/>
      <c r="C27" s="109"/>
      <c r="D27" s="108"/>
      <c r="E27" s="26"/>
      <c r="F27" s="105"/>
      <c r="G27" s="26"/>
      <c r="H27" s="26"/>
      <c r="I27" s="79"/>
      <c r="J27" s="79"/>
      <c r="K27" s="79"/>
      <c r="L27" s="26"/>
      <c r="M27" s="26"/>
      <c r="N27" s="105"/>
      <c r="O27" s="26"/>
      <c r="P27" s="98"/>
      <c r="R27" s="156"/>
      <c r="S27" s="157"/>
      <c r="T27" s="157"/>
      <c r="U27" s="157"/>
      <c r="V27" s="131"/>
      <c r="W27" s="153"/>
      <c r="X27" s="153"/>
      <c r="Y27" s="153"/>
      <c r="Z27" s="152"/>
      <c r="AA27" s="152"/>
      <c r="AB27" s="152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2"/>
      <c r="AO27" s="126"/>
    </row>
    <row r="28" spans="2:41" ht="7.5" customHeight="1">
      <c r="B28" s="75">
        <v>42</v>
      </c>
      <c r="C28" s="76">
        <f>VLOOKUP(B28,FechaHora,2,0) + VLOOKUP(UTCElegido,TablaUTC,3,0)</f>
        <v>44896.666666666664</v>
      </c>
      <c r="D28" s="77">
        <f>VLOOKUP(B28,FechaHora,2,0) + VLOOKUP(UTCElegido,TablaUTC,3,0)</f>
        <v>44896.666666666664</v>
      </c>
      <c r="E28" s="26"/>
      <c r="F28" s="113" t="s">
        <v>252</v>
      </c>
      <c r="G28" s="79" t="str">
        <f>IF(AND(I28&lt;&gt;"",K28&lt;&gt;""),IF(I28=K28,"E",IF(I28&gt;K28,"G","P")),"")</f>
        <v>P</v>
      </c>
      <c r="H28" s="28"/>
      <c r="I28" s="95">
        <v>1</v>
      </c>
      <c r="J28" s="79" t="s">
        <v>200</v>
      </c>
      <c r="K28" s="95">
        <v>2</v>
      </c>
      <c r="L28" s="79" t="str">
        <f>IF(AND(K28&lt;&gt;"",I28&lt;&gt;""),IF(K28=I28,"E",IF(K28&gt;I28,"G","P")),"")</f>
        <v>G</v>
      </c>
      <c r="M28" s="27"/>
      <c r="N28" s="110" t="s">
        <v>253</v>
      </c>
      <c r="O28" s="26"/>
      <c r="P28" s="98" t="s">
        <v>214</v>
      </c>
      <c r="R28" s="156"/>
      <c r="S28" s="157"/>
      <c r="T28" s="157"/>
      <c r="U28" s="157"/>
      <c r="V28" s="131"/>
      <c r="W28" s="153"/>
      <c r="X28" s="153"/>
      <c r="Y28" s="153"/>
      <c r="Z28" s="152"/>
      <c r="AA28" s="152"/>
      <c r="AB28" s="152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2"/>
      <c r="AO28" s="126"/>
    </row>
    <row r="29" spans="2:41" ht="7.5" customHeight="1">
      <c r="B29" s="75"/>
      <c r="C29" s="75"/>
      <c r="D29" s="75"/>
      <c r="E29" s="26"/>
      <c r="F29" s="113"/>
      <c r="G29" s="79"/>
      <c r="H29" s="28"/>
      <c r="I29" s="96"/>
      <c r="J29" s="79"/>
      <c r="K29" s="96"/>
      <c r="L29" s="79"/>
      <c r="M29" s="27"/>
      <c r="N29" s="110"/>
      <c r="O29" s="26"/>
      <c r="P29" s="98"/>
      <c r="R29" s="158"/>
      <c r="S29" s="159"/>
      <c r="T29" s="159"/>
      <c r="U29" s="159"/>
      <c r="V29" s="131"/>
      <c r="W29" s="153"/>
      <c r="X29" s="153"/>
      <c r="Y29" s="153"/>
      <c r="Z29" s="152"/>
      <c r="AA29" s="152"/>
      <c r="AB29" s="152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2"/>
      <c r="AO29" s="127"/>
    </row>
    <row r="30" spans="2:41" ht="8.1" customHeight="1">
      <c r="B30" s="29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29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2" spans="2:41" hidden="1">
      <c r="F32" t="str">
        <f>F8</f>
        <v>BÉLGICA</v>
      </c>
      <c r="I32" t="str">
        <f>G8</f>
        <v>G</v>
      </c>
      <c r="J32" t="str">
        <f>G16</f>
        <v>P</v>
      </c>
      <c r="K32" t="str">
        <f>L24</f>
        <v>E</v>
      </c>
    </row>
    <row r="33" spans="6:21" hidden="1">
      <c r="F33" t="str">
        <f>N8</f>
        <v>CANADÁ</v>
      </c>
      <c r="I33" t="str">
        <f>L8</f>
        <v>P</v>
      </c>
      <c r="J33" t="str">
        <f>L20</f>
        <v>P</v>
      </c>
      <c r="K33" t="str">
        <f>G28</f>
        <v>P</v>
      </c>
    </row>
    <row r="34" spans="6:21" hidden="1">
      <c r="F34" t="str">
        <f>F12</f>
        <v>MARRUECOS</v>
      </c>
      <c r="I34" t="str">
        <f>G12</f>
        <v>E</v>
      </c>
      <c r="J34" t="str">
        <f>L16</f>
        <v>G</v>
      </c>
      <c r="K34" t="str">
        <f>L28</f>
        <v>G</v>
      </c>
    </row>
    <row r="35" spans="6:21" hidden="1">
      <c r="F35" t="str">
        <f>N12</f>
        <v>CROACIA</v>
      </c>
      <c r="I35" t="str">
        <f>L12</f>
        <v>E</v>
      </c>
      <c r="J35" t="str">
        <f>G20</f>
        <v>G</v>
      </c>
      <c r="K35" t="str">
        <f>G24</f>
        <v>E</v>
      </c>
    </row>
    <row r="36" spans="6:21">
      <c r="N36" s="61" t="str">
        <f>IF(AL8=1,"Indica manualmente las posiciones finales de los equipos de la serie:","")</f>
        <v/>
      </c>
      <c r="P36" s="3" t="str">
        <f>IF(AL8=1,"Primer puesto:","")</f>
        <v/>
      </c>
      <c r="R36" s="119"/>
      <c r="S36" s="120"/>
      <c r="T36" s="120"/>
      <c r="U36" s="121"/>
    </row>
    <row r="37" spans="6:21">
      <c r="N37" s="13" t="str">
        <f>IF(AL8=1,"(Este libro efectúa automáticamente varios desempates,","")</f>
        <v/>
      </c>
      <c r="P37" s="3" t="str">
        <f>IF(AL8=1,"Segundo puesto:","")</f>
        <v/>
      </c>
      <c r="R37" s="119"/>
      <c r="S37" s="120"/>
      <c r="T37" s="120"/>
      <c r="U37" s="121"/>
    </row>
    <row r="38" spans="6:21">
      <c r="N38" s="13" t="str">
        <f>IF(AL8=1,"pero, en este caso, no pueden deducirse de forma automática.)","")</f>
        <v/>
      </c>
      <c r="P38" s="3" t="str">
        <f>IF(AL8=1,"Tercer puesto:","")</f>
        <v/>
      </c>
      <c r="R38" s="119"/>
      <c r="S38" s="120"/>
      <c r="T38" s="120"/>
      <c r="U38" s="121"/>
    </row>
  </sheetData>
  <sheetProtection algorithmName="SHA-512" hashValue="SUe+vLMCSgN4ceu9VzKvBT4Qmuaw+VnLsh3rljTikiXg27LOMsiwZAs7awfO5USTx8GimAKSchXAMYx7RgzxVg==" saltValue="ksV/jv6KebXEeNKwpwcdmg==" spinCount="100000" sheet="1" objects="1" scenarios="1" selectLockedCells="1" selectUnlockedCells="1"/>
  <mergeCells count="218">
    <mergeCell ref="R37:U37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C24:C25"/>
    <mergeCell ref="D24:D25"/>
    <mergeCell ref="F24:F25"/>
    <mergeCell ref="G24:G25"/>
    <mergeCell ref="I24:I25"/>
    <mergeCell ref="AK20:AK24"/>
    <mergeCell ref="B22:B23"/>
    <mergeCell ref="C22:C23"/>
    <mergeCell ref="D22:D23"/>
    <mergeCell ref="F22:F23"/>
    <mergeCell ref="I22:I23"/>
    <mergeCell ref="J22:J23"/>
    <mergeCell ref="AH20:AH24"/>
    <mergeCell ref="K24:K25"/>
    <mergeCell ref="L24:L25"/>
    <mergeCell ref="N24:N25"/>
    <mergeCell ref="P24:P25"/>
    <mergeCell ref="R25:U29"/>
    <mergeCell ref="B28:B29"/>
    <mergeCell ref="G28:G29"/>
    <mergeCell ref="I28:I29"/>
    <mergeCell ref="R20:U24"/>
    <mergeCell ref="K22:K23"/>
    <mergeCell ref="N22:N23"/>
    <mergeCell ref="P22:P23"/>
    <mergeCell ref="J24:J25"/>
    <mergeCell ref="AI25:AI29"/>
    <mergeCell ref="AJ25:AJ29"/>
    <mergeCell ref="AI20:AI24"/>
    <mergeCell ref="AJ20:AJ24"/>
    <mergeCell ref="AB20:AB24"/>
    <mergeCell ref="AC20:AC24"/>
    <mergeCell ref="AD20:AD24"/>
    <mergeCell ref="AE20:AE24"/>
    <mergeCell ref="AF20:AF24"/>
    <mergeCell ref="AG20:AG24"/>
    <mergeCell ref="V20:V24"/>
    <mergeCell ref="W20:W24"/>
    <mergeCell ref="X20:X24"/>
    <mergeCell ref="Y20:Y24"/>
    <mergeCell ref="Z20:Z24"/>
    <mergeCell ref="AA20:AA24"/>
    <mergeCell ref="V25:V29"/>
    <mergeCell ref="AL25:AL29"/>
    <mergeCell ref="AM25:AM29"/>
    <mergeCell ref="B26:B27"/>
    <mergeCell ref="C26:C27"/>
    <mergeCell ref="D26:D27"/>
    <mergeCell ref="F26:F27"/>
    <mergeCell ref="I26:I27"/>
    <mergeCell ref="AC25:AC29"/>
    <mergeCell ref="AD25:AD29"/>
    <mergeCell ref="AE25:AE29"/>
    <mergeCell ref="AF25:AF29"/>
    <mergeCell ref="AG25:AG29"/>
    <mergeCell ref="AH25:AH29"/>
    <mergeCell ref="W25:W29"/>
    <mergeCell ref="X25:X29"/>
    <mergeCell ref="Y25:Y29"/>
    <mergeCell ref="Z25:Z29"/>
    <mergeCell ref="AA25:AA29"/>
    <mergeCell ref="AB25:AB29"/>
    <mergeCell ref="C28:C29"/>
    <mergeCell ref="D28:D29"/>
    <mergeCell ref="F28:F29"/>
    <mergeCell ref="AK25:AK29"/>
    <mergeCell ref="B24:B25"/>
    <mergeCell ref="D18:D19"/>
    <mergeCell ref="F18:F19"/>
    <mergeCell ref="I18:I19"/>
    <mergeCell ref="J18:J19"/>
    <mergeCell ref="K18:K19"/>
    <mergeCell ref="N18:N19"/>
    <mergeCell ref="P18:P19"/>
    <mergeCell ref="B20:B21"/>
    <mergeCell ref="C20:C21"/>
    <mergeCell ref="D20:D21"/>
    <mergeCell ref="F20:F21"/>
    <mergeCell ref="G20:G21"/>
    <mergeCell ref="I20:I21"/>
    <mergeCell ref="J20:J21"/>
    <mergeCell ref="K20:K21"/>
    <mergeCell ref="L20:L21"/>
    <mergeCell ref="N20:N21"/>
    <mergeCell ref="P20:P21"/>
    <mergeCell ref="J16:J17"/>
    <mergeCell ref="K16:K17"/>
    <mergeCell ref="L16:L17"/>
    <mergeCell ref="N16:N17"/>
    <mergeCell ref="P16:P17"/>
    <mergeCell ref="B18:B19"/>
    <mergeCell ref="C18:C19"/>
    <mergeCell ref="AJ15:AJ19"/>
    <mergeCell ref="AK15:AK19"/>
    <mergeCell ref="B16:B17"/>
    <mergeCell ref="C16:C17"/>
    <mergeCell ref="D16:D17"/>
    <mergeCell ref="F16:F17"/>
    <mergeCell ref="G16:G17"/>
    <mergeCell ref="I16:I17"/>
    <mergeCell ref="AD15:AD19"/>
    <mergeCell ref="AE15:AE19"/>
    <mergeCell ref="AF15:AF19"/>
    <mergeCell ref="AG15:AG19"/>
    <mergeCell ref="AH15:AH19"/>
    <mergeCell ref="AI15:AI19"/>
    <mergeCell ref="X15:X19"/>
    <mergeCell ref="Y15:Y19"/>
    <mergeCell ref="Z15:Z19"/>
    <mergeCell ref="B14:B15"/>
    <mergeCell ref="C14:C15"/>
    <mergeCell ref="D14:D15"/>
    <mergeCell ref="F14:F15"/>
    <mergeCell ref="I14:I15"/>
    <mergeCell ref="J14:J15"/>
    <mergeCell ref="R10:U14"/>
    <mergeCell ref="V10:V14"/>
    <mergeCell ref="K14:K15"/>
    <mergeCell ref="N14:N15"/>
    <mergeCell ref="B12:B13"/>
    <mergeCell ref="C12:C13"/>
    <mergeCell ref="D12:D13"/>
    <mergeCell ref="F12:F13"/>
    <mergeCell ref="G12:G13"/>
    <mergeCell ref="I12:I13"/>
    <mergeCell ref="J12:J13"/>
    <mergeCell ref="K12:K13"/>
    <mergeCell ref="L12:L13"/>
    <mergeCell ref="AE10:AE14"/>
    <mergeCell ref="AF10:AF14"/>
    <mergeCell ref="Y10:Y14"/>
    <mergeCell ref="Z10:Z14"/>
    <mergeCell ref="AA10:AA14"/>
    <mergeCell ref="AB10:AB14"/>
    <mergeCell ref="AC10:AC14"/>
    <mergeCell ref="AD10:AD14"/>
    <mergeCell ref="N10:N11"/>
    <mergeCell ref="P10:P11"/>
    <mergeCell ref="P14:P15"/>
    <mergeCell ref="R15:U19"/>
    <mergeCell ref="V15:V19"/>
    <mergeCell ref="W15:W19"/>
    <mergeCell ref="N12:N13"/>
    <mergeCell ref="P12:P13"/>
    <mergeCell ref="AJ8:AJ9"/>
    <mergeCell ref="AK8:AK9"/>
    <mergeCell ref="AL8:AL9"/>
    <mergeCell ref="B10:B11"/>
    <mergeCell ref="C10:C11"/>
    <mergeCell ref="D10:D11"/>
    <mergeCell ref="F10:F11"/>
    <mergeCell ref="I10:I11"/>
    <mergeCell ref="J10:J11"/>
    <mergeCell ref="K10:K11"/>
    <mergeCell ref="AC8:AC9"/>
    <mergeCell ref="AE8:AE9"/>
    <mergeCell ref="AF8:AF9"/>
    <mergeCell ref="AG8:AG9"/>
    <mergeCell ref="AH8:AH9"/>
    <mergeCell ref="AI8:AI9"/>
    <mergeCell ref="W8:W9"/>
    <mergeCell ref="X8:X9"/>
    <mergeCell ref="Y8:Y9"/>
    <mergeCell ref="Z8:Z9"/>
    <mergeCell ref="AA8:AA9"/>
    <mergeCell ref="AB8:AB9"/>
    <mergeCell ref="K8:K9"/>
    <mergeCell ref="AK10:AK14"/>
    <mergeCell ref="L8:L9"/>
    <mergeCell ref="N8:N9"/>
    <mergeCell ref="P8:P9"/>
    <mergeCell ref="R8:U9"/>
    <mergeCell ref="V8:V9"/>
    <mergeCell ref="T1:X1"/>
    <mergeCell ref="E6:O6"/>
    <mergeCell ref="R6:AB6"/>
    <mergeCell ref="B8:B9"/>
    <mergeCell ref="C8:C9"/>
    <mergeCell ref="D8:D9"/>
    <mergeCell ref="F8:F9"/>
    <mergeCell ref="G8:G9"/>
    <mergeCell ref="I8:I9"/>
    <mergeCell ref="J8:J9"/>
    <mergeCell ref="R38:U38"/>
    <mergeCell ref="AN10:AN14"/>
    <mergeCell ref="AO10:AO14"/>
    <mergeCell ref="AN15:AN19"/>
    <mergeCell ref="AO15:AO19"/>
    <mergeCell ref="AN20:AN24"/>
    <mergeCell ref="AO20:AO24"/>
    <mergeCell ref="AN25:AN29"/>
    <mergeCell ref="AO25:AO29"/>
    <mergeCell ref="X10:X14"/>
    <mergeCell ref="AL10:AL14"/>
    <mergeCell ref="AM10:AM14"/>
    <mergeCell ref="AG10:AG14"/>
    <mergeCell ref="AH10:AH14"/>
    <mergeCell ref="AI10:AI14"/>
    <mergeCell ref="AJ10:AJ14"/>
    <mergeCell ref="W10:W14"/>
    <mergeCell ref="AL15:AL19"/>
    <mergeCell ref="AM15:AM19"/>
    <mergeCell ref="AA15:AA19"/>
    <mergeCell ref="AB15:AB19"/>
    <mergeCell ref="AC15:AC19"/>
    <mergeCell ref="AL20:AL24"/>
    <mergeCell ref="AM20:AM24"/>
  </mergeCells>
  <conditionalFormatting sqref="I8:I9">
    <cfRule type="expression" dxfId="146" priority="35">
      <formula>G8="P"</formula>
    </cfRule>
    <cfRule type="expression" dxfId="145" priority="36">
      <formula>G8="E"</formula>
    </cfRule>
    <cfRule type="expression" dxfId="144" priority="37">
      <formula>G8="G"</formula>
    </cfRule>
  </conditionalFormatting>
  <conditionalFormatting sqref="K24:K25">
    <cfRule type="expression" dxfId="143" priority="32">
      <formula>L24="P"</formula>
    </cfRule>
    <cfRule type="expression" dxfId="142" priority="33">
      <formula>L24="E"</formula>
    </cfRule>
    <cfRule type="expression" dxfId="141" priority="34">
      <formula>L24="G"</formula>
    </cfRule>
  </conditionalFormatting>
  <conditionalFormatting sqref="K20:K21">
    <cfRule type="expression" dxfId="140" priority="29">
      <formula>L20="P"</formula>
    </cfRule>
    <cfRule type="expression" dxfId="139" priority="30">
      <formula>L20="E"</formula>
    </cfRule>
    <cfRule type="expression" dxfId="138" priority="31">
      <formula>L20="G"</formula>
    </cfRule>
  </conditionalFormatting>
  <conditionalFormatting sqref="K16:K17">
    <cfRule type="expression" dxfId="137" priority="26">
      <formula>L16="P"</formula>
    </cfRule>
    <cfRule type="expression" dxfId="136" priority="27">
      <formula>L16="E"</formula>
    </cfRule>
    <cfRule type="expression" dxfId="135" priority="28">
      <formula>L16="G"</formula>
    </cfRule>
  </conditionalFormatting>
  <conditionalFormatting sqref="K12:K13">
    <cfRule type="expression" dxfId="134" priority="23">
      <formula>L12="P"</formula>
    </cfRule>
    <cfRule type="expression" dxfId="133" priority="24">
      <formula>L12="E"</formula>
    </cfRule>
    <cfRule type="expression" dxfId="132" priority="25">
      <formula>L12="G"</formula>
    </cfRule>
  </conditionalFormatting>
  <conditionalFormatting sqref="K8:K9">
    <cfRule type="expression" dxfId="131" priority="20">
      <formula>L8="P"</formula>
    </cfRule>
    <cfRule type="expression" dxfId="130" priority="21">
      <formula>L8="E"</formula>
    </cfRule>
    <cfRule type="expression" dxfId="129" priority="22">
      <formula>L8="G"</formula>
    </cfRule>
  </conditionalFormatting>
  <conditionalFormatting sqref="K28:K29">
    <cfRule type="expression" dxfId="128" priority="17">
      <formula>L28="P"</formula>
    </cfRule>
    <cfRule type="expression" dxfId="127" priority="18">
      <formula>L28="E"</formula>
    </cfRule>
    <cfRule type="expression" dxfId="126" priority="19">
      <formula>L28="G"</formula>
    </cfRule>
  </conditionalFormatting>
  <conditionalFormatting sqref="I12:I13">
    <cfRule type="expression" dxfId="125" priority="14">
      <formula>G12="P"</formula>
    </cfRule>
    <cfRule type="expression" dxfId="124" priority="15">
      <formula>G12="E"</formula>
    </cfRule>
    <cfRule type="expression" dxfId="123" priority="16">
      <formula>G12="G"</formula>
    </cfRule>
  </conditionalFormatting>
  <conditionalFormatting sqref="I16:I17">
    <cfRule type="expression" dxfId="122" priority="11">
      <formula>G16="P"</formula>
    </cfRule>
    <cfRule type="expression" dxfId="121" priority="12">
      <formula>G16="E"</formula>
    </cfRule>
    <cfRule type="expression" dxfId="120" priority="13">
      <formula>G16="G"</formula>
    </cfRule>
  </conditionalFormatting>
  <conditionalFormatting sqref="I20:I21">
    <cfRule type="expression" dxfId="119" priority="8">
      <formula>G20="P"</formula>
    </cfRule>
    <cfRule type="expression" dxfId="118" priority="9">
      <formula>G20="E"</formula>
    </cfRule>
    <cfRule type="expression" dxfId="117" priority="10">
      <formula>G20="G"</formula>
    </cfRule>
  </conditionalFormatting>
  <conditionalFormatting sqref="I24:I25">
    <cfRule type="expression" dxfId="116" priority="5">
      <formula>G24="P"</formula>
    </cfRule>
    <cfRule type="expression" dxfId="115" priority="6">
      <formula>G24="E"</formula>
    </cfRule>
    <cfRule type="expression" dxfId="114" priority="7">
      <formula>G24="G"</formula>
    </cfRule>
  </conditionalFormatting>
  <conditionalFormatting sqref="I28:I29">
    <cfRule type="expression" dxfId="113" priority="2">
      <formula>G28="P"</formula>
    </cfRule>
    <cfRule type="expression" dxfId="112" priority="3">
      <formula>G28="E"</formula>
    </cfRule>
    <cfRule type="expression" dxfId="111" priority="4">
      <formula>G28="G"</formula>
    </cfRule>
  </conditionalFormatting>
  <conditionalFormatting sqref="R36:U38">
    <cfRule type="expression" dxfId="110" priority="1">
      <formula>$AL$8=0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00000000-0002-0000-06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B1:AR38"/>
  <sheetViews>
    <sheetView showGridLines="0" showRowColHeaders="0" workbookViewId="0">
      <selection activeCell="K28" sqref="K28:K29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2" hidden="1" customWidth="1"/>
    <col min="30" max="30" width="16.7109375" hidden="1" customWidth="1"/>
    <col min="31" max="31" width="2" hidden="1" customWidth="1"/>
    <col min="32" max="32" width="2.28515625" hidden="1" customWidth="1"/>
    <col min="33" max="33" width="2" hidden="1" customWidth="1"/>
    <col min="34" max="34" width="2.140625" hidden="1" customWidth="1"/>
    <col min="35" max="35" width="2" hidden="1" customWidth="1"/>
    <col min="36" max="36" width="2.140625" hidden="1" customWidth="1"/>
    <col min="37" max="37" width="2.7109375" hidden="1" customWidth="1"/>
    <col min="38" max="39" width="5" hidden="1" customWidth="1"/>
    <col min="40" max="40" width="1.7109375" hidden="1" customWidth="1"/>
    <col min="41" max="41" width="7.140625" hidden="1" customWidth="1"/>
  </cols>
  <sheetData>
    <row r="1" spans="2:44" ht="18.7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34"/>
      <c r="U1" s="134"/>
      <c r="V1" s="134"/>
      <c r="W1" s="134"/>
      <c r="X1" s="134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2:44" ht="35.25" customHeight="1">
      <c r="D2" s="6" t="s">
        <v>218</v>
      </c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4" ht="15" customHeight="1"/>
    <row r="5" spans="2:44" ht="15" customHeight="1">
      <c r="B5" s="56" t="s">
        <v>192</v>
      </c>
    </row>
    <row r="6" spans="2:44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135" t="s">
        <v>219</v>
      </c>
      <c r="S6" s="136"/>
      <c r="T6" s="136"/>
      <c r="U6" s="136"/>
      <c r="V6" s="136"/>
      <c r="W6" s="136"/>
      <c r="X6" s="136"/>
      <c r="Y6" s="136"/>
      <c r="Z6" s="136"/>
      <c r="AA6" s="136"/>
      <c r="AB6" s="137"/>
      <c r="AL6" s="8">
        <f>COUNT(I8,K8,I12,K12,I16,K16,I20,K20,I24,K24,I28,K28)</f>
        <v>12</v>
      </c>
    </row>
    <row r="7" spans="2:44" ht="3.95" customHeigh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  <c r="AL7" s="9"/>
    </row>
    <row r="8" spans="2:44" ht="7.5" customHeight="1">
      <c r="B8" s="75">
        <v>13</v>
      </c>
      <c r="C8" s="76">
        <f>VLOOKUP(B8,FechaHora,2,0) + VLOOKUP(UTCElegido,TablaUTC,3,0)</f>
        <v>44889.458333333328</v>
      </c>
      <c r="D8" s="77">
        <f>VLOOKUP(B8,FechaHora,2,0) + VLOOKUP(UTCElegido,TablaUTC,3,0)</f>
        <v>44889.458333333328</v>
      </c>
      <c r="E8" s="26"/>
      <c r="F8" s="113" t="s">
        <v>255</v>
      </c>
      <c r="G8" s="79" t="str">
        <f>IF(AND(I8&lt;&gt;"",K8&lt;&gt;""),IF(I8=K8,"E",IF(I8&gt;K8,"G","P")),"")</f>
        <v>G</v>
      </c>
      <c r="H8" s="28"/>
      <c r="I8" s="95">
        <v>1</v>
      </c>
      <c r="J8" s="79" t="s">
        <v>200</v>
      </c>
      <c r="K8" s="95">
        <v>0</v>
      </c>
      <c r="L8" s="79" t="str">
        <f>IF(AND(K8&lt;&gt;"",I8&lt;&gt;""),IF(K8=I8,"E",IF(K8&gt;I8,"G","P")),"")</f>
        <v>P</v>
      </c>
      <c r="M8" s="27"/>
      <c r="N8" s="110" t="s">
        <v>256</v>
      </c>
      <c r="O8" s="26"/>
      <c r="P8" s="98" t="s">
        <v>216</v>
      </c>
      <c r="R8" s="107"/>
      <c r="S8" s="107"/>
      <c r="T8" s="107"/>
      <c r="U8" s="107"/>
      <c r="V8" s="163" t="s">
        <v>222</v>
      </c>
      <c r="W8" s="140" t="s">
        <v>223</v>
      </c>
      <c r="X8" s="140" t="s">
        <v>224</v>
      </c>
      <c r="Y8" s="140" t="s">
        <v>225</v>
      </c>
      <c r="Z8" s="141" t="s">
        <v>226</v>
      </c>
      <c r="AA8" s="141" t="s">
        <v>227</v>
      </c>
      <c r="AB8" s="141" t="s">
        <v>228</v>
      </c>
      <c r="AC8" s="138"/>
      <c r="AD8" s="1"/>
      <c r="AE8" s="138"/>
      <c r="AF8" s="138"/>
      <c r="AG8" s="138"/>
      <c r="AH8" s="138"/>
      <c r="AI8" s="138"/>
      <c r="AJ8" s="138"/>
      <c r="AK8" s="138"/>
      <c r="AL8" s="139">
        <f>IF(AL6=12,IF(OR(INDEX(AC10:AM29,MATCH(1,AC10:AC29,0),11)=INDEX(AC10:AM29,MATCH(2,AC10:AC29,0),11),INDEX(AC10:AM29,MATCH(2,AC10:AC29,0),11)=INDEX(AC10:AM29,MATCH(3,AC10:AC29,0),11)),1,0),0)</f>
        <v>0</v>
      </c>
    </row>
    <row r="9" spans="2:44" ht="7.5" customHeigh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98"/>
      <c r="R9" s="107"/>
      <c r="S9" s="107"/>
      <c r="T9" s="107"/>
      <c r="U9" s="107"/>
      <c r="V9" s="163"/>
      <c r="W9" s="140"/>
      <c r="X9" s="140"/>
      <c r="Y9" s="140"/>
      <c r="Z9" s="141"/>
      <c r="AA9" s="141"/>
      <c r="AB9" s="141"/>
      <c r="AC9" s="138"/>
      <c r="AD9" s="1"/>
      <c r="AE9" s="138"/>
      <c r="AF9" s="138"/>
      <c r="AG9" s="138"/>
      <c r="AH9" s="138"/>
      <c r="AI9" s="138"/>
      <c r="AJ9" s="138"/>
      <c r="AK9" s="138"/>
      <c r="AL9" s="139"/>
    </row>
    <row r="10" spans="2:44" ht="7.5" customHeight="1">
      <c r="B10" s="75"/>
      <c r="C10" s="109"/>
      <c r="D10" s="108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98"/>
      <c r="R10" s="142" t="str">
        <f>"  1)  " &amp; VLOOKUP(1,$AC$10:$AK$29,2,0)</f>
        <v xml:space="preserve">  1)  BRASIL</v>
      </c>
      <c r="S10" s="143"/>
      <c r="T10" s="143"/>
      <c r="U10" s="149"/>
      <c r="V10" s="164">
        <f>VLOOKUP(1,$AC$10:$AK$29,3,0)</f>
        <v>6</v>
      </c>
      <c r="W10" s="128">
        <f>VLOOKUP(1,$AC$10:$AK$29,4,0)</f>
        <v>2</v>
      </c>
      <c r="X10" s="128">
        <f>VLOOKUP(1,$AC$10:$AK$29,5,0)</f>
        <v>0</v>
      </c>
      <c r="Y10" s="128">
        <f>VLOOKUP(1,$AC$10:$AK$29,6,0)</f>
        <v>1</v>
      </c>
      <c r="Z10" s="130">
        <f>VLOOKUP(1,$AC$10:$AK$29,7,0)</f>
        <v>3</v>
      </c>
      <c r="AA10" s="130">
        <f>VLOOKUP(1,$AC$10:$AK$29,8,0)</f>
        <v>1</v>
      </c>
      <c r="AB10" s="130">
        <f>VLOOKUP(1,$AC$10:$AK$29,9,0)</f>
        <v>2</v>
      </c>
      <c r="AC10" s="129">
        <f>RANK(AL10,$AL$10:$AL$29,0)</f>
        <v>2</v>
      </c>
      <c r="AD10" s="129" t="str">
        <f>F8</f>
        <v>SUIZA</v>
      </c>
      <c r="AE10" s="129">
        <f>(AF10*3)+AG10</f>
        <v>6</v>
      </c>
      <c r="AF10" s="129">
        <f>COUNTIF(I32:K32,"G")</f>
        <v>2</v>
      </c>
      <c r="AG10" s="129">
        <f>COUNTIF(I32:K32,"E")</f>
        <v>0</v>
      </c>
      <c r="AH10" s="129">
        <f>COUNTIF(I32:K32,"P")</f>
        <v>1</v>
      </c>
      <c r="AI10" s="129">
        <f>I8+K20+K24</f>
        <v>4</v>
      </c>
      <c r="AJ10" s="129">
        <f>K8+I20+I24</f>
        <v>3</v>
      </c>
      <c r="AK10" s="129">
        <f>AI10-AJ10</f>
        <v>1</v>
      </c>
      <c r="AL10" s="129">
        <f>(AE10*1000)+(AK10*100)+(AI10*10)+4+vcp</f>
        <v>6144</v>
      </c>
      <c r="AM10" s="129">
        <f>AL10-4</f>
        <v>6140</v>
      </c>
      <c r="AN10" s="122"/>
      <c r="AO10" s="123" t="str">
        <f>IF(AL8=1,IF(R36="","",R36),IF(SUM(V10:V29)&gt;0,VLOOKUP(1,AC10:AD29,2,0),""))</f>
        <v>BRASIL</v>
      </c>
    </row>
    <row r="11" spans="2:44" ht="7.5" customHeight="1">
      <c r="B11" s="75"/>
      <c r="C11" s="109"/>
      <c r="D11" s="108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98"/>
      <c r="R11" s="144"/>
      <c r="S11" s="145"/>
      <c r="T11" s="145"/>
      <c r="U11" s="150"/>
      <c r="V11" s="164"/>
      <c r="W11" s="128"/>
      <c r="X11" s="128"/>
      <c r="Y11" s="128"/>
      <c r="Z11" s="130"/>
      <c r="AA11" s="130"/>
      <c r="AB11" s="13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2"/>
      <c r="AO11" s="123"/>
    </row>
    <row r="12" spans="2:44" ht="7.5" customHeight="1">
      <c r="B12" s="75">
        <v>16</v>
      </c>
      <c r="C12" s="76">
        <f>VLOOKUP(B12,FechaHora,2,0) + VLOOKUP(UTCElegido,TablaUTC,3,0)</f>
        <v>44889.833333333328</v>
      </c>
      <c r="D12" s="77">
        <f>VLOOKUP(B12,FechaHora,2,0) + VLOOKUP(UTCElegido,TablaUTC,3,0)</f>
        <v>44889.833333333328</v>
      </c>
      <c r="E12" s="26"/>
      <c r="F12" s="113" t="s">
        <v>257</v>
      </c>
      <c r="G12" s="79" t="str">
        <f>IF(AND(I12&lt;&gt;"",K12&lt;&gt;""),IF(I12=K12,"E",IF(I12&gt;K12,"G","P")),"")</f>
        <v>G</v>
      </c>
      <c r="H12" s="28"/>
      <c r="I12" s="95">
        <v>2</v>
      </c>
      <c r="J12" s="79" t="s">
        <v>200</v>
      </c>
      <c r="K12" s="95">
        <v>0</v>
      </c>
      <c r="L12" s="79" t="str">
        <f>IF(AND(K12&lt;&gt;"",I12&lt;&gt;""),IF(K12=I12,"E",IF(K12&gt;I12,"G","P")),"")</f>
        <v>P</v>
      </c>
      <c r="M12" s="27"/>
      <c r="N12" s="110" t="s">
        <v>258</v>
      </c>
      <c r="O12" s="26"/>
      <c r="P12" s="98" t="s">
        <v>204</v>
      </c>
      <c r="R12" s="144"/>
      <c r="S12" s="145"/>
      <c r="T12" s="145"/>
      <c r="U12" s="150"/>
      <c r="V12" s="164"/>
      <c r="W12" s="128"/>
      <c r="X12" s="128"/>
      <c r="Y12" s="128"/>
      <c r="Z12" s="130"/>
      <c r="AA12" s="130"/>
      <c r="AB12" s="130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2"/>
      <c r="AO12" s="123"/>
    </row>
    <row r="13" spans="2:44" ht="7.5" customHeigh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0"/>
      <c r="O13" s="26"/>
      <c r="P13" s="98"/>
      <c r="R13" s="144"/>
      <c r="S13" s="145"/>
      <c r="T13" s="145"/>
      <c r="U13" s="150"/>
      <c r="V13" s="164"/>
      <c r="W13" s="128"/>
      <c r="X13" s="128"/>
      <c r="Y13" s="128"/>
      <c r="Z13" s="130"/>
      <c r="AA13" s="130"/>
      <c r="AB13" s="130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2"/>
      <c r="AO13" s="123"/>
    </row>
    <row r="14" spans="2:44" ht="7.5" customHeight="1">
      <c r="B14" s="75"/>
      <c r="C14" s="109"/>
      <c r="D14" s="108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98"/>
      <c r="R14" s="146"/>
      <c r="S14" s="147"/>
      <c r="T14" s="147"/>
      <c r="U14" s="151"/>
      <c r="V14" s="164"/>
      <c r="W14" s="128"/>
      <c r="X14" s="128"/>
      <c r="Y14" s="128"/>
      <c r="Z14" s="130"/>
      <c r="AA14" s="130"/>
      <c r="AB14" s="130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2"/>
      <c r="AO14" s="123"/>
    </row>
    <row r="15" spans="2:44" ht="7.5" customHeight="1">
      <c r="B15" s="75"/>
      <c r="C15" s="109"/>
      <c r="D15" s="108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98"/>
      <c r="R15" s="142" t="str">
        <f>"  2)  " &amp; VLOOKUP(2,$AC$10:$AK$29,2,0)</f>
        <v xml:space="preserve">  2)  SUIZA</v>
      </c>
      <c r="S15" s="143"/>
      <c r="T15" s="143"/>
      <c r="U15" s="143"/>
      <c r="V15" s="164">
        <f>VLOOKUP(2,$AC$10:$AK$29,3,0)</f>
        <v>6</v>
      </c>
      <c r="W15" s="128">
        <f>VLOOKUP(2,$AC$10:$AK$29,4,0)</f>
        <v>2</v>
      </c>
      <c r="X15" s="128">
        <f>VLOOKUP(2,$AC$10:$AK$29,5,0)</f>
        <v>0</v>
      </c>
      <c r="Y15" s="128">
        <f>VLOOKUP(2,$AC$10:$AK$29,6,0)</f>
        <v>1</v>
      </c>
      <c r="Z15" s="130">
        <f>VLOOKUP(2,$AC$10:$AK$29,7,0)</f>
        <v>4</v>
      </c>
      <c r="AA15" s="130">
        <f>VLOOKUP(2,$AC$10:$AK$29,8,0)</f>
        <v>3</v>
      </c>
      <c r="AB15" s="130">
        <f>VLOOKUP(2,$AC$10:$AK$29,9,0)</f>
        <v>1</v>
      </c>
      <c r="AC15" s="129">
        <f>RANK(AL15,$AL$10:$AL$29,0)</f>
        <v>3</v>
      </c>
      <c r="AD15" s="129" t="str">
        <f>N8</f>
        <v>CAMERÚN</v>
      </c>
      <c r="AE15" s="129">
        <f t="shared" ref="AE15" si="0">(AF15*3)+AG15</f>
        <v>4</v>
      </c>
      <c r="AF15" s="129">
        <f>COUNTIF(I33:K33,"G")</f>
        <v>1</v>
      </c>
      <c r="AG15" s="129">
        <f>COUNTIF(I33:K33,"E")</f>
        <v>1</v>
      </c>
      <c r="AH15" s="129">
        <f>COUNTIF(I33:K33,"P")</f>
        <v>1</v>
      </c>
      <c r="AI15" s="129">
        <f>K8+I16+I28</f>
        <v>4</v>
      </c>
      <c r="AJ15" s="129">
        <f>I8+K16+K28</f>
        <v>4</v>
      </c>
      <c r="AK15" s="129">
        <f t="shared" ref="AK15" si="1">AI15-AJ15</f>
        <v>0</v>
      </c>
      <c r="AL15" s="129">
        <f>(AE15*1000)+(AK15*100)+(AI15*10)+3+vcp</f>
        <v>4043</v>
      </c>
      <c r="AM15" s="129">
        <f>AL15-3</f>
        <v>4040</v>
      </c>
      <c r="AN15" s="122"/>
      <c r="AO15" s="124" t="str">
        <f>IF(AL8=1,IF(R37="","",R37),IF(SUM(V10:V29)&gt;0,VLOOKUP(2,AC10:AD29,2,0),""))</f>
        <v>SUIZA</v>
      </c>
    </row>
    <row r="16" spans="2:44" ht="7.5" customHeight="1">
      <c r="B16" s="75">
        <v>29</v>
      </c>
      <c r="C16" s="76">
        <f>VLOOKUP(B16,FechaHora,2,0) + VLOOKUP(UTCElegido,TablaUTC,3,0)</f>
        <v>44893.458333333328</v>
      </c>
      <c r="D16" s="77">
        <f>VLOOKUP(B16,FechaHora,2,0) + VLOOKUP(UTCElegido,TablaUTC,3,0)</f>
        <v>44893.458333333328</v>
      </c>
      <c r="E16" s="26"/>
      <c r="F16" s="113" t="s">
        <v>256</v>
      </c>
      <c r="G16" s="79" t="str">
        <f>IF(AND(I16&lt;&gt;"",K16&lt;&gt;""),IF(I16=K16,"E",IF(I16&gt;K16,"G","P")),"")</f>
        <v>E</v>
      </c>
      <c r="H16" s="28"/>
      <c r="I16" s="95">
        <v>3</v>
      </c>
      <c r="J16" s="79" t="s">
        <v>200</v>
      </c>
      <c r="K16" s="95">
        <v>3</v>
      </c>
      <c r="L16" s="79" t="str">
        <f>IF(AND(K16&lt;&gt;"",I16&lt;&gt;""),IF(K16=I16,"E",IF(K16&gt;I16,"G","P")),"")</f>
        <v>E</v>
      </c>
      <c r="M16" s="27"/>
      <c r="N16" s="110" t="s">
        <v>258</v>
      </c>
      <c r="O16" s="26"/>
      <c r="P16" s="98" t="s">
        <v>216</v>
      </c>
      <c r="R16" s="144"/>
      <c r="S16" s="145"/>
      <c r="T16" s="145"/>
      <c r="U16" s="145"/>
      <c r="V16" s="164"/>
      <c r="W16" s="128"/>
      <c r="X16" s="128"/>
      <c r="Y16" s="128"/>
      <c r="Z16" s="130"/>
      <c r="AA16" s="130"/>
      <c r="AB16" s="130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2"/>
      <c r="AO16" s="124"/>
    </row>
    <row r="17" spans="2:41" ht="7.5" customHeigh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98"/>
      <c r="R17" s="144"/>
      <c r="S17" s="145"/>
      <c r="T17" s="145"/>
      <c r="U17" s="145"/>
      <c r="V17" s="164"/>
      <c r="W17" s="128"/>
      <c r="X17" s="128"/>
      <c r="Y17" s="128"/>
      <c r="Z17" s="130"/>
      <c r="AA17" s="130"/>
      <c r="AB17" s="13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2"/>
      <c r="AO17" s="124"/>
    </row>
    <row r="18" spans="2:41" ht="7.5" customHeight="1">
      <c r="B18" s="75"/>
      <c r="C18" s="109"/>
      <c r="D18" s="108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98"/>
      <c r="R18" s="144"/>
      <c r="S18" s="145"/>
      <c r="T18" s="145"/>
      <c r="U18" s="145"/>
      <c r="V18" s="164"/>
      <c r="W18" s="128"/>
      <c r="X18" s="128"/>
      <c r="Y18" s="128"/>
      <c r="Z18" s="130"/>
      <c r="AA18" s="130"/>
      <c r="AB18" s="130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2"/>
      <c r="AO18" s="124"/>
    </row>
    <row r="19" spans="2:41" ht="7.5" customHeight="1">
      <c r="B19" s="75"/>
      <c r="C19" s="109"/>
      <c r="D19" s="108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98"/>
      <c r="R19" s="146"/>
      <c r="S19" s="147"/>
      <c r="T19" s="147"/>
      <c r="U19" s="147"/>
      <c r="V19" s="164"/>
      <c r="W19" s="128"/>
      <c r="X19" s="128"/>
      <c r="Y19" s="128"/>
      <c r="Z19" s="130"/>
      <c r="AA19" s="130"/>
      <c r="AB19" s="13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2"/>
      <c r="AO19" s="124"/>
    </row>
    <row r="20" spans="2:41" ht="7.5" customHeight="1">
      <c r="B20" s="75">
        <v>31</v>
      </c>
      <c r="C20" s="76">
        <f>VLOOKUP(B20,FechaHora,2,0) + VLOOKUP(UTCElegido,TablaUTC,3,0)</f>
        <v>44893.708333333328</v>
      </c>
      <c r="D20" s="77">
        <f>VLOOKUP(B20,FechaHora,2,0) + VLOOKUP(UTCElegido,TablaUTC,3,0)</f>
        <v>44893.708333333328</v>
      </c>
      <c r="E20" s="26"/>
      <c r="F20" s="113" t="s">
        <v>257</v>
      </c>
      <c r="G20" s="79" t="str">
        <f>IF(AND(I20&lt;&gt;"",K20&lt;&gt;""),IF(I20=K20,"E",IF(I20&gt;K20,"G","P")),"")</f>
        <v>G</v>
      </c>
      <c r="H20" s="28"/>
      <c r="I20" s="95">
        <v>1</v>
      </c>
      <c r="J20" s="79" t="s">
        <v>200</v>
      </c>
      <c r="K20" s="95">
        <v>0</v>
      </c>
      <c r="L20" s="79" t="str">
        <f>IF(AND(K20&lt;&gt;"",I20&lt;&gt;""),IF(K20=I20,"E",IF(K20&gt;I20,"G","P")),"")</f>
        <v>P</v>
      </c>
      <c r="M20" s="27"/>
      <c r="N20" s="110" t="s">
        <v>255</v>
      </c>
      <c r="O20" s="26"/>
      <c r="P20" s="98" t="s">
        <v>242</v>
      </c>
      <c r="R20" s="154" t="str">
        <f>"  3)  " &amp; VLOOKUP(3,$AC$10:$AK$29,2,0)</f>
        <v xml:space="preserve">  3)  CAMERÚN</v>
      </c>
      <c r="S20" s="155"/>
      <c r="T20" s="155"/>
      <c r="U20" s="155"/>
      <c r="V20" s="161">
        <f>VLOOKUP(3,$AC$10:$AK$29,3,0)</f>
        <v>4</v>
      </c>
      <c r="W20" s="153">
        <f>VLOOKUP(3,$AC$10:$AK$29,4,0)</f>
        <v>1</v>
      </c>
      <c r="X20" s="153">
        <f>VLOOKUP(3,$AC$10:$AK$29,5,0)</f>
        <v>1</v>
      </c>
      <c r="Y20" s="153">
        <f>VLOOKUP(3,$AC$10:$AK$29,6,0)</f>
        <v>1</v>
      </c>
      <c r="Z20" s="152">
        <f>VLOOKUP(3,$AC$10:$AK$29,7,0)</f>
        <v>4</v>
      </c>
      <c r="AA20" s="152">
        <f>VLOOKUP(3,$AC$10:$AK$29,8,0)</f>
        <v>4</v>
      </c>
      <c r="AB20" s="152">
        <f>VLOOKUP(3,$AC$10:$AK$29,9,0)</f>
        <v>0</v>
      </c>
      <c r="AC20" s="129">
        <f>RANK(AL20,$AL$10:$AL$29,0)</f>
        <v>1</v>
      </c>
      <c r="AD20" s="129" t="str">
        <f>F12</f>
        <v>BRASIL</v>
      </c>
      <c r="AE20" s="129">
        <f t="shared" ref="AE20" si="2">(AF20*3)+AG20</f>
        <v>6</v>
      </c>
      <c r="AF20" s="129">
        <f>COUNTIF(I34:K34,"G")</f>
        <v>2</v>
      </c>
      <c r="AG20" s="129">
        <f>COUNTIF(I34:K34,"E")</f>
        <v>0</v>
      </c>
      <c r="AH20" s="129">
        <f>COUNTIF(I34:K34,"P")</f>
        <v>1</v>
      </c>
      <c r="AI20" s="129">
        <f>I12+I20+K28</f>
        <v>3</v>
      </c>
      <c r="AJ20" s="129">
        <f>K12+K20+I28</f>
        <v>1</v>
      </c>
      <c r="AK20" s="129">
        <f t="shared" ref="AK20" si="3">AI20-AJ20</f>
        <v>2</v>
      </c>
      <c r="AL20" s="129">
        <f>(AE20*1000)+(AK20*100)+(AI20*10)+2+vcp</f>
        <v>6232</v>
      </c>
      <c r="AM20" s="129">
        <f>AL20-2</f>
        <v>6230</v>
      </c>
      <c r="AN20" s="122"/>
      <c r="AO20" s="125"/>
    </row>
    <row r="21" spans="2:41" ht="7.5" customHeight="1">
      <c r="B21" s="75"/>
      <c r="C21" s="75"/>
      <c r="D21" s="75"/>
      <c r="E21" s="26"/>
      <c r="F21" s="113"/>
      <c r="G21" s="79"/>
      <c r="H21" s="28"/>
      <c r="I21" s="96"/>
      <c r="J21" s="79"/>
      <c r="K21" s="96"/>
      <c r="L21" s="79"/>
      <c r="M21" s="27"/>
      <c r="N21" s="110"/>
      <c r="O21" s="26"/>
      <c r="P21" s="98"/>
      <c r="R21" s="156"/>
      <c r="S21" s="157"/>
      <c r="T21" s="157"/>
      <c r="U21" s="157"/>
      <c r="V21" s="161"/>
      <c r="W21" s="153"/>
      <c r="X21" s="153"/>
      <c r="Y21" s="153"/>
      <c r="Z21" s="152"/>
      <c r="AA21" s="152"/>
      <c r="AB21" s="152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2"/>
      <c r="AO21" s="126"/>
    </row>
    <row r="22" spans="2:41" ht="7.5" customHeight="1">
      <c r="B22" s="75"/>
      <c r="C22" s="109"/>
      <c r="D22" s="108"/>
      <c r="E22" s="26"/>
      <c r="F22" s="105"/>
      <c r="G22" s="26"/>
      <c r="H22" s="26"/>
      <c r="I22" s="79"/>
      <c r="J22" s="79"/>
      <c r="K22" s="79"/>
      <c r="L22" s="26"/>
      <c r="M22" s="26"/>
      <c r="N22" s="105"/>
      <c r="O22" s="26"/>
      <c r="P22" s="98"/>
      <c r="R22" s="156"/>
      <c r="S22" s="157"/>
      <c r="T22" s="157"/>
      <c r="U22" s="157"/>
      <c r="V22" s="161"/>
      <c r="W22" s="153"/>
      <c r="X22" s="153"/>
      <c r="Y22" s="153"/>
      <c r="Z22" s="152"/>
      <c r="AA22" s="152"/>
      <c r="AB22" s="152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2"/>
      <c r="AO22" s="126"/>
    </row>
    <row r="23" spans="2:41" ht="7.5" customHeight="1">
      <c r="B23" s="75"/>
      <c r="C23" s="109"/>
      <c r="D23" s="108"/>
      <c r="E23" s="26"/>
      <c r="F23" s="105"/>
      <c r="G23" s="26"/>
      <c r="H23" s="26"/>
      <c r="I23" s="79"/>
      <c r="J23" s="79"/>
      <c r="K23" s="79"/>
      <c r="L23" s="26"/>
      <c r="M23" s="26"/>
      <c r="N23" s="105"/>
      <c r="O23" s="26"/>
      <c r="P23" s="98"/>
      <c r="R23" s="156"/>
      <c r="S23" s="157"/>
      <c r="T23" s="157"/>
      <c r="U23" s="157"/>
      <c r="V23" s="161"/>
      <c r="W23" s="153"/>
      <c r="X23" s="153"/>
      <c r="Y23" s="153"/>
      <c r="Z23" s="152"/>
      <c r="AA23" s="152"/>
      <c r="AB23" s="152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2"/>
      <c r="AO23" s="126"/>
    </row>
    <row r="24" spans="2:41" ht="7.5" customHeight="1">
      <c r="B24" s="75">
        <v>47</v>
      </c>
      <c r="C24" s="76">
        <f>VLOOKUP(B24,FechaHora,2,0) + VLOOKUP(UTCElegido,TablaUTC,3,0)</f>
        <v>44897.833333333328</v>
      </c>
      <c r="D24" s="77">
        <f>VLOOKUP(B24,FechaHora,2,0) + VLOOKUP(UTCElegido,TablaUTC,3,0)</f>
        <v>44897.833333333328</v>
      </c>
      <c r="E24" s="26"/>
      <c r="F24" s="113" t="s">
        <v>258</v>
      </c>
      <c r="G24" s="79" t="str">
        <f>IF(AND(I24&lt;&gt;"",K24&lt;&gt;""),IF(I24=K24,"E",IF(I24&gt;K24,"G","P")),"")</f>
        <v>P</v>
      </c>
      <c r="H24" s="28"/>
      <c r="I24" s="95">
        <v>2</v>
      </c>
      <c r="J24" s="79" t="s">
        <v>200</v>
      </c>
      <c r="K24" s="95">
        <v>3</v>
      </c>
      <c r="L24" s="79" t="str">
        <f>IF(AND(K24&lt;&gt;"",I24&lt;&gt;""),IF(K24=I24,"E",IF(K24&gt;I24,"G","P")),"")</f>
        <v>G</v>
      </c>
      <c r="M24" s="27"/>
      <c r="N24" s="110" t="s">
        <v>255</v>
      </c>
      <c r="O24" s="26"/>
      <c r="P24" s="98" t="s">
        <v>242</v>
      </c>
      <c r="R24" s="158"/>
      <c r="S24" s="159"/>
      <c r="T24" s="159"/>
      <c r="U24" s="159"/>
      <c r="V24" s="161"/>
      <c r="W24" s="153"/>
      <c r="X24" s="153"/>
      <c r="Y24" s="153"/>
      <c r="Z24" s="152"/>
      <c r="AA24" s="152"/>
      <c r="AB24" s="152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2"/>
      <c r="AO24" s="127"/>
    </row>
    <row r="25" spans="2:41" ht="7.5" customHeight="1">
      <c r="B25" s="75"/>
      <c r="C25" s="75"/>
      <c r="D25" s="75"/>
      <c r="E25" s="26"/>
      <c r="F25" s="113"/>
      <c r="G25" s="79"/>
      <c r="H25" s="28"/>
      <c r="I25" s="96"/>
      <c r="J25" s="79"/>
      <c r="K25" s="96"/>
      <c r="L25" s="79"/>
      <c r="M25" s="27"/>
      <c r="N25" s="110"/>
      <c r="O25" s="26"/>
      <c r="P25" s="98"/>
      <c r="R25" s="154" t="str">
        <f>"  4)  " &amp; VLOOKUP(4,$AC$10:$AK$29,2,0)</f>
        <v xml:space="preserve">  4)  SERBIA</v>
      </c>
      <c r="S25" s="155"/>
      <c r="T25" s="155"/>
      <c r="U25" s="155"/>
      <c r="V25" s="161">
        <f>VLOOKUP(4,$AC$10:$AK$29,3,0)</f>
        <v>1</v>
      </c>
      <c r="W25" s="153">
        <f>VLOOKUP(4,$AC$10:$AK$29,4,0)</f>
        <v>0</v>
      </c>
      <c r="X25" s="153">
        <f>VLOOKUP(4,$AC$10:$AK$29,5,0)</f>
        <v>1</v>
      </c>
      <c r="Y25" s="153">
        <f>VLOOKUP(4,$AC$10:$AK$29,6,0)</f>
        <v>2</v>
      </c>
      <c r="Z25" s="152">
        <f>VLOOKUP(4,$AC$10:$AK$29,7,0)</f>
        <v>5</v>
      </c>
      <c r="AA25" s="152">
        <f>VLOOKUP(4,$AC$10:$AK$29,8,0)</f>
        <v>8</v>
      </c>
      <c r="AB25" s="152">
        <f>VLOOKUP(4,$AC$10:$AK$29,9,0)</f>
        <v>-3</v>
      </c>
      <c r="AC25" s="129">
        <f>RANK(AL25,$AL$10:$AL$29,0)</f>
        <v>4</v>
      </c>
      <c r="AD25" s="129" t="str">
        <f>N12</f>
        <v>SERBIA</v>
      </c>
      <c r="AE25" s="129">
        <f t="shared" ref="AE25" si="4">(AF25*3)+AG25</f>
        <v>1</v>
      </c>
      <c r="AF25" s="129">
        <f>COUNTIF(I35:K35,"G")</f>
        <v>0</v>
      </c>
      <c r="AG25" s="129">
        <f>COUNTIF(I35:K35,"E")</f>
        <v>1</v>
      </c>
      <c r="AH25" s="129">
        <f>COUNTIF(I35:K35,"P")</f>
        <v>2</v>
      </c>
      <c r="AI25" s="129">
        <f>K12+K16+I24</f>
        <v>5</v>
      </c>
      <c r="AJ25" s="129">
        <f>I12+I16+K24</f>
        <v>8</v>
      </c>
      <c r="AK25" s="129">
        <f t="shared" ref="AK25" si="5">AI25-AJ25</f>
        <v>-3</v>
      </c>
      <c r="AL25" s="129">
        <f>(AE25*1000)+(AK25*100)+(AI25*10)+1+vcp</f>
        <v>751</v>
      </c>
      <c r="AM25" s="129">
        <f>AL25-1</f>
        <v>750</v>
      </c>
      <c r="AN25" s="122"/>
      <c r="AO25" s="125"/>
    </row>
    <row r="26" spans="2:41" ht="7.5" customHeight="1">
      <c r="B26" s="75"/>
      <c r="C26" s="109"/>
      <c r="D26" s="108"/>
      <c r="E26" s="26"/>
      <c r="F26" s="105"/>
      <c r="G26" s="26"/>
      <c r="H26" s="26"/>
      <c r="I26" s="79"/>
      <c r="J26" s="79"/>
      <c r="K26" s="79"/>
      <c r="L26" s="26"/>
      <c r="M26" s="26"/>
      <c r="N26" s="105"/>
      <c r="O26" s="26"/>
      <c r="P26" s="98"/>
      <c r="R26" s="156"/>
      <c r="S26" s="157"/>
      <c r="T26" s="157"/>
      <c r="U26" s="157"/>
      <c r="V26" s="161"/>
      <c r="W26" s="153"/>
      <c r="X26" s="153"/>
      <c r="Y26" s="153"/>
      <c r="Z26" s="152"/>
      <c r="AA26" s="152"/>
      <c r="AB26" s="152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2"/>
      <c r="AO26" s="126"/>
    </row>
    <row r="27" spans="2:41" ht="7.5" customHeight="1">
      <c r="B27" s="75"/>
      <c r="C27" s="109"/>
      <c r="D27" s="108"/>
      <c r="E27" s="26"/>
      <c r="F27" s="105"/>
      <c r="G27" s="26"/>
      <c r="H27" s="26"/>
      <c r="I27" s="79"/>
      <c r="J27" s="79"/>
      <c r="K27" s="79"/>
      <c r="L27" s="26"/>
      <c r="M27" s="26"/>
      <c r="N27" s="105"/>
      <c r="O27" s="26"/>
      <c r="P27" s="98"/>
      <c r="R27" s="156"/>
      <c r="S27" s="157"/>
      <c r="T27" s="157"/>
      <c r="U27" s="157"/>
      <c r="V27" s="161"/>
      <c r="W27" s="153"/>
      <c r="X27" s="153"/>
      <c r="Y27" s="153"/>
      <c r="Z27" s="152"/>
      <c r="AA27" s="152"/>
      <c r="AB27" s="152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2"/>
      <c r="AO27" s="126"/>
    </row>
    <row r="28" spans="2:41" ht="7.5" customHeight="1">
      <c r="B28" s="75">
        <v>48</v>
      </c>
      <c r="C28" s="76">
        <f>VLOOKUP(B28,FechaHora,2,0) + VLOOKUP(UTCElegido,TablaUTC,3,0)</f>
        <v>44897.833333333328</v>
      </c>
      <c r="D28" s="77">
        <f>VLOOKUP(B28,FechaHora,2,0) + VLOOKUP(UTCElegido,TablaUTC,3,0)</f>
        <v>44897.833333333328</v>
      </c>
      <c r="E28" s="26"/>
      <c r="F28" s="113" t="s">
        <v>256</v>
      </c>
      <c r="G28" s="79" t="str">
        <f>IF(AND(I28&lt;&gt;"",K28&lt;&gt;""),IF(I28=K28,"E",IF(I28&gt;K28,"G","P")),"")</f>
        <v>G</v>
      </c>
      <c r="H28" s="28"/>
      <c r="I28" s="95">
        <v>1</v>
      </c>
      <c r="J28" s="79" t="s">
        <v>200</v>
      </c>
      <c r="K28" s="95">
        <v>0</v>
      </c>
      <c r="L28" s="79" t="str">
        <f>IF(AND(K28&lt;&gt;"",I28&lt;&gt;""),IF(K28=I28,"E",IF(K28&gt;I28,"G","P")),"")</f>
        <v>P</v>
      </c>
      <c r="M28" s="27"/>
      <c r="N28" s="110" t="s">
        <v>257</v>
      </c>
      <c r="O28" s="26"/>
      <c r="P28" s="98" t="s">
        <v>204</v>
      </c>
      <c r="R28" s="156"/>
      <c r="S28" s="157"/>
      <c r="T28" s="157"/>
      <c r="U28" s="157"/>
      <c r="V28" s="161"/>
      <c r="W28" s="153"/>
      <c r="X28" s="153"/>
      <c r="Y28" s="153"/>
      <c r="Z28" s="152"/>
      <c r="AA28" s="152"/>
      <c r="AB28" s="152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2"/>
      <c r="AO28" s="126"/>
    </row>
    <row r="29" spans="2:41" ht="7.5" customHeight="1">
      <c r="B29" s="75"/>
      <c r="C29" s="75"/>
      <c r="D29" s="75"/>
      <c r="E29" s="26"/>
      <c r="F29" s="113"/>
      <c r="G29" s="79"/>
      <c r="H29" s="28"/>
      <c r="I29" s="96"/>
      <c r="J29" s="79"/>
      <c r="K29" s="96"/>
      <c r="L29" s="79"/>
      <c r="M29" s="27"/>
      <c r="N29" s="110"/>
      <c r="O29" s="26"/>
      <c r="P29" s="98"/>
      <c r="R29" s="158"/>
      <c r="S29" s="159"/>
      <c r="T29" s="159"/>
      <c r="U29" s="159"/>
      <c r="V29" s="161"/>
      <c r="W29" s="153"/>
      <c r="X29" s="153"/>
      <c r="Y29" s="153"/>
      <c r="Z29" s="152"/>
      <c r="AA29" s="152"/>
      <c r="AB29" s="152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2"/>
      <c r="AO29" s="127"/>
    </row>
    <row r="30" spans="2:41" ht="8.1" customHeight="1">
      <c r="B30" s="29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29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2" spans="2:41" hidden="1">
      <c r="F32" t="str">
        <f>F8</f>
        <v>SUIZA</v>
      </c>
      <c r="I32" t="str">
        <f>G8</f>
        <v>G</v>
      </c>
      <c r="J32" t="str">
        <f>L20</f>
        <v>P</v>
      </c>
      <c r="K32" t="str">
        <f>L24</f>
        <v>G</v>
      </c>
    </row>
    <row r="33" spans="6:21" hidden="1">
      <c r="F33" t="str">
        <f>N8</f>
        <v>CAMERÚN</v>
      </c>
      <c r="I33" t="str">
        <f>L8</f>
        <v>P</v>
      </c>
      <c r="J33" t="str">
        <f>G16</f>
        <v>E</v>
      </c>
      <c r="K33" t="str">
        <f>G28</f>
        <v>G</v>
      </c>
    </row>
    <row r="34" spans="6:21" hidden="1">
      <c r="F34" t="str">
        <f>F12</f>
        <v>BRASIL</v>
      </c>
      <c r="I34" t="str">
        <f>G12</f>
        <v>G</v>
      </c>
      <c r="J34" t="str">
        <f>G20</f>
        <v>G</v>
      </c>
      <c r="K34" t="str">
        <f>L28</f>
        <v>P</v>
      </c>
    </row>
    <row r="35" spans="6:21" hidden="1">
      <c r="F35" t="str">
        <f>N12</f>
        <v>SERBIA</v>
      </c>
      <c r="I35" t="str">
        <f>L12</f>
        <v>P</v>
      </c>
      <c r="J35" t="str">
        <f>L16</f>
        <v>E</v>
      </c>
      <c r="K35" t="str">
        <f>G24</f>
        <v>P</v>
      </c>
    </row>
    <row r="36" spans="6:21">
      <c r="N36" s="60" t="str">
        <f>IF(AL8=1,"Indica manualmente las posiciones finales de los equipos de la serie:","")</f>
        <v/>
      </c>
      <c r="P36" s="3" t="str">
        <f>IF(AL8=1,"Primer puesto:","")</f>
        <v/>
      </c>
      <c r="R36" s="119"/>
      <c r="S36" s="120"/>
      <c r="T36" s="120"/>
      <c r="U36" s="121"/>
    </row>
    <row r="37" spans="6:21">
      <c r="N37" s="13" t="str">
        <f>IF(AL8=1,"(Este libro efectúa automáticamente varios desempates,","")</f>
        <v/>
      </c>
      <c r="P37" s="3" t="str">
        <f>IF(AL8=1,"Segundo puesto:","")</f>
        <v/>
      </c>
      <c r="R37" s="119"/>
      <c r="S37" s="120"/>
      <c r="T37" s="120"/>
      <c r="U37" s="121"/>
    </row>
    <row r="38" spans="6:21">
      <c r="N38" s="13" t="str">
        <f>IF(AL8=1,"pero, en este caso, no pueden deducirse de forma automática.)","")</f>
        <v/>
      </c>
      <c r="P38" s="3" t="str">
        <f>IF(AL8=1,"Tercer puesto:","")</f>
        <v/>
      </c>
      <c r="R38" s="119"/>
      <c r="S38" s="120"/>
      <c r="T38" s="120"/>
      <c r="U38" s="121"/>
    </row>
  </sheetData>
  <sheetProtection algorithmName="SHA-512" hashValue="JksxJWYsjNjIgIH+9g8qVcPImZ4b3lXoRF1bU2NG4Xc9OqVsBkraz2ToTGDB7WT5MoWfCuGSVtU2HC55/fhWXw==" saltValue="LCNnEJSMHvP4CWhAqPM2Ng==" spinCount="100000" sheet="1" objects="1" scenarios="1" selectLockedCells="1" selectUnlockedCells="1"/>
  <mergeCells count="218">
    <mergeCell ref="R37:U37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C24:C25"/>
    <mergeCell ref="D24:D25"/>
    <mergeCell ref="F24:F25"/>
    <mergeCell ref="G24:G25"/>
    <mergeCell ref="I24:I25"/>
    <mergeCell ref="AK20:AK24"/>
    <mergeCell ref="B22:B23"/>
    <mergeCell ref="C22:C23"/>
    <mergeCell ref="D22:D23"/>
    <mergeCell ref="F22:F23"/>
    <mergeCell ref="I22:I23"/>
    <mergeCell ref="J22:J23"/>
    <mergeCell ref="AH20:AH24"/>
    <mergeCell ref="K24:K25"/>
    <mergeCell ref="L24:L25"/>
    <mergeCell ref="N24:N25"/>
    <mergeCell ref="P24:P25"/>
    <mergeCell ref="R25:U29"/>
    <mergeCell ref="B28:B29"/>
    <mergeCell ref="G28:G29"/>
    <mergeCell ref="I28:I29"/>
    <mergeCell ref="R20:U24"/>
    <mergeCell ref="K22:K23"/>
    <mergeCell ref="N22:N23"/>
    <mergeCell ref="P22:P23"/>
    <mergeCell ref="J24:J25"/>
    <mergeCell ref="AI25:AI29"/>
    <mergeCell ref="AJ25:AJ29"/>
    <mergeCell ref="AI20:AI24"/>
    <mergeCell ref="AJ20:AJ24"/>
    <mergeCell ref="AB20:AB24"/>
    <mergeCell ref="AC20:AC24"/>
    <mergeCell ref="AD20:AD24"/>
    <mergeCell ref="AE20:AE24"/>
    <mergeCell ref="AF20:AF24"/>
    <mergeCell ref="AG20:AG24"/>
    <mergeCell ref="V20:V24"/>
    <mergeCell ref="W20:W24"/>
    <mergeCell ref="X20:X24"/>
    <mergeCell ref="Y20:Y24"/>
    <mergeCell ref="Z20:Z24"/>
    <mergeCell ref="AA20:AA24"/>
    <mergeCell ref="V25:V29"/>
    <mergeCell ref="AL25:AL29"/>
    <mergeCell ref="AM25:AM29"/>
    <mergeCell ref="B26:B27"/>
    <mergeCell ref="C26:C27"/>
    <mergeCell ref="D26:D27"/>
    <mergeCell ref="F26:F27"/>
    <mergeCell ref="I26:I27"/>
    <mergeCell ref="AC25:AC29"/>
    <mergeCell ref="AD25:AD29"/>
    <mergeCell ref="AE25:AE29"/>
    <mergeCell ref="AF25:AF29"/>
    <mergeCell ref="AG25:AG29"/>
    <mergeCell ref="AH25:AH29"/>
    <mergeCell ref="W25:W29"/>
    <mergeCell ref="X25:X29"/>
    <mergeCell ref="Y25:Y29"/>
    <mergeCell ref="Z25:Z29"/>
    <mergeCell ref="AA25:AA29"/>
    <mergeCell ref="AB25:AB29"/>
    <mergeCell ref="C28:C29"/>
    <mergeCell ref="D28:D29"/>
    <mergeCell ref="F28:F29"/>
    <mergeCell ref="AK25:AK29"/>
    <mergeCell ref="B24:B25"/>
    <mergeCell ref="D18:D19"/>
    <mergeCell ref="F18:F19"/>
    <mergeCell ref="I18:I19"/>
    <mergeCell ref="J18:J19"/>
    <mergeCell ref="K18:K19"/>
    <mergeCell ref="N18:N19"/>
    <mergeCell ref="P18:P19"/>
    <mergeCell ref="B20:B21"/>
    <mergeCell ref="C20:C21"/>
    <mergeCell ref="D20:D21"/>
    <mergeCell ref="F20:F21"/>
    <mergeCell ref="G20:G21"/>
    <mergeCell ref="I20:I21"/>
    <mergeCell ref="J20:J21"/>
    <mergeCell ref="K20:K21"/>
    <mergeCell ref="L20:L21"/>
    <mergeCell ref="N20:N21"/>
    <mergeCell ref="P20:P21"/>
    <mergeCell ref="J16:J17"/>
    <mergeCell ref="K16:K17"/>
    <mergeCell ref="L16:L17"/>
    <mergeCell ref="N16:N17"/>
    <mergeCell ref="P16:P17"/>
    <mergeCell ref="B18:B19"/>
    <mergeCell ref="C18:C19"/>
    <mergeCell ref="AJ15:AJ19"/>
    <mergeCell ref="AK15:AK19"/>
    <mergeCell ref="B16:B17"/>
    <mergeCell ref="C16:C17"/>
    <mergeCell ref="D16:D17"/>
    <mergeCell ref="F16:F17"/>
    <mergeCell ref="G16:G17"/>
    <mergeCell ref="I16:I17"/>
    <mergeCell ref="AD15:AD19"/>
    <mergeCell ref="AE15:AE19"/>
    <mergeCell ref="AF15:AF19"/>
    <mergeCell ref="AG15:AG19"/>
    <mergeCell ref="AH15:AH19"/>
    <mergeCell ref="AI15:AI19"/>
    <mergeCell ref="X15:X19"/>
    <mergeCell ref="Y15:Y19"/>
    <mergeCell ref="Z15:Z19"/>
    <mergeCell ref="B14:B15"/>
    <mergeCell ref="C14:C15"/>
    <mergeCell ref="D14:D15"/>
    <mergeCell ref="F14:F15"/>
    <mergeCell ref="I14:I15"/>
    <mergeCell ref="J14:J15"/>
    <mergeCell ref="R10:U14"/>
    <mergeCell ref="V10:V14"/>
    <mergeCell ref="K14:K15"/>
    <mergeCell ref="N14:N15"/>
    <mergeCell ref="B12:B13"/>
    <mergeCell ref="C12:C13"/>
    <mergeCell ref="D12:D13"/>
    <mergeCell ref="F12:F13"/>
    <mergeCell ref="G12:G13"/>
    <mergeCell ref="I12:I13"/>
    <mergeCell ref="J12:J13"/>
    <mergeCell ref="K12:K13"/>
    <mergeCell ref="L12:L13"/>
    <mergeCell ref="AE10:AE14"/>
    <mergeCell ref="AF10:AF14"/>
    <mergeCell ref="Y10:Y14"/>
    <mergeCell ref="Z10:Z14"/>
    <mergeCell ref="AA10:AA14"/>
    <mergeCell ref="AB10:AB14"/>
    <mergeCell ref="AC10:AC14"/>
    <mergeCell ref="AD10:AD14"/>
    <mergeCell ref="N10:N11"/>
    <mergeCell ref="P10:P11"/>
    <mergeCell ref="P14:P15"/>
    <mergeCell ref="R15:U19"/>
    <mergeCell ref="V15:V19"/>
    <mergeCell ref="W15:W19"/>
    <mergeCell ref="N12:N13"/>
    <mergeCell ref="P12:P13"/>
    <mergeCell ref="AJ8:AJ9"/>
    <mergeCell ref="AK8:AK9"/>
    <mergeCell ref="AL8:AL9"/>
    <mergeCell ref="B10:B11"/>
    <mergeCell ref="C10:C11"/>
    <mergeCell ref="D10:D11"/>
    <mergeCell ref="F10:F11"/>
    <mergeCell ref="I10:I11"/>
    <mergeCell ref="J10:J11"/>
    <mergeCell ref="K10:K11"/>
    <mergeCell ref="AC8:AC9"/>
    <mergeCell ref="AE8:AE9"/>
    <mergeCell ref="AF8:AF9"/>
    <mergeCell ref="AG8:AG9"/>
    <mergeCell ref="AH8:AH9"/>
    <mergeCell ref="AI8:AI9"/>
    <mergeCell ref="W8:W9"/>
    <mergeCell ref="X8:X9"/>
    <mergeCell ref="Y8:Y9"/>
    <mergeCell ref="Z8:Z9"/>
    <mergeCell ref="AA8:AA9"/>
    <mergeCell ref="AB8:AB9"/>
    <mergeCell ref="K8:K9"/>
    <mergeCell ref="AK10:AK14"/>
    <mergeCell ref="L8:L9"/>
    <mergeCell ref="N8:N9"/>
    <mergeCell ref="P8:P9"/>
    <mergeCell ref="R8:U9"/>
    <mergeCell ref="V8:V9"/>
    <mergeCell ref="T1:X1"/>
    <mergeCell ref="E6:O6"/>
    <mergeCell ref="R6:AB6"/>
    <mergeCell ref="B8:B9"/>
    <mergeCell ref="C8:C9"/>
    <mergeCell ref="D8:D9"/>
    <mergeCell ref="F8:F9"/>
    <mergeCell ref="G8:G9"/>
    <mergeCell ref="I8:I9"/>
    <mergeCell ref="J8:J9"/>
    <mergeCell ref="R38:U38"/>
    <mergeCell ref="AN10:AN14"/>
    <mergeCell ref="AO10:AO14"/>
    <mergeCell ref="AN15:AN19"/>
    <mergeCell ref="AO15:AO19"/>
    <mergeCell ref="AN20:AN24"/>
    <mergeCell ref="AO20:AO24"/>
    <mergeCell ref="AN25:AN29"/>
    <mergeCell ref="AO25:AO29"/>
    <mergeCell ref="X10:X14"/>
    <mergeCell ref="AL10:AL14"/>
    <mergeCell ref="AM10:AM14"/>
    <mergeCell ref="AG10:AG14"/>
    <mergeCell ref="AH10:AH14"/>
    <mergeCell ref="AI10:AI14"/>
    <mergeCell ref="AJ10:AJ14"/>
    <mergeCell ref="W10:W14"/>
    <mergeCell ref="AL15:AL19"/>
    <mergeCell ref="AM15:AM19"/>
    <mergeCell ref="AA15:AA19"/>
    <mergeCell ref="AB15:AB19"/>
    <mergeCell ref="AC15:AC19"/>
    <mergeCell ref="AL20:AL24"/>
    <mergeCell ref="AM20:AM24"/>
  </mergeCells>
  <conditionalFormatting sqref="I8:I9">
    <cfRule type="expression" dxfId="109" priority="35">
      <formula>G8="P"</formula>
    </cfRule>
    <cfRule type="expression" dxfId="108" priority="36">
      <formula>G8="E"</formula>
    </cfRule>
    <cfRule type="expression" dxfId="107" priority="37">
      <formula>G8="G"</formula>
    </cfRule>
  </conditionalFormatting>
  <conditionalFormatting sqref="K24:K25">
    <cfRule type="expression" dxfId="106" priority="32">
      <formula>L24="P"</formula>
    </cfRule>
    <cfRule type="expression" dxfId="105" priority="33">
      <formula>L24="E"</formula>
    </cfRule>
    <cfRule type="expression" dxfId="104" priority="34">
      <formula>L24="G"</formula>
    </cfRule>
  </conditionalFormatting>
  <conditionalFormatting sqref="K20:K21">
    <cfRule type="expression" dxfId="103" priority="29">
      <formula>L20="P"</formula>
    </cfRule>
    <cfRule type="expression" dxfId="102" priority="30">
      <formula>L20="E"</formula>
    </cfRule>
    <cfRule type="expression" dxfId="101" priority="31">
      <formula>L20="G"</formula>
    </cfRule>
  </conditionalFormatting>
  <conditionalFormatting sqref="K16:K17">
    <cfRule type="expression" dxfId="100" priority="26">
      <formula>L16="P"</formula>
    </cfRule>
    <cfRule type="expression" dxfId="99" priority="27">
      <formula>L16="E"</formula>
    </cfRule>
    <cfRule type="expression" dxfId="98" priority="28">
      <formula>L16="G"</formula>
    </cfRule>
  </conditionalFormatting>
  <conditionalFormatting sqref="K12:K13">
    <cfRule type="expression" dxfId="97" priority="23">
      <formula>L12="P"</formula>
    </cfRule>
    <cfRule type="expression" dxfId="96" priority="24">
      <formula>L12="E"</formula>
    </cfRule>
    <cfRule type="expression" dxfId="95" priority="25">
      <formula>L12="G"</formula>
    </cfRule>
  </conditionalFormatting>
  <conditionalFormatting sqref="K8:K9">
    <cfRule type="expression" dxfId="94" priority="20">
      <formula>L8="P"</formula>
    </cfRule>
    <cfRule type="expression" dxfId="93" priority="21">
      <formula>L8="E"</formula>
    </cfRule>
    <cfRule type="expression" dxfId="92" priority="22">
      <formula>L8="G"</formula>
    </cfRule>
  </conditionalFormatting>
  <conditionalFormatting sqref="K28:K29">
    <cfRule type="expression" dxfId="91" priority="17">
      <formula>L28="P"</formula>
    </cfRule>
    <cfRule type="expression" dxfId="90" priority="18">
      <formula>L28="E"</formula>
    </cfRule>
    <cfRule type="expression" dxfId="89" priority="19">
      <formula>L28="G"</formula>
    </cfRule>
  </conditionalFormatting>
  <conditionalFormatting sqref="I12:I13">
    <cfRule type="expression" dxfId="88" priority="14">
      <formula>G12="P"</formula>
    </cfRule>
    <cfRule type="expression" dxfId="87" priority="15">
      <formula>G12="E"</formula>
    </cfRule>
    <cfRule type="expression" dxfId="86" priority="16">
      <formula>G12="G"</formula>
    </cfRule>
  </conditionalFormatting>
  <conditionalFormatting sqref="I16:I17">
    <cfRule type="expression" dxfId="85" priority="11">
      <formula>G16="P"</formula>
    </cfRule>
    <cfRule type="expression" dxfId="84" priority="12">
      <formula>G16="E"</formula>
    </cfRule>
    <cfRule type="expression" dxfId="83" priority="13">
      <formula>G16="G"</formula>
    </cfRule>
  </conditionalFormatting>
  <conditionalFormatting sqref="I20:I21">
    <cfRule type="expression" dxfId="82" priority="8">
      <formula>G20="P"</formula>
    </cfRule>
    <cfRule type="expression" dxfId="81" priority="9">
      <formula>G20="E"</formula>
    </cfRule>
    <cfRule type="expression" dxfId="80" priority="10">
      <formula>G20="G"</formula>
    </cfRule>
  </conditionalFormatting>
  <conditionalFormatting sqref="I24:I25">
    <cfRule type="expression" dxfId="79" priority="5">
      <formula>G24="P"</formula>
    </cfRule>
    <cfRule type="expression" dxfId="78" priority="6">
      <formula>G24="E"</formula>
    </cfRule>
    <cfRule type="expression" dxfId="77" priority="7">
      <formula>G24="G"</formula>
    </cfRule>
  </conditionalFormatting>
  <conditionalFormatting sqref="I28:I29">
    <cfRule type="expression" dxfId="76" priority="2">
      <formula>G28="P"</formula>
    </cfRule>
    <cfRule type="expression" dxfId="75" priority="3">
      <formula>G28="E"</formula>
    </cfRule>
    <cfRule type="expression" dxfId="74" priority="4">
      <formula>G28="G"</formula>
    </cfRule>
  </conditionalFormatting>
  <conditionalFormatting sqref="R36:U38">
    <cfRule type="expression" dxfId="73" priority="1">
      <formula>$AL$8=0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00000000-0002-0000-07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/>
  <dimension ref="B1:AR38"/>
  <sheetViews>
    <sheetView showGridLines="0" showRowColHeaders="0" workbookViewId="0">
      <selection activeCell="K31" sqref="K31"/>
    </sheetView>
  </sheetViews>
  <sheetFormatPr defaultColWidth="12.7109375" defaultRowHeight="1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2" hidden="1" customWidth="1"/>
    <col min="30" max="30" width="16.7109375" hidden="1" customWidth="1"/>
    <col min="31" max="31" width="2" hidden="1" customWidth="1"/>
    <col min="32" max="32" width="2.28515625" hidden="1" customWidth="1"/>
    <col min="33" max="33" width="2" hidden="1" customWidth="1"/>
    <col min="34" max="34" width="2.140625" hidden="1" customWidth="1"/>
    <col min="35" max="35" width="2" hidden="1" customWidth="1"/>
    <col min="36" max="36" width="2.140625" hidden="1" customWidth="1"/>
    <col min="37" max="37" width="2.7109375" hidden="1" customWidth="1"/>
    <col min="38" max="39" width="5" hidden="1" customWidth="1"/>
    <col min="40" max="40" width="1.7109375" hidden="1" customWidth="1"/>
    <col min="41" max="41" width="14.42578125" hidden="1" customWidth="1"/>
  </cols>
  <sheetData>
    <row r="1" spans="2:44" ht="18.7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34"/>
      <c r="U1" s="134"/>
      <c r="V1" s="134"/>
      <c r="W1" s="134"/>
      <c r="X1" s="134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2:44" ht="35.25" customHeight="1">
      <c r="D2" s="6" t="s">
        <v>218</v>
      </c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4" ht="15" customHeight="1"/>
    <row r="5" spans="2:44" ht="15" customHeight="1">
      <c r="B5" s="56" t="s">
        <v>192</v>
      </c>
    </row>
    <row r="6" spans="2:44" ht="18" customHeight="1">
      <c r="B6" s="62" t="s">
        <v>193</v>
      </c>
      <c r="C6" s="38" t="s">
        <v>206</v>
      </c>
      <c r="D6" s="38" t="s">
        <v>207</v>
      </c>
      <c r="E6" s="93" t="s">
        <v>212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9" t="s">
        <v>209</v>
      </c>
      <c r="R6" s="135" t="s">
        <v>219</v>
      </c>
      <c r="S6" s="136"/>
      <c r="T6" s="136"/>
      <c r="U6" s="136"/>
      <c r="V6" s="136"/>
      <c r="W6" s="136"/>
      <c r="X6" s="136"/>
      <c r="Y6" s="136"/>
      <c r="Z6" s="136"/>
      <c r="AA6" s="136"/>
      <c r="AB6" s="137"/>
      <c r="AL6" s="8">
        <f>COUNT(I8,K8,I12,K12,I16,K16,I20,K20,I24,K24,I28,K28)</f>
        <v>12</v>
      </c>
    </row>
    <row r="7" spans="2:44" ht="3.95" customHeight="1">
      <c r="B7" s="35"/>
      <c r="C7" s="36"/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64"/>
      <c r="AL7" s="9"/>
    </row>
    <row r="8" spans="2:44" ht="7.5" customHeight="1">
      <c r="B8" s="75">
        <v>14</v>
      </c>
      <c r="C8" s="76">
        <f>VLOOKUP(B8,FechaHora,2,0) + VLOOKUP(UTCElegido,TablaUTC,3,0)</f>
        <v>44889.583333333328</v>
      </c>
      <c r="D8" s="77">
        <f>VLOOKUP(B8,FechaHora,2,0) + VLOOKUP(UTCElegido,TablaUTC,3,0)</f>
        <v>44889.583333333328</v>
      </c>
      <c r="E8" s="26"/>
      <c r="F8" s="113" t="s">
        <v>259</v>
      </c>
      <c r="G8" s="79" t="str">
        <f>IF(AND(I8&lt;&gt;"",K8&lt;&gt;""),IF(I8=K8,"E",IF(I8&gt;K8,"G","P")),"")</f>
        <v>E</v>
      </c>
      <c r="H8" s="28"/>
      <c r="I8" s="95">
        <v>0</v>
      </c>
      <c r="J8" s="79" t="s">
        <v>200</v>
      </c>
      <c r="K8" s="95">
        <v>0</v>
      </c>
      <c r="L8" s="79" t="str">
        <f>IF(AND(K8&lt;&gt;"",I8&lt;&gt;""),IF(K8=I8,"E",IF(K8&gt;I8,"G","P")),"")</f>
        <v>E</v>
      </c>
      <c r="M8" s="27"/>
      <c r="N8" s="110" t="s">
        <v>260</v>
      </c>
      <c r="O8" s="26"/>
      <c r="P8" s="132" t="s">
        <v>213</v>
      </c>
      <c r="R8" s="107"/>
      <c r="S8" s="107"/>
      <c r="T8" s="107"/>
      <c r="U8" s="107"/>
      <c r="V8" s="133" t="s">
        <v>222</v>
      </c>
      <c r="W8" s="140" t="s">
        <v>223</v>
      </c>
      <c r="X8" s="140" t="s">
        <v>224</v>
      </c>
      <c r="Y8" s="140" t="s">
        <v>225</v>
      </c>
      <c r="Z8" s="141" t="s">
        <v>226</v>
      </c>
      <c r="AA8" s="141" t="s">
        <v>227</v>
      </c>
      <c r="AB8" s="141" t="s">
        <v>228</v>
      </c>
      <c r="AC8" s="138"/>
      <c r="AD8" s="1"/>
      <c r="AE8" s="138"/>
      <c r="AF8" s="138"/>
      <c r="AG8" s="138"/>
      <c r="AH8" s="138"/>
      <c r="AI8" s="138"/>
      <c r="AJ8" s="138"/>
      <c r="AK8" s="138"/>
      <c r="AL8" s="139">
        <f>IF(AL6=12,IF(OR(INDEX(AC10:AM29,MATCH(1,AC10:AC29,0),11)=INDEX(AC10:AM29,MATCH(2,AC10:AC29,0),11),INDEX(AC10:AM29,MATCH(2,AC10:AC29,0),11)=INDEX(AC10:AM29,MATCH(3,AC10:AC29,0),11)),1,0),0)</f>
        <v>0</v>
      </c>
    </row>
    <row r="9" spans="2:44" ht="7.5" customHeight="1">
      <c r="B9" s="75"/>
      <c r="C9" s="75"/>
      <c r="D9" s="75"/>
      <c r="E9" s="26"/>
      <c r="F9" s="113"/>
      <c r="G9" s="79"/>
      <c r="H9" s="28"/>
      <c r="I9" s="96"/>
      <c r="J9" s="79"/>
      <c r="K9" s="96"/>
      <c r="L9" s="79"/>
      <c r="M9" s="27"/>
      <c r="N9" s="110"/>
      <c r="O9" s="26"/>
      <c r="P9" s="132"/>
      <c r="R9" s="107"/>
      <c r="S9" s="107"/>
      <c r="T9" s="107"/>
      <c r="U9" s="107"/>
      <c r="V9" s="133"/>
      <c r="W9" s="140"/>
      <c r="X9" s="140"/>
      <c r="Y9" s="140"/>
      <c r="Z9" s="141"/>
      <c r="AA9" s="141"/>
      <c r="AB9" s="141"/>
      <c r="AC9" s="138"/>
      <c r="AD9" s="1"/>
      <c r="AE9" s="138"/>
      <c r="AF9" s="138"/>
      <c r="AG9" s="138"/>
      <c r="AH9" s="138"/>
      <c r="AI9" s="138"/>
      <c r="AJ9" s="138"/>
      <c r="AK9" s="138"/>
      <c r="AL9" s="139"/>
    </row>
    <row r="10" spans="2:44" ht="7.5" customHeight="1">
      <c r="B10" s="75"/>
      <c r="C10" s="109"/>
      <c r="D10" s="108"/>
      <c r="E10" s="26"/>
      <c r="F10" s="105"/>
      <c r="G10" s="26"/>
      <c r="H10" s="26"/>
      <c r="I10" s="79"/>
      <c r="J10" s="79"/>
      <c r="K10" s="79"/>
      <c r="L10" s="26"/>
      <c r="M10" s="26"/>
      <c r="N10" s="105"/>
      <c r="O10" s="26"/>
      <c r="P10" s="162"/>
      <c r="R10" s="142" t="str">
        <f>"  1)  " &amp; VLOOKUP(1,$AC$10:$AK$29,2,0)</f>
        <v xml:space="preserve">  1)  PORTUGAL</v>
      </c>
      <c r="S10" s="143"/>
      <c r="T10" s="143"/>
      <c r="U10" s="149"/>
      <c r="V10" s="148">
        <f>VLOOKUP(1,$AC$10:$AK$29,3,0)</f>
        <v>6</v>
      </c>
      <c r="W10" s="128">
        <f>VLOOKUP(1,$AC$10:$AK$29,4,0)</f>
        <v>2</v>
      </c>
      <c r="X10" s="128">
        <f>VLOOKUP(1,$AC$10:$AK$29,5,0)</f>
        <v>0</v>
      </c>
      <c r="Y10" s="128">
        <f>VLOOKUP(1,$AC$10:$AK$29,6,0)</f>
        <v>1</v>
      </c>
      <c r="Z10" s="130">
        <f>VLOOKUP(1,$AC$10:$AK$29,7,0)</f>
        <v>6</v>
      </c>
      <c r="AA10" s="130">
        <f>VLOOKUP(1,$AC$10:$AK$29,8,0)</f>
        <v>4</v>
      </c>
      <c r="AB10" s="130">
        <f>VLOOKUP(1,$AC$10:$AK$29,9,0)</f>
        <v>2</v>
      </c>
      <c r="AC10" s="129">
        <f>RANK(AL10,$AL$10:$AL$29,0)</f>
        <v>3</v>
      </c>
      <c r="AD10" s="129" t="str">
        <f>F8</f>
        <v>URUGUAY</v>
      </c>
      <c r="AE10" s="129">
        <f>(AF10*3)+AG10</f>
        <v>4</v>
      </c>
      <c r="AF10" s="129">
        <f>COUNTIF(I32:K32,"G")</f>
        <v>1</v>
      </c>
      <c r="AG10" s="129">
        <f>COUNTIF(I32:K32,"E")</f>
        <v>1</v>
      </c>
      <c r="AH10" s="129">
        <f>COUNTIF(I32:K32,"P")</f>
        <v>1</v>
      </c>
      <c r="AI10" s="129">
        <f>I8+K20+K24</f>
        <v>2</v>
      </c>
      <c r="AJ10" s="129">
        <f>K8+I20+I24</f>
        <v>2</v>
      </c>
      <c r="AK10" s="129">
        <f>AI10-AJ10</f>
        <v>0</v>
      </c>
      <c r="AL10" s="129">
        <f>(AE10*1000)+(AK10*100)+(AI10*10)+4+vcp</f>
        <v>4024</v>
      </c>
      <c r="AM10" s="129">
        <f>AL10-4</f>
        <v>4020</v>
      </c>
      <c r="AN10" s="122"/>
      <c r="AO10" s="123" t="str">
        <f>IF(AL8=1,IF(R36="","",R36),IF(SUM(V10:V29)&gt;0,VLOOKUP(1,AC10:AD29,2,0),""))</f>
        <v>PORTUGAL</v>
      </c>
    </row>
    <row r="11" spans="2:44" ht="7.5" customHeight="1">
      <c r="B11" s="75"/>
      <c r="C11" s="109"/>
      <c r="D11" s="108"/>
      <c r="E11" s="26"/>
      <c r="F11" s="105"/>
      <c r="G11" s="26"/>
      <c r="H11" s="26"/>
      <c r="I11" s="79"/>
      <c r="J11" s="79"/>
      <c r="K11" s="79"/>
      <c r="L11" s="26"/>
      <c r="M11" s="26"/>
      <c r="N11" s="105"/>
      <c r="O11" s="26"/>
      <c r="P11" s="162"/>
      <c r="R11" s="144"/>
      <c r="S11" s="145"/>
      <c r="T11" s="145"/>
      <c r="U11" s="150"/>
      <c r="V11" s="148"/>
      <c r="W11" s="128"/>
      <c r="X11" s="128"/>
      <c r="Y11" s="128"/>
      <c r="Z11" s="130"/>
      <c r="AA11" s="130"/>
      <c r="AB11" s="13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2"/>
      <c r="AO11" s="123"/>
    </row>
    <row r="12" spans="2:44" ht="7.5" customHeight="1">
      <c r="B12" s="75">
        <v>15</v>
      </c>
      <c r="C12" s="76">
        <f>VLOOKUP(B12,FechaHora,2,0) + VLOOKUP(UTCElegido,TablaUTC,3,0)</f>
        <v>44889.708333333328</v>
      </c>
      <c r="D12" s="77">
        <f>VLOOKUP(B12,FechaHora,2,0) + VLOOKUP(UTCElegido,TablaUTC,3,0)</f>
        <v>44889.708333333328</v>
      </c>
      <c r="E12" s="26"/>
      <c r="F12" s="113" t="s">
        <v>261</v>
      </c>
      <c r="G12" s="79" t="str">
        <f>IF(AND(I12&lt;&gt;"",K12&lt;&gt;""),IF(I12=K12,"E",IF(I12&gt;K12,"G","P")),"")</f>
        <v>G</v>
      </c>
      <c r="H12" s="28"/>
      <c r="I12" s="95">
        <v>3</v>
      </c>
      <c r="J12" s="79" t="s">
        <v>200</v>
      </c>
      <c r="K12" s="95">
        <v>2</v>
      </c>
      <c r="L12" s="79" t="str">
        <f>IF(AND(K12&lt;&gt;"",I12&lt;&gt;""),IF(K12=I12,"E",IF(K12&gt;I12,"G","P")),"")</f>
        <v>P</v>
      </c>
      <c r="M12" s="27"/>
      <c r="N12" s="110" t="s">
        <v>262</v>
      </c>
      <c r="O12" s="26"/>
      <c r="P12" s="98" t="s">
        <v>242</v>
      </c>
      <c r="R12" s="144"/>
      <c r="S12" s="145"/>
      <c r="T12" s="145"/>
      <c r="U12" s="150"/>
      <c r="V12" s="148"/>
      <c r="W12" s="128"/>
      <c r="X12" s="128"/>
      <c r="Y12" s="128"/>
      <c r="Z12" s="130"/>
      <c r="AA12" s="130"/>
      <c r="AB12" s="130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2"/>
      <c r="AO12" s="123"/>
    </row>
    <row r="13" spans="2:44" ht="7.5" customHeight="1">
      <c r="B13" s="75"/>
      <c r="C13" s="75"/>
      <c r="D13" s="75"/>
      <c r="E13" s="26"/>
      <c r="F13" s="113"/>
      <c r="G13" s="79"/>
      <c r="H13" s="28"/>
      <c r="I13" s="96"/>
      <c r="J13" s="79"/>
      <c r="K13" s="96"/>
      <c r="L13" s="79"/>
      <c r="M13" s="27"/>
      <c r="N13" s="110"/>
      <c r="O13" s="26"/>
      <c r="P13" s="98"/>
      <c r="R13" s="144"/>
      <c r="S13" s="145"/>
      <c r="T13" s="145"/>
      <c r="U13" s="150"/>
      <c r="V13" s="148"/>
      <c r="W13" s="128"/>
      <c r="X13" s="128"/>
      <c r="Y13" s="128"/>
      <c r="Z13" s="130"/>
      <c r="AA13" s="130"/>
      <c r="AB13" s="130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2"/>
      <c r="AO13" s="123"/>
    </row>
    <row r="14" spans="2:44" ht="7.5" customHeight="1">
      <c r="B14" s="75"/>
      <c r="C14" s="109"/>
      <c r="D14" s="108"/>
      <c r="E14" s="26"/>
      <c r="F14" s="105"/>
      <c r="G14" s="26"/>
      <c r="H14" s="26"/>
      <c r="I14" s="79"/>
      <c r="J14" s="79"/>
      <c r="K14" s="79"/>
      <c r="L14" s="26"/>
      <c r="M14" s="26"/>
      <c r="N14" s="105"/>
      <c r="O14" s="26"/>
      <c r="P14" s="160"/>
      <c r="R14" s="146"/>
      <c r="S14" s="147"/>
      <c r="T14" s="147"/>
      <c r="U14" s="151"/>
      <c r="V14" s="148"/>
      <c r="W14" s="128"/>
      <c r="X14" s="128"/>
      <c r="Y14" s="128"/>
      <c r="Z14" s="130"/>
      <c r="AA14" s="130"/>
      <c r="AB14" s="130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2"/>
      <c r="AO14" s="123"/>
    </row>
    <row r="15" spans="2:44" ht="7.5" customHeight="1">
      <c r="B15" s="75"/>
      <c r="C15" s="109"/>
      <c r="D15" s="108"/>
      <c r="E15" s="26"/>
      <c r="F15" s="105"/>
      <c r="G15" s="26"/>
      <c r="H15" s="26"/>
      <c r="I15" s="79"/>
      <c r="J15" s="79"/>
      <c r="K15" s="79"/>
      <c r="L15" s="26"/>
      <c r="M15" s="26"/>
      <c r="N15" s="105"/>
      <c r="O15" s="26"/>
      <c r="P15" s="160"/>
      <c r="R15" s="142" t="str">
        <f>"  2)  " &amp; VLOOKUP(2,$AC$10:$AK$29,2,0)</f>
        <v xml:space="preserve">  2)  COREA DEL SUR</v>
      </c>
      <c r="S15" s="143"/>
      <c r="T15" s="143"/>
      <c r="U15" s="143"/>
      <c r="V15" s="148">
        <f>VLOOKUP(2,$AC$10:$AK$29,3,0)</f>
        <v>4</v>
      </c>
      <c r="W15" s="128">
        <f>VLOOKUP(2,$AC$10:$AK$29,4,0)</f>
        <v>1</v>
      </c>
      <c r="X15" s="128">
        <f>VLOOKUP(2,$AC$10:$AK$29,5,0)</f>
        <v>1</v>
      </c>
      <c r="Y15" s="128">
        <f>VLOOKUP(2,$AC$10:$AK$29,6,0)</f>
        <v>1</v>
      </c>
      <c r="Z15" s="130">
        <f>VLOOKUP(2,$AC$10:$AK$29,7,0)</f>
        <v>4</v>
      </c>
      <c r="AA15" s="130">
        <f>VLOOKUP(2,$AC$10:$AK$29,8,0)</f>
        <v>4</v>
      </c>
      <c r="AB15" s="130">
        <f>VLOOKUP(2,$AC$10:$AK$29,9,0)</f>
        <v>0</v>
      </c>
      <c r="AC15" s="129">
        <f>RANK(AL15,$AL$10:$AL$29,0)</f>
        <v>2</v>
      </c>
      <c r="AD15" s="129" t="str">
        <f>N8</f>
        <v>COREA DEL SUR</v>
      </c>
      <c r="AE15" s="129">
        <f t="shared" ref="AE15" si="0">(AF15*3)+AG15</f>
        <v>4</v>
      </c>
      <c r="AF15" s="129">
        <f>COUNTIF(I33:K33,"G")</f>
        <v>1</v>
      </c>
      <c r="AG15" s="129">
        <f>COUNTIF(I33:K33,"E")</f>
        <v>1</v>
      </c>
      <c r="AH15" s="129">
        <f>COUNTIF(I33:K33,"P")</f>
        <v>1</v>
      </c>
      <c r="AI15" s="129">
        <f>K8+I16+I28</f>
        <v>4</v>
      </c>
      <c r="AJ15" s="129">
        <f>I8+K16+K28</f>
        <v>4</v>
      </c>
      <c r="AK15" s="129">
        <f>AI15-AJ15</f>
        <v>0</v>
      </c>
      <c r="AL15" s="129">
        <f>(AE15*1000)+(AK15*100)+(AI15*10)+3+vcp</f>
        <v>4043</v>
      </c>
      <c r="AM15" s="129">
        <f>AL15-3</f>
        <v>4040</v>
      </c>
      <c r="AN15" s="122"/>
      <c r="AO15" s="124" t="str">
        <f>IF(AL8=1,IF(R37="","",R37),IF(SUM(V10:V29)&gt;0,VLOOKUP(2,AC10:AD29,2,0),""))</f>
        <v>COREA DEL SUR</v>
      </c>
    </row>
    <row r="16" spans="2:44" ht="7.5" customHeight="1">
      <c r="B16" s="75">
        <v>30</v>
      </c>
      <c r="C16" s="76">
        <f>VLOOKUP(B16,FechaHora,2,0) + VLOOKUP(UTCElegido,TablaUTC,3,0)</f>
        <v>44893.583333333328</v>
      </c>
      <c r="D16" s="77">
        <f>VLOOKUP(B16,FechaHora,2,0) + VLOOKUP(UTCElegido,TablaUTC,3,0)</f>
        <v>44893.583333333328</v>
      </c>
      <c r="E16" s="26"/>
      <c r="F16" s="113" t="s">
        <v>260</v>
      </c>
      <c r="G16" s="79" t="str">
        <f>IF(AND(I16&lt;&gt;"",K16&lt;&gt;""),IF(I16=K16,"E",IF(I16&gt;K16,"G","P")),"")</f>
        <v>P</v>
      </c>
      <c r="H16" s="28"/>
      <c r="I16" s="95">
        <v>2</v>
      </c>
      <c r="J16" s="79" t="s">
        <v>200</v>
      </c>
      <c r="K16" s="95">
        <v>3</v>
      </c>
      <c r="L16" s="79" t="str">
        <f>IF(AND(K16&lt;&gt;"",I16&lt;&gt;""),IF(K16=I16,"E",IF(K16&gt;I16,"G","P")),"")</f>
        <v>G</v>
      </c>
      <c r="M16" s="27"/>
      <c r="N16" s="110" t="s">
        <v>262</v>
      </c>
      <c r="O16" s="26"/>
      <c r="P16" s="132" t="s">
        <v>213</v>
      </c>
      <c r="R16" s="144"/>
      <c r="S16" s="145"/>
      <c r="T16" s="145"/>
      <c r="U16" s="145"/>
      <c r="V16" s="148"/>
      <c r="W16" s="128"/>
      <c r="X16" s="128"/>
      <c r="Y16" s="128"/>
      <c r="Z16" s="130"/>
      <c r="AA16" s="130"/>
      <c r="AB16" s="130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2"/>
      <c r="AO16" s="124"/>
    </row>
    <row r="17" spans="2:41" ht="7.5" customHeight="1">
      <c r="B17" s="75"/>
      <c r="C17" s="75"/>
      <c r="D17" s="75"/>
      <c r="E17" s="26"/>
      <c r="F17" s="113"/>
      <c r="G17" s="79"/>
      <c r="H17" s="28"/>
      <c r="I17" s="96"/>
      <c r="J17" s="79"/>
      <c r="K17" s="96"/>
      <c r="L17" s="79"/>
      <c r="M17" s="27"/>
      <c r="N17" s="110"/>
      <c r="O17" s="26"/>
      <c r="P17" s="132"/>
      <c r="R17" s="144"/>
      <c r="S17" s="145"/>
      <c r="T17" s="145"/>
      <c r="U17" s="145"/>
      <c r="V17" s="148"/>
      <c r="W17" s="128"/>
      <c r="X17" s="128"/>
      <c r="Y17" s="128"/>
      <c r="Z17" s="130"/>
      <c r="AA17" s="130"/>
      <c r="AB17" s="13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2"/>
      <c r="AO17" s="124"/>
    </row>
    <row r="18" spans="2:41" ht="7.5" customHeight="1">
      <c r="B18" s="75"/>
      <c r="C18" s="109"/>
      <c r="D18" s="108"/>
      <c r="E18" s="26"/>
      <c r="F18" s="105"/>
      <c r="G18" s="26"/>
      <c r="H18" s="26"/>
      <c r="I18" s="79"/>
      <c r="J18" s="79"/>
      <c r="K18" s="79"/>
      <c r="L18" s="26"/>
      <c r="M18" s="26"/>
      <c r="N18" s="105"/>
      <c r="O18" s="26"/>
      <c r="P18" s="160"/>
      <c r="R18" s="144"/>
      <c r="S18" s="145"/>
      <c r="T18" s="145"/>
      <c r="U18" s="145"/>
      <c r="V18" s="148"/>
      <c r="W18" s="128"/>
      <c r="X18" s="128"/>
      <c r="Y18" s="128"/>
      <c r="Z18" s="130"/>
      <c r="AA18" s="130"/>
      <c r="AB18" s="130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2"/>
      <c r="AO18" s="124"/>
    </row>
    <row r="19" spans="2:41" ht="7.5" customHeight="1">
      <c r="B19" s="75"/>
      <c r="C19" s="109"/>
      <c r="D19" s="108"/>
      <c r="E19" s="26"/>
      <c r="F19" s="105"/>
      <c r="G19" s="26"/>
      <c r="H19" s="26"/>
      <c r="I19" s="79"/>
      <c r="J19" s="79"/>
      <c r="K19" s="79"/>
      <c r="L19" s="26"/>
      <c r="M19" s="26"/>
      <c r="N19" s="105"/>
      <c r="O19" s="26"/>
      <c r="P19" s="160"/>
      <c r="R19" s="146"/>
      <c r="S19" s="147"/>
      <c r="T19" s="147"/>
      <c r="U19" s="147"/>
      <c r="V19" s="148"/>
      <c r="W19" s="128"/>
      <c r="X19" s="128"/>
      <c r="Y19" s="128"/>
      <c r="Z19" s="130"/>
      <c r="AA19" s="130"/>
      <c r="AB19" s="13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2"/>
      <c r="AO19" s="124"/>
    </row>
    <row r="20" spans="2:41" ht="7.5" customHeight="1">
      <c r="B20" s="75">
        <v>32</v>
      </c>
      <c r="C20" s="76">
        <f>VLOOKUP(B20,FechaHora,2,0) + VLOOKUP(UTCElegido,TablaUTC,3,0)</f>
        <v>44893.833333333328</v>
      </c>
      <c r="D20" s="77">
        <f>VLOOKUP(B20,FechaHora,2,0) + VLOOKUP(UTCElegido,TablaUTC,3,0)</f>
        <v>44893.833333333328</v>
      </c>
      <c r="E20" s="26"/>
      <c r="F20" s="113" t="s">
        <v>261</v>
      </c>
      <c r="G20" s="79" t="str">
        <f>IF(AND(I20&lt;&gt;"",K20&lt;&gt;""),IF(I20=K20,"E",IF(I20&gt;K20,"G","P")),"")</f>
        <v>G</v>
      </c>
      <c r="H20" s="28"/>
      <c r="I20" s="95">
        <v>2</v>
      </c>
      <c r="J20" s="79" t="s">
        <v>200</v>
      </c>
      <c r="K20" s="95">
        <v>0</v>
      </c>
      <c r="L20" s="79" t="str">
        <f>IF(AND(K20&lt;&gt;"",I20&lt;&gt;""),IF(K20=I20,"E",IF(K20&gt;I20,"G","P")),"")</f>
        <v>P</v>
      </c>
      <c r="M20" s="27"/>
      <c r="N20" s="110" t="s">
        <v>259</v>
      </c>
      <c r="O20" s="26"/>
      <c r="P20" s="98" t="s">
        <v>204</v>
      </c>
      <c r="R20" s="154" t="str">
        <f>"  3)  " &amp; VLOOKUP(3,$AC$10:$AK$29,2,0)</f>
        <v xml:space="preserve">  3)  URUGUAY</v>
      </c>
      <c r="S20" s="155"/>
      <c r="T20" s="155"/>
      <c r="U20" s="155"/>
      <c r="V20" s="131">
        <f>VLOOKUP(3,$AC$10:$AK$29,3,0)</f>
        <v>4</v>
      </c>
      <c r="W20" s="153">
        <f>VLOOKUP(3,$AC$10:$AK$29,4,0)</f>
        <v>1</v>
      </c>
      <c r="X20" s="153">
        <f>VLOOKUP(3,$AC$10:$AK$29,5,0)</f>
        <v>1</v>
      </c>
      <c r="Y20" s="153">
        <f>VLOOKUP(3,$AC$10:$AK$29,6,0)</f>
        <v>1</v>
      </c>
      <c r="Z20" s="152">
        <f>VLOOKUP(3,$AC$10:$AK$29,7,0)</f>
        <v>2</v>
      </c>
      <c r="AA20" s="152">
        <f>VLOOKUP(3,$AC$10:$AK$29,8,0)</f>
        <v>2</v>
      </c>
      <c r="AB20" s="152">
        <f>VLOOKUP(3,$AC$10:$AK$29,9,0)</f>
        <v>0</v>
      </c>
      <c r="AC20" s="129">
        <f>RANK(AL20,$AL$10:$AL$29,0)</f>
        <v>1</v>
      </c>
      <c r="AD20" s="129" t="str">
        <f>F12</f>
        <v>PORTUGAL</v>
      </c>
      <c r="AE20" s="129">
        <f t="shared" ref="AE20" si="1">(AF20*3)+AG20</f>
        <v>6</v>
      </c>
      <c r="AF20" s="129">
        <f>COUNTIF(I34:K34,"G")</f>
        <v>2</v>
      </c>
      <c r="AG20" s="129">
        <f>COUNTIF(I34:K34,"E")</f>
        <v>0</v>
      </c>
      <c r="AH20" s="129">
        <f>COUNTIF(I34:K34,"P")</f>
        <v>1</v>
      </c>
      <c r="AI20" s="129">
        <f>I12+I20+K28</f>
        <v>6</v>
      </c>
      <c r="AJ20" s="129">
        <f>K12+K20+I28</f>
        <v>4</v>
      </c>
      <c r="AK20" s="129">
        <f t="shared" ref="AK20" si="2">AI20-AJ20</f>
        <v>2</v>
      </c>
      <c r="AL20" s="129">
        <f>(AE20*1000)+(AK20*100)+(AI20*10)+2+vcp</f>
        <v>6262</v>
      </c>
      <c r="AM20" s="129">
        <f>AL20-2</f>
        <v>6260</v>
      </c>
      <c r="AN20" s="122"/>
      <c r="AO20" s="125"/>
    </row>
    <row r="21" spans="2:41" ht="7.5" customHeight="1">
      <c r="B21" s="75"/>
      <c r="C21" s="75"/>
      <c r="D21" s="75"/>
      <c r="E21" s="26"/>
      <c r="F21" s="113"/>
      <c r="G21" s="79"/>
      <c r="H21" s="28"/>
      <c r="I21" s="96"/>
      <c r="J21" s="79"/>
      <c r="K21" s="96"/>
      <c r="L21" s="79"/>
      <c r="M21" s="27"/>
      <c r="N21" s="110"/>
      <c r="O21" s="26"/>
      <c r="P21" s="98"/>
      <c r="R21" s="156"/>
      <c r="S21" s="157"/>
      <c r="T21" s="157"/>
      <c r="U21" s="157"/>
      <c r="V21" s="131"/>
      <c r="W21" s="153"/>
      <c r="X21" s="153"/>
      <c r="Y21" s="153"/>
      <c r="Z21" s="152"/>
      <c r="AA21" s="152"/>
      <c r="AB21" s="152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2"/>
      <c r="AO21" s="126"/>
    </row>
    <row r="22" spans="2:41" ht="7.5" customHeight="1">
      <c r="B22" s="75"/>
      <c r="C22" s="109"/>
      <c r="D22" s="108"/>
      <c r="E22" s="26"/>
      <c r="F22" s="105"/>
      <c r="G22" s="26"/>
      <c r="H22" s="26"/>
      <c r="I22" s="79"/>
      <c r="J22" s="79"/>
      <c r="K22" s="79"/>
      <c r="L22" s="26"/>
      <c r="M22" s="26"/>
      <c r="N22" s="105"/>
      <c r="O22" s="26"/>
      <c r="P22" s="98"/>
      <c r="R22" s="156"/>
      <c r="S22" s="157"/>
      <c r="T22" s="157"/>
      <c r="U22" s="157"/>
      <c r="V22" s="131"/>
      <c r="W22" s="153"/>
      <c r="X22" s="153"/>
      <c r="Y22" s="153"/>
      <c r="Z22" s="152"/>
      <c r="AA22" s="152"/>
      <c r="AB22" s="152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2"/>
      <c r="AO22" s="126"/>
    </row>
    <row r="23" spans="2:41" ht="7.5" customHeight="1">
      <c r="B23" s="75"/>
      <c r="C23" s="109"/>
      <c r="D23" s="108"/>
      <c r="E23" s="26"/>
      <c r="F23" s="105"/>
      <c r="G23" s="26"/>
      <c r="H23" s="26"/>
      <c r="I23" s="79"/>
      <c r="J23" s="79"/>
      <c r="K23" s="79"/>
      <c r="L23" s="26"/>
      <c r="M23" s="26"/>
      <c r="N23" s="105"/>
      <c r="O23" s="26"/>
      <c r="P23" s="98"/>
      <c r="R23" s="156"/>
      <c r="S23" s="157"/>
      <c r="T23" s="157"/>
      <c r="U23" s="157"/>
      <c r="V23" s="131"/>
      <c r="W23" s="153"/>
      <c r="X23" s="153"/>
      <c r="Y23" s="153"/>
      <c r="Z23" s="152"/>
      <c r="AA23" s="152"/>
      <c r="AB23" s="152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2"/>
      <c r="AO23" s="126"/>
    </row>
    <row r="24" spans="2:41" ht="7.5" customHeight="1">
      <c r="B24" s="75">
        <v>45</v>
      </c>
      <c r="C24" s="76">
        <f>VLOOKUP(B24,FechaHora,2,0) + VLOOKUP(UTCElegido,TablaUTC,3,0)</f>
        <v>44897.666666666664</v>
      </c>
      <c r="D24" s="77">
        <f>VLOOKUP(B24,FechaHora,2,0) + VLOOKUP(UTCElegido,TablaUTC,3,0)</f>
        <v>44897.666666666664</v>
      </c>
      <c r="E24" s="26"/>
      <c r="F24" s="113" t="s">
        <v>262</v>
      </c>
      <c r="G24" s="79" t="str">
        <f>IF(AND(I24&lt;&gt;"",K24&lt;&gt;""),IF(I24=K24,"E",IF(I24&gt;K24,"G","P")),"")</f>
        <v>P</v>
      </c>
      <c r="H24" s="28"/>
      <c r="I24" s="95">
        <v>0</v>
      </c>
      <c r="J24" s="79" t="s">
        <v>200</v>
      </c>
      <c r="K24" s="95">
        <v>2</v>
      </c>
      <c r="L24" s="79" t="str">
        <f>IF(AND(K24&lt;&gt;"",I24&lt;&gt;""),IF(K24=I24,"E",IF(K24&gt;I24,"G","P")),"")</f>
        <v>G</v>
      </c>
      <c r="M24" s="27"/>
      <c r="N24" s="110" t="s">
        <v>259</v>
      </c>
      <c r="O24" s="26"/>
      <c r="P24" s="98" t="s">
        <v>216</v>
      </c>
      <c r="R24" s="158"/>
      <c r="S24" s="159"/>
      <c r="T24" s="159"/>
      <c r="U24" s="159"/>
      <c r="V24" s="131"/>
      <c r="W24" s="153"/>
      <c r="X24" s="153"/>
      <c r="Y24" s="153"/>
      <c r="Z24" s="152"/>
      <c r="AA24" s="152"/>
      <c r="AB24" s="152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2"/>
      <c r="AO24" s="127"/>
    </row>
    <row r="25" spans="2:41" ht="7.5" customHeight="1">
      <c r="B25" s="75"/>
      <c r="C25" s="75"/>
      <c r="D25" s="75"/>
      <c r="E25" s="26"/>
      <c r="F25" s="113"/>
      <c r="G25" s="79"/>
      <c r="H25" s="28"/>
      <c r="I25" s="96"/>
      <c r="J25" s="79"/>
      <c r="K25" s="96"/>
      <c r="L25" s="79"/>
      <c r="M25" s="27"/>
      <c r="N25" s="110"/>
      <c r="O25" s="26"/>
      <c r="P25" s="98"/>
      <c r="R25" s="154" t="str">
        <f>"  4)  " &amp; VLOOKUP(4,$AC$10:$AK$29,2,0)</f>
        <v xml:space="preserve">  4)  GHANA</v>
      </c>
      <c r="S25" s="155"/>
      <c r="T25" s="155"/>
      <c r="U25" s="155"/>
      <c r="V25" s="131">
        <f>VLOOKUP(4,$AC$10:$AK$29,3,0)</f>
        <v>3</v>
      </c>
      <c r="W25" s="153">
        <f>VLOOKUP(4,$AC$10:$AK$29,4,0)</f>
        <v>1</v>
      </c>
      <c r="X25" s="153">
        <f>VLOOKUP(4,$AC$10:$AK$29,5,0)</f>
        <v>0</v>
      </c>
      <c r="Y25" s="153">
        <f>VLOOKUP(4,$AC$10:$AK$29,6,0)</f>
        <v>2</v>
      </c>
      <c r="Z25" s="152">
        <f>VLOOKUP(4,$AC$10:$AK$29,7,0)</f>
        <v>5</v>
      </c>
      <c r="AA25" s="152">
        <f>VLOOKUP(4,$AC$10:$AK$29,8,0)</f>
        <v>7</v>
      </c>
      <c r="AB25" s="152">
        <f>VLOOKUP(4,$AC$10:$AK$29,9,0)</f>
        <v>-2</v>
      </c>
      <c r="AC25" s="129">
        <f>RANK(AL25,$AL$10:$AL$29,0)</f>
        <v>4</v>
      </c>
      <c r="AD25" s="129" t="str">
        <f>N12</f>
        <v>GHANA</v>
      </c>
      <c r="AE25" s="129">
        <f t="shared" ref="AE25" si="3">(AF25*3)+AG25</f>
        <v>3</v>
      </c>
      <c r="AF25" s="129">
        <f>COUNTIF(I35:K35,"G")</f>
        <v>1</v>
      </c>
      <c r="AG25" s="129">
        <f>COUNTIF(I35:K35,"E")</f>
        <v>0</v>
      </c>
      <c r="AH25" s="129">
        <f>COUNTIF(I35:K35,"P")</f>
        <v>2</v>
      </c>
      <c r="AI25" s="129">
        <f>K12+K16+I24</f>
        <v>5</v>
      </c>
      <c r="AJ25" s="129">
        <f>I12+I16+K24</f>
        <v>7</v>
      </c>
      <c r="AK25" s="129">
        <f t="shared" ref="AK25" si="4">AI25-AJ25</f>
        <v>-2</v>
      </c>
      <c r="AL25" s="129">
        <f>(AE25*1000)+(AK25*100)+(AI25*10)+1+vcp</f>
        <v>2851</v>
      </c>
      <c r="AM25" s="129">
        <f>AL25-1</f>
        <v>2850</v>
      </c>
      <c r="AN25" s="122"/>
      <c r="AO25" s="125"/>
    </row>
    <row r="26" spans="2:41" ht="7.5" customHeight="1">
      <c r="B26" s="75"/>
      <c r="C26" s="109"/>
      <c r="D26" s="108"/>
      <c r="E26" s="26"/>
      <c r="F26" s="105"/>
      <c r="G26" s="26"/>
      <c r="H26" s="26"/>
      <c r="I26" s="79"/>
      <c r="J26" s="79"/>
      <c r="K26" s="79"/>
      <c r="L26" s="26"/>
      <c r="M26" s="26"/>
      <c r="N26" s="105"/>
      <c r="O26" s="26"/>
      <c r="P26" s="98"/>
      <c r="R26" s="156"/>
      <c r="S26" s="157"/>
      <c r="T26" s="157"/>
      <c r="U26" s="157"/>
      <c r="V26" s="131"/>
      <c r="W26" s="153"/>
      <c r="X26" s="153"/>
      <c r="Y26" s="153"/>
      <c r="Z26" s="152"/>
      <c r="AA26" s="152"/>
      <c r="AB26" s="152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2"/>
      <c r="AO26" s="126"/>
    </row>
    <row r="27" spans="2:41" ht="7.5" customHeight="1">
      <c r="B27" s="75"/>
      <c r="C27" s="109"/>
      <c r="D27" s="108"/>
      <c r="E27" s="26"/>
      <c r="F27" s="105"/>
      <c r="G27" s="26"/>
      <c r="H27" s="26"/>
      <c r="I27" s="79"/>
      <c r="J27" s="79"/>
      <c r="K27" s="79"/>
      <c r="L27" s="26"/>
      <c r="M27" s="26"/>
      <c r="N27" s="105"/>
      <c r="O27" s="26"/>
      <c r="P27" s="98"/>
      <c r="R27" s="156"/>
      <c r="S27" s="157"/>
      <c r="T27" s="157"/>
      <c r="U27" s="157"/>
      <c r="V27" s="131"/>
      <c r="W27" s="153"/>
      <c r="X27" s="153"/>
      <c r="Y27" s="153"/>
      <c r="Z27" s="152"/>
      <c r="AA27" s="152"/>
      <c r="AB27" s="152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2"/>
      <c r="AO27" s="126"/>
    </row>
    <row r="28" spans="2:41" ht="7.5" customHeight="1">
      <c r="B28" s="75">
        <v>46</v>
      </c>
      <c r="C28" s="76">
        <f>VLOOKUP(B28,FechaHora,2,0) + VLOOKUP(UTCElegido,TablaUTC,3,0)</f>
        <v>44897.666666666664</v>
      </c>
      <c r="D28" s="77">
        <f>VLOOKUP(B28,FechaHora,2,0) + VLOOKUP(UTCElegido,TablaUTC,3,0)</f>
        <v>44897.666666666664</v>
      </c>
      <c r="E28" s="26"/>
      <c r="F28" s="113" t="s">
        <v>260</v>
      </c>
      <c r="G28" s="79" t="str">
        <f>IF(AND(I28&lt;&gt;"",K28&lt;&gt;""),IF(I28=K28,"E",IF(I28&gt;K28,"G","P")),"")</f>
        <v>G</v>
      </c>
      <c r="H28" s="28"/>
      <c r="I28" s="95">
        <v>2</v>
      </c>
      <c r="J28" s="79" t="s">
        <v>200</v>
      </c>
      <c r="K28" s="95">
        <v>1</v>
      </c>
      <c r="L28" s="79" t="str">
        <f>IF(AND(K28&lt;&gt;"",I28&lt;&gt;""),IF(K28=I28,"E",IF(K28&gt;I28,"G","P")),"")</f>
        <v>P</v>
      </c>
      <c r="M28" s="27"/>
      <c r="N28" s="110" t="s">
        <v>261</v>
      </c>
      <c r="O28" s="26"/>
      <c r="P28" s="132" t="s">
        <v>213</v>
      </c>
      <c r="R28" s="156"/>
      <c r="S28" s="157"/>
      <c r="T28" s="157"/>
      <c r="U28" s="157"/>
      <c r="V28" s="131"/>
      <c r="W28" s="153"/>
      <c r="X28" s="153"/>
      <c r="Y28" s="153"/>
      <c r="Z28" s="152"/>
      <c r="AA28" s="152"/>
      <c r="AB28" s="152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2"/>
      <c r="AO28" s="126"/>
    </row>
    <row r="29" spans="2:41" ht="7.5" customHeight="1">
      <c r="B29" s="75"/>
      <c r="C29" s="75"/>
      <c r="D29" s="75"/>
      <c r="E29" s="26"/>
      <c r="F29" s="113"/>
      <c r="G29" s="79"/>
      <c r="H29" s="28"/>
      <c r="I29" s="96"/>
      <c r="J29" s="79"/>
      <c r="K29" s="96"/>
      <c r="L29" s="79"/>
      <c r="M29" s="27"/>
      <c r="N29" s="110"/>
      <c r="O29" s="26"/>
      <c r="P29" s="132"/>
      <c r="R29" s="158"/>
      <c r="S29" s="159"/>
      <c r="T29" s="159"/>
      <c r="U29" s="159"/>
      <c r="V29" s="131"/>
      <c r="W29" s="153"/>
      <c r="X29" s="153"/>
      <c r="Y29" s="153"/>
      <c r="Z29" s="152"/>
      <c r="AA29" s="152"/>
      <c r="AB29" s="152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2"/>
      <c r="AO29" s="127"/>
    </row>
    <row r="30" spans="2:41" ht="8.1" customHeight="1">
      <c r="B30" s="29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65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2" spans="2:41" hidden="1">
      <c r="F32" t="str">
        <f>F8</f>
        <v>URUGUAY</v>
      </c>
      <c r="I32" t="str">
        <f>G8</f>
        <v>E</v>
      </c>
      <c r="J32" t="str">
        <f>L20</f>
        <v>P</v>
      </c>
      <c r="K32" t="str">
        <f>L24</f>
        <v>G</v>
      </c>
    </row>
    <row r="33" spans="6:21" hidden="1">
      <c r="F33" t="str">
        <f>N8</f>
        <v>COREA DEL SUR</v>
      </c>
      <c r="I33" t="str">
        <f>L8</f>
        <v>E</v>
      </c>
      <c r="J33" t="str">
        <f>G16</f>
        <v>P</v>
      </c>
      <c r="K33" t="str">
        <f>G28</f>
        <v>G</v>
      </c>
    </row>
    <row r="34" spans="6:21" hidden="1">
      <c r="F34" t="str">
        <f>F12</f>
        <v>PORTUGAL</v>
      </c>
      <c r="I34" t="str">
        <f>G12</f>
        <v>G</v>
      </c>
      <c r="J34" t="str">
        <f>G20</f>
        <v>G</v>
      </c>
      <c r="K34" t="str">
        <f>L28</f>
        <v>P</v>
      </c>
    </row>
    <row r="35" spans="6:21" hidden="1">
      <c r="F35" t="str">
        <f>N12</f>
        <v>GHANA</v>
      </c>
      <c r="I35" t="str">
        <f>L12</f>
        <v>P</v>
      </c>
      <c r="J35" t="str">
        <f>L16</f>
        <v>G</v>
      </c>
      <c r="K35" t="str">
        <f>G24</f>
        <v>P</v>
      </c>
    </row>
    <row r="36" spans="6:21">
      <c r="N36" s="61" t="str">
        <f>IF(AL8=1,"Indica manualmente las posiciones finales de los equipos de la serie:","")</f>
        <v/>
      </c>
      <c r="P36" s="3" t="str">
        <f>IF(AL8=1,"Primer puesto:","")</f>
        <v/>
      </c>
      <c r="R36" s="119"/>
      <c r="S36" s="120"/>
      <c r="T36" s="120"/>
      <c r="U36" s="121"/>
    </row>
    <row r="37" spans="6:21">
      <c r="N37" s="13" t="str">
        <f>IF(AL8=1,"(Este libro efectúa automáticamente varios desempates,","")</f>
        <v/>
      </c>
      <c r="P37" s="3" t="str">
        <f>IF(AL8=1,"Segundo puesto:","")</f>
        <v/>
      </c>
      <c r="R37" s="119"/>
      <c r="S37" s="120"/>
      <c r="T37" s="120"/>
      <c r="U37" s="121"/>
    </row>
    <row r="38" spans="6:21">
      <c r="N38" s="13" t="str">
        <f>IF(AL8=1,"pero, en este caso, no pueden deducirse de forma automática.)","")</f>
        <v/>
      </c>
      <c r="P38" s="3" t="str">
        <f>IF(AL8=1,"Tercer puesto:","")</f>
        <v/>
      </c>
      <c r="R38" s="119"/>
      <c r="S38" s="120"/>
      <c r="T38" s="120"/>
      <c r="U38" s="121"/>
    </row>
  </sheetData>
  <sheetProtection algorithmName="SHA-512" hashValue="eTiF5TxFWAQRHdMdLaGepyD3AIr9JSgc/BD7Porc9Uu8ha1vpXQl++lFGBb4Adc5tN1r7YYI6C34YYJ20/gK2g==" saltValue="gZI5lrn/0sywzxibgA8yGA==" spinCount="100000" sheet="1" objects="1" scenarios="1" selectLockedCells="1" selectUnlockedCells="1"/>
  <mergeCells count="218">
    <mergeCell ref="K22:K23"/>
    <mergeCell ref="N22:N23"/>
    <mergeCell ref="B24:B25"/>
    <mergeCell ref="P22:P23"/>
    <mergeCell ref="J24:J25"/>
    <mergeCell ref="C24:C25"/>
    <mergeCell ref="D24:D25"/>
    <mergeCell ref="F24:F25"/>
    <mergeCell ref="R37:U37"/>
    <mergeCell ref="J28:J29"/>
    <mergeCell ref="K28:K29"/>
    <mergeCell ref="L28:L29"/>
    <mergeCell ref="N28:N29"/>
    <mergeCell ref="R36:U36"/>
    <mergeCell ref="J26:J27"/>
    <mergeCell ref="K26:K27"/>
    <mergeCell ref="N26:N27"/>
    <mergeCell ref="P26:P27"/>
    <mergeCell ref="P28:P29"/>
    <mergeCell ref="AI20:AI24"/>
    <mergeCell ref="AJ20:AJ24"/>
    <mergeCell ref="AB20:AB24"/>
    <mergeCell ref="AC20:AC24"/>
    <mergeCell ref="AD20:AD24"/>
    <mergeCell ref="AE20:AE24"/>
    <mergeCell ref="AF20:AF24"/>
    <mergeCell ref="AG20:AG24"/>
    <mergeCell ref="B22:B23"/>
    <mergeCell ref="C22:C23"/>
    <mergeCell ref="D22:D23"/>
    <mergeCell ref="F22:F23"/>
    <mergeCell ref="I22:I23"/>
    <mergeCell ref="J22:J23"/>
    <mergeCell ref="AH20:AH24"/>
    <mergeCell ref="K24:K25"/>
    <mergeCell ref="L24:L25"/>
    <mergeCell ref="N24:N25"/>
    <mergeCell ref="P24:P25"/>
    <mergeCell ref="R25:U29"/>
    <mergeCell ref="B28:B29"/>
    <mergeCell ref="G28:G29"/>
    <mergeCell ref="I28:I29"/>
    <mergeCell ref="R20:U24"/>
    <mergeCell ref="AM25:AM29"/>
    <mergeCell ref="B26:B27"/>
    <mergeCell ref="C26:C27"/>
    <mergeCell ref="D26:D27"/>
    <mergeCell ref="F26:F27"/>
    <mergeCell ref="I26:I27"/>
    <mergeCell ref="AC25:AC29"/>
    <mergeCell ref="AD25:AD29"/>
    <mergeCell ref="AE25:AE29"/>
    <mergeCell ref="AF25:AF29"/>
    <mergeCell ref="AG25:AG29"/>
    <mergeCell ref="AH25:AH29"/>
    <mergeCell ref="W25:W29"/>
    <mergeCell ref="X25:X29"/>
    <mergeCell ref="Y25:Y29"/>
    <mergeCell ref="Z25:Z29"/>
    <mergeCell ref="AA25:AA29"/>
    <mergeCell ref="AB25:AB29"/>
    <mergeCell ref="C28:C29"/>
    <mergeCell ref="D28:D29"/>
    <mergeCell ref="G24:G25"/>
    <mergeCell ref="I24:I25"/>
    <mergeCell ref="F28:F29"/>
    <mergeCell ref="AK25:AK29"/>
    <mergeCell ref="B20:B21"/>
    <mergeCell ref="C20:C21"/>
    <mergeCell ref="D20:D21"/>
    <mergeCell ref="F20:F21"/>
    <mergeCell ref="G20:G21"/>
    <mergeCell ref="I20:I21"/>
    <mergeCell ref="B14:B15"/>
    <mergeCell ref="C14:C15"/>
    <mergeCell ref="AL25:AL29"/>
    <mergeCell ref="V20:V24"/>
    <mergeCell ref="W20:W24"/>
    <mergeCell ref="X20:X24"/>
    <mergeCell ref="Y20:Y24"/>
    <mergeCell ref="Z20:Z24"/>
    <mergeCell ref="AA20:AA24"/>
    <mergeCell ref="V25:V29"/>
    <mergeCell ref="P20:P21"/>
    <mergeCell ref="AK20:AK24"/>
    <mergeCell ref="J20:J21"/>
    <mergeCell ref="K20:K21"/>
    <mergeCell ref="L20:L21"/>
    <mergeCell ref="N20:N21"/>
    <mergeCell ref="AI25:AI29"/>
    <mergeCell ref="AJ25:AJ29"/>
    <mergeCell ref="B8:B9"/>
    <mergeCell ref="C8:C9"/>
    <mergeCell ref="L16:L17"/>
    <mergeCell ref="N16:N17"/>
    <mergeCell ref="B18:B19"/>
    <mergeCell ref="C18:C19"/>
    <mergeCell ref="B16:B17"/>
    <mergeCell ref="C16:C17"/>
    <mergeCell ref="D16:D17"/>
    <mergeCell ref="F16:F17"/>
    <mergeCell ref="G16:G17"/>
    <mergeCell ref="I16:I17"/>
    <mergeCell ref="D18:D19"/>
    <mergeCell ref="F18:F19"/>
    <mergeCell ref="I18:I19"/>
    <mergeCell ref="J18:J19"/>
    <mergeCell ref="K18:K19"/>
    <mergeCell ref="N18:N19"/>
    <mergeCell ref="B12:B13"/>
    <mergeCell ref="C12:C13"/>
    <mergeCell ref="D12:D13"/>
    <mergeCell ref="I12:I13"/>
    <mergeCell ref="J12:J13"/>
    <mergeCell ref="J16:J17"/>
    <mergeCell ref="N10:N11"/>
    <mergeCell ref="V10:V14"/>
    <mergeCell ref="K14:K15"/>
    <mergeCell ref="N14:N15"/>
    <mergeCell ref="R15:U19"/>
    <mergeCell ref="V15:V19"/>
    <mergeCell ref="K12:K13"/>
    <mergeCell ref="K16:K17"/>
    <mergeCell ref="W15:W19"/>
    <mergeCell ref="B10:B11"/>
    <mergeCell ref="C10:C11"/>
    <mergeCell ref="D10:D11"/>
    <mergeCell ref="F10:F11"/>
    <mergeCell ref="I10:I11"/>
    <mergeCell ref="J10:J11"/>
    <mergeCell ref="K10:K11"/>
    <mergeCell ref="L12:L13"/>
    <mergeCell ref="T1:X1"/>
    <mergeCell ref="E6:O6"/>
    <mergeCell ref="R6:AB6"/>
    <mergeCell ref="N12:N13"/>
    <mergeCell ref="P12:P13"/>
    <mergeCell ref="P8:P9"/>
    <mergeCell ref="D8:D9"/>
    <mergeCell ref="F8:F9"/>
    <mergeCell ref="G8:G9"/>
    <mergeCell ref="I8:I9"/>
    <mergeCell ref="J8:J9"/>
    <mergeCell ref="K8:K9"/>
    <mergeCell ref="L8:L9"/>
    <mergeCell ref="N8:N9"/>
    <mergeCell ref="R8:U9"/>
    <mergeCell ref="V8:V9"/>
    <mergeCell ref="W8:W9"/>
    <mergeCell ref="X8:X9"/>
    <mergeCell ref="Y8:Y9"/>
    <mergeCell ref="Z8:Z9"/>
    <mergeCell ref="AA8:AA9"/>
    <mergeCell ref="Y10:Y14"/>
    <mergeCell ref="Z10:Z14"/>
    <mergeCell ref="AA10:AA14"/>
    <mergeCell ref="AB10:AB14"/>
    <mergeCell ref="AM15:AM19"/>
    <mergeCell ref="AK10:AK14"/>
    <mergeCell ref="AJ15:AJ19"/>
    <mergeCell ref="AK15:AK19"/>
    <mergeCell ref="AD15:AD19"/>
    <mergeCell ref="AE15:AE19"/>
    <mergeCell ref="P10:P11"/>
    <mergeCell ref="P14:P15"/>
    <mergeCell ref="P16:P17"/>
    <mergeCell ref="P18:P19"/>
    <mergeCell ref="AA15:AA19"/>
    <mergeCell ref="AB15:AB19"/>
    <mergeCell ref="AC15:AC19"/>
    <mergeCell ref="AO15:AO19"/>
    <mergeCell ref="AO10:AO14"/>
    <mergeCell ref="AN20:AN24"/>
    <mergeCell ref="AN15:AN19"/>
    <mergeCell ref="AN10:AN14"/>
    <mergeCell ref="AN25:AN29"/>
    <mergeCell ref="AO20:AO24"/>
    <mergeCell ref="AO25:AO29"/>
    <mergeCell ref="X10:X14"/>
    <mergeCell ref="AL10:AL14"/>
    <mergeCell ref="AM10:AM14"/>
    <mergeCell ref="AG10:AG14"/>
    <mergeCell ref="AH10:AH14"/>
    <mergeCell ref="AI10:AI14"/>
    <mergeCell ref="AJ10:AJ14"/>
    <mergeCell ref="AL15:AL19"/>
    <mergeCell ref="AL20:AL24"/>
    <mergeCell ref="AM20:AM24"/>
    <mergeCell ref="AF10:AF14"/>
    <mergeCell ref="AE10:AE14"/>
    <mergeCell ref="AD10:AD14"/>
    <mergeCell ref="X15:X19"/>
    <mergeCell ref="Y15:Y19"/>
    <mergeCell ref="Z15:Z19"/>
    <mergeCell ref="D14:D15"/>
    <mergeCell ref="AF15:AF19"/>
    <mergeCell ref="AG15:AG19"/>
    <mergeCell ref="AH15:AH19"/>
    <mergeCell ref="AI15:AI19"/>
    <mergeCell ref="AJ8:AJ9"/>
    <mergeCell ref="AK8:AK9"/>
    <mergeCell ref="AL8:AL9"/>
    <mergeCell ref="R38:U38"/>
    <mergeCell ref="W10:W14"/>
    <mergeCell ref="AB8:AB9"/>
    <mergeCell ref="AF8:AF9"/>
    <mergeCell ref="AG8:AG9"/>
    <mergeCell ref="AH8:AH9"/>
    <mergeCell ref="AI8:AI9"/>
    <mergeCell ref="AE8:AE9"/>
    <mergeCell ref="F14:F15"/>
    <mergeCell ref="I14:I15"/>
    <mergeCell ref="J14:J15"/>
    <mergeCell ref="R10:U14"/>
    <mergeCell ref="AC10:AC14"/>
    <mergeCell ref="F12:F13"/>
    <mergeCell ref="G12:G13"/>
    <mergeCell ref="AC8:AC9"/>
  </mergeCells>
  <conditionalFormatting sqref="I8:I9">
    <cfRule type="expression" dxfId="72" priority="35">
      <formula>G8="P"</formula>
    </cfRule>
    <cfRule type="expression" dxfId="71" priority="36">
      <formula>G8="E"</formula>
    </cfRule>
    <cfRule type="expression" dxfId="70" priority="37">
      <formula>G8="G"</formula>
    </cfRule>
  </conditionalFormatting>
  <conditionalFormatting sqref="K24:K25">
    <cfRule type="expression" dxfId="69" priority="32">
      <formula>L24="P"</formula>
    </cfRule>
    <cfRule type="expression" dxfId="68" priority="33">
      <formula>L24="E"</formula>
    </cfRule>
    <cfRule type="expression" dxfId="67" priority="34">
      <formula>L24="G"</formula>
    </cfRule>
  </conditionalFormatting>
  <conditionalFormatting sqref="K20:K21">
    <cfRule type="expression" dxfId="66" priority="29">
      <formula>L20="P"</formula>
    </cfRule>
    <cfRule type="expression" dxfId="65" priority="30">
      <formula>L20="E"</formula>
    </cfRule>
    <cfRule type="expression" dxfId="64" priority="31">
      <formula>L20="G"</formula>
    </cfRule>
  </conditionalFormatting>
  <conditionalFormatting sqref="K16:K17">
    <cfRule type="expression" dxfId="63" priority="26">
      <formula>L16="P"</formula>
    </cfRule>
    <cfRule type="expression" dxfId="62" priority="27">
      <formula>L16="E"</formula>
    </cfRule>
    <cfRule type="expression" dxfId="61" priority="28">
      <formula>L16="G"</formula>
    </cfRule>
  </conditionalFormatting>
  <conditionalFormatting sqref="K12:K13">
    <cfRule type="expression" dxfId="60" priority="23">
      <formula>L12="P"</formula>
    </cfRule>
    <cfRule type="expression" dxfId="59" priority="24">
      <formula>L12="E"</formula>
    </cfRule>
    <cfRule type="expression" dxfId="58" priority="25">
      <formula>L12="G"</formula>
    </cfRule>
  </conditionalFormatting>
  <conditionalFormatting sqref="K8:K9">
    <cfRule type="expression" dxfId="57" priority="20">
      <formula>L8="P"</formula>
    </cfRule>
    <cfRule type="expression" dxfId="56" priority="21">
      <formula>L8="E"</formula>
    </cfRule>
    <cfRule type="expression" dxfId="55" priority="22">
      <formula>L8="G"</formula>
    </cfRule>
  </conditionalFormatting>
  <conditionalFormatting sqref="K28:K29">
    <cfRule type="expression" dxfId="54" priority="17">
      <formula>L28="P"</formula>
    </cfRule>
    <cfRule type="expression" dxfId="53" priority="18">
      <formula>L28="E"</formula>
    </cfRule>
    <cfRule type="expression" dxfId="52" priority="19">
      <formula>L28="G"</formula>
    </cfRule>
  </conditionalFormatting>
  <conditionalFormatting sqref="I12:I13">
    <cfRule type="expression" dxfId="51" priority="14">
      <formula>G12="P"</formula>
    </cfRule>
    <cfRule type="expression" dxfId="50" priority="15">
      <formula>G12="E"</formula>
    </cfRule>
    <cfRule type="expression" dxfId="49" priority="16">
      <formula>G12="G"</formula>
    </cfRule>
  </conditionalFormatting>
  <conditionalFormatting sqref="I16:I17">
    <cfRule type="expression" dxfId="48" priority="11">
      <formula>G16="P"</formula>
    </cfRule>
    <cfRule type="expression" dxfId="47" priority="12">
      <formula>G16="E"</formula>
    </cfRule>
    <cfRule type="expression" dxfId="46" priority="13">
      <formula>G16="G"</formula>
    </cfRule>
  </conditionalFormatting>
  <conditionalFormatting sqref="I20:I21">
    <cfRule type="expression" dxfId="45" priority="8">
      <formula>G20="P"</formula>
    </cfRule>
    <cfRule type="expression" dxfId="44" priority="9">
      <formula>G20="E"</formula>
    </cfRule>
    <cfRule type="expression" dxfId="43" priority="10">
      <formula>G20="G"</formula>
    </cfRule>
  </conditionalFormatting>
  <conditionalFormatting sqref="I24:I25">
    <cfRule type="expression" dxfId="42" priority="5">
      <formula>G24="P"</formula>
    </cfRule>
    <cfRule type="expression" dxfId="41" priority="6">
      <formula>G24="E"</formula>
    </cfRule>
    <cfRule type="expression" dxfId="40" priority="7">
      <formula>G24="G"</formula>
    </cfRule>
  </conditionalFormatting>
  <conditionalFormatting sqref="I28:I29">
    <cfRule type="expression" dxfId="39" priority="2">
      <formula>G28="P"</formula>
    </cfRule>
    <cfRule type="expression" dxfId="38" priority="3">
      <formula>G28="E"</formula>
    </cfRule>
    <cfRule type="expression" dxfId="37" priority="4">
      <formula>G28="G"</formula>
    </cfRule>
  </conditionalFormatting>
  <conditionalFormatting sqref="R36:U38">
    <cfRule type="expression" dxfId="36" priority="1">
      <formula>$AL$8=0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00000000-0002-0000-08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B1:Q27"/>
  <sheetViews>
    <sheetView showGridLines="0" showRowColHeaders="0" workbookViewId="0">
      <selection activeCell="P5" sqref="P5"/>
    </sheetView>
  </sheetViews>
  <sheetFormatPr defaultColWidth="11.42578125" defaultRowHeight="15"/>
  <cols>
    <col min="1" max="1" width="5.7109375" customWidth="1"/>
    <col min="2" max="2" width="20.7109375" customWidth="1"/>
    <col min="3" max="3" width="1.7109375" customWidth="1"/>
    <col min="4" max="4" width="20.7109375" customWidth="1"/>
    <col min="5" max="5" width="1.7109375" customWidth="1"/>
    <col min="6" max="6" width="20.7109375" customWidth="1"/>
    <col min="7" max="7" width="1.7109375" customWidth="1"/>
    <col min="8" max="8" width="20.7109375" customWidth="1"/>
    <col min="9" max="9" width="1.7109375" customWidth="1"/>
    <col min="10" max="10" width="20.7109375" customWidth="1"/>
    <col min="13" max="17" width="5.7109375" customWidth="1"/>
  </cols>
  <sheetData>
    <row r="1" spans="2:12" ht="33.75" customHeight="1"/>
    <row r="2" spans="2:12" ht="15.75" thickBot="1"/>
    <row r="3" spans="2:12" ht="15" customHeight="1">
      <c r="B3" s="167">
        <v>92</v>
      </c>
      <c r="D3" s="169">
        <v>21</v>
      </c>
      <c r="F3" s="173">
        <v>8</v>
      </c>
      <c r="H3" s="165">
        <v>32</v>
      </c>
      <c r="J3" s="171">
        <v>64</v>
      </c>
      <c r="L3" s="14"/>
    </row>
    <row r="4" spans="2:12" ht="15" customHeight="1">
      <c r="B4" s="168"/>
      <c r="D4" s="170"/>
      <c r="F4" s="174"/>
      <c r="H4" s="166"/>
      <c r="J4" s="172"/>
    </row>
    <row r="5" spans="2:12" ht="15" customHeight="1">
      <c r="B5" s="168"/>
      <c r="D5" s="170"/>
      <c r="F5" s="174"/>
      <c r="H5" s="166"/>
      <c r="J5" s="172"/>
      <c r="L5" s="14"/>
    </row>
    <row r="6" spans="2:12" ht="15" customHeight="1">
      <c r="B6" s="168"/>
      <c r="D6" s="170"/>
      <c r="F6" s="174"/>
      <c r="H6" s="166"/>
      <c r="J6" s="172"/>
      <c r="L6" s="14"/>
    </row>
    <row r="7" spans="2:12">
      <c r="B7" s="177" t="s">
        <v>263</v>
      </c>
      <c r="D7" s="178" t="s">
        <v>264</v>
      </c>
      <c r="F7" s="179" t="s">
        <v>265</v>
      </c>
      <c r="H7" s="180" t="s">
        <v>266</v>
      </c>
      <c r="J7" s="181" t="s">
        <v>212</v>
      </c>
      <c r="L7" s="14"/>
    </row>
    <row r="8" spans="2:12">
      <c r="B8" s="177"/>
      <c r="D8" s="178"/>
      <c r="F8" s="179"/>
      <c r="H8" s="180"/>
      <c r="J8" s="181"/>
      <c r="L8" s="14"/>
    </row>
    <row r="9" spans="2:12" ht="5.0999999999999996" customHeight="1">
      <c r="B9" s="44"/>
      <c r="D9" s="43"/>
      <c r="F9" s="45"/>
      <c r="H9" s="41"/>
      <c r="J9" s="42"/>
      <c r="L9" s="14"/>
    </row>
    <row r="10" spans="2:12" ht="15" customHeight="1">
      <c r="B10" s="182" t="s">
        <v>267</v>
      </c>
      <c r="D10" s="184" t="s">
        <v>268</v>
      </c>
      <c r="F10" s="186" t="s">
        <v>269</v>
      </c>
      <c r="H10" s="184" t="s">
        <v>270</v>
      </c>
      <c r="J10" s="175" t="s">
        <v>271</v>
      </c>
    </row>
    <row r="11" spans="2:12">
      <c r="B11" s="182"/>
      <c r="D11" s="184"/>
      <c r="F11" s="186"/>
      <c r="H11" s="184"/>
      <c r="J11" s="175"/>
    </row>
    <row r="12" spans="2:12">
      <c r="B12" s="182"/>
      <c r="D12" s="184"/>
      <c r="F12" s="186"/>
      <c r="H12" s="184"/>
      <c r="J12" s="175"/>
    </row>
    <row r="13" spans="2:12">
      <c r="B13" s="182"/>
      <c r="D13" s="184"/>
      <c r="F13" s="186"/>
      <c r="H13" s="184"/>
      <c r="J13" s="175"/>
    </row>
    <row r="14" spans="2:12">
      <c r="B14" s="182"/>
      <c r="D14" s="184"/>
      <c r="F14" s="186"/>
      <c r="H14" s="184"/>
      <c r="J14" s="175"/>
    </row>
    <row r="15" spans="2:12">
      <c r="B15" s="182"/>
      <c r="D15" s="184"/>
      <c r="F15" s="186"/>
      <c r="H15" s="184"/>
      <c r="J15" s="175"/>
    </row>
    <row r="16" spans="2:12" ht="5.0999999999999996" customHeight="1" thickBot="1">
      <c r="B16" s="183"/>
      <c r="D16" s="185"/>
      <c r="F16" s="187"/>
      <c r="H16" s="185"/>
      <c r="J16" s="176"/>
      <c r="L16" s="14">
        <v>1974</v>
      </c>
    </row>
    <row r="18" spans="2:17">
      <c r="L18" s="14"/>
    </row>
    <row r="19" spans="2:17">
      <c r="K19" s="14"/>
    </row>
    <row r="20" spans="2:17" ht="15.75">
      <c r="B20" s="50" t="s">
        <v>272</v>
      </c>
      <c r="C20" s="50"/>
      <c r="D20" s="50" t="s">
        <v>273</v>
      </c>
      <c r="E20" s="50"/>
      <c r="F20" s="50" t="s">
        <v>274</v>
      </c>
      <c r="G20" s="50"/>
      <c r="H20" s="50" t="s">
        <v>275</v>
      </c>
      <c r="K20" s="47" t="s">
        <v>249</v>
      </c>
      <c r="L20" s="48" t="s">
        <v>276</v>
      </c>
      <c r="M20" s="49">
        <v>1954</v>
      </c>
      <c r="N20" s="49">
        <v>1974</v>
      </c>
      <c r="O20" s="49">
        <v>1990</v>
      </c>
      <c r="P20" s="49">
        <v>2014</v>
      </c>
      <c r="Q20" s="47"/>
    </row>
    <row r="21" spans="2:17" ht="15.75">
      <c r="B21" s="50" t="s">
        <v>277</v>
      </c>
      <c r="C21" s="50"/>
      <c r="D21" s="50" t="s">
        <v>278</v>
      </c>
      <c r="E21" s="50"/>
      <c r="F21" s="50" t="s">
        <v>279</v>
      </c>
      <c r="G21" s="50"/>
      <c r="H21" s="50" t="s">
        <v>280</v>
      </c>
      <c r="K21" s="9" t="s">
        <v>240</v>
      </c>
      <c r="L21" s="46" t="s">
        <v>281</v>
      </c>
      <c r="M21" s="8">
        <v>1978</v>
      </c>
      <c r="N21" s="8">
        <v>1986</v>
      </c>
      <c r="O21" s="9"/>
      <c r="P21" s="9"/>
      <c r="Q21" s="9"/>
    </row>
    <row r="22" spans="2:17" ht="15.75">
      <c r="B22" s="50" t="s">
        <v>282</v>
      </c>
      <c r="C22" s="50"/>
      <c r="D22" s="50" t="s">
        <v>283</v>
      </c>
      <c r="E22" s="50"/>
      <c r="F22" s="50" t="s">
        <v>284</v>
      </c>
      <c r="G22" s="50"/>
      <c r="H22" s="50" t="s">
        <v>285</v>
      </c>
      <c r="K22" s="47" t="s">
        <v>257</v>
      </c>
      <c r="L22" s="48" t="s">
        <v>286</v>
      </c>
      <c r="M22" s="49">
        <v>1958</v>
      </c>
      <c r="N22" s="49">
        <v>1962</v>
      </c>
      <c r="O22" s="49">
        <v>1970</v>
      </c>
      <c r="P22" s="49">
        <v>1994</v>
      </c>
      <c r="Q22" s="49">
        <v>2002</v>
      </c>
    </row>
    <row r="23" spans="2:17" ht="15.75">
      <c r="B23" s="50" t="s">
        <v>287</v>
      </c>
      <c r="C23" s="50"/>
      <c r="D23" s="50" t="s">
        <v>288</v>
      </c>
      <c r="E23" s="50"/>
      <c r="F23" s="50" t="s">
        <v>289</v>
      </c>
      <c r="G23" s="50"/>
      <c r="H23" s="50" t="s">
        <v>290</v>
      </c>
      <c r="K23" s="9" t="s">
        <v>247</v>
      </c>
      <c r="L23" s="46" t="s">
        <v>291</v>
      </c>
      <c r="M23" s="8">
        <v>2010</v>
      </c>
      <c r="N23" s="9"/>
      <c r="O23" s="9"/>
      <c r="P23" s="9"/>
      <c r="Q23" s="9"/>
    </row>
    <row r="24" spans="2:17" ht="15.75">
      <c r="B24" s="50" t="s">
        <v>292</v>
      </c>
      <c r="C24" s="50"/>
      <c r="D24" s="50" t="s">
        <v>293</v>
      </c>
      <c r="E24" s="50"/>
      <c r="F24" s="50" t="s">
        <v>294</v>
      </c>
      <c r="G24" s="50"/>
      <c r="H24" s="50" t="s">
        <v>295</v>
      </c>
      <c r="K24" s="47" t="s">
        <v>243</v>
      </c>
      <c r="L24" s="48" t="s">
        <v>281</v>
      </c>
      <c r="M24" s="49">
        <v>1998</v>
      </c>
      <c r="N24" s="47">
        <v>2018</v>
      </c>
      <c r="O24" s="47"/>
      <c r="P24" s="47"/>
      <c r="Q24" s="47"/>
    </row>
    <row r="25" spans="2:17" ht="15.75">
      <c r="B25" s="50" t="s">
        <v>296</v>
      </c>
      <c r="C25" s="50"/>
      <c r="D25" s="50" t="s">
        <v>297</v>
      </c>
      <c r="E25" s="50"/>
      <c r="F25" s="50" t="s">
        <v>298</v>
      </c>
      <c r="G25" s="50"/>
      <c r="H25" s="50" t="s">
        <v>299</v>
      </c>
      <c r="K25" s="9" t="s">
        <v>231</v>
      </c>
      <c r="L25" s="46" t="s">
        <v>291</v>
      </c>
      <c r="M25" s="8">
        <v>1966</v>
      </c>
      <c r="N25" s="9"/>
      <c r="O25" s="9"/>
      <c r="P25" s="9"/>
      <c r="Q25" s="9"/>
    </row>
    <row r="26" spans="2:17" ht="15.75">
      <c r="B26" s="50" t="s">
        <v>300</v>
      </c>
      <c r="C26" s="50"/>
      <c r="D26" s="50" t="s">
        <v>301</v>
      </c>
      <c r="E26" s="50"/>
      <c r="F26" s="50" t="s">
        <v>302</v>
      </c>
      <c r="G26" s="50"/>
      <c r="H26" s="50" t="s">
        <v>303</v>
      </c>
      <c r="K26" s="47" t="s">
        <v>259</v>
      </c>
      <c r="L26" s="48" t="s">
        <v>281</v>
      </c>
      <c r="M26" s="49">
        <v>1930</v>
      </c>
      <c r="N26" s="49">
        <v>1950</v>
      </c>
      <c r="O26" s="47"/>
      <c r="P26" s="47"/>
      <c r="Q26" s="47"/>
    </row>
    <row r="27" spans="2:17">
      <c r="B27" s="50" t="s">
        <v>304</v>
      </c>
      <c r="C27" s="50"/>
      <c r="D27" s="50" t="s">
        <v>305</v>
      </c>
      <c r="E27" s="50"/>
      <c r="F27" s="50" t="s">
        <v>306</v>
      </c>
      <c r="G27" s="50"/>
      <c r="H27" s="50" t="s">
        <v>307</v>
      </c>
    </row>
  </sheetData>
  <sheetProtection sheet="1" objects="1" scenarios="1"/>
  <sortState xmlns:xlrd2="http://schemas.microsoft.com/office/spreadsheetml/2017/richdata2" ref="K20:Q26">
    <sortCondition ref="K20"/>
  </sortState>
  <mergeCells count="15">
    <mergeCell ref="J10:J16"/>
    <mergeCell ref="B7:B8"/>
    <mergeCell ref="D7:D8"/>
    <mergeCell ref="F7:F8"/>
    <mergeCell ref="H7:H8"/>
    <mergeCell ref="J7:J8"/>
    <mergeCell ref="B10:B16"/>
    <mergeCell ref="D10:D16"/>
    <mergeCell ref="F10:F16"/>
    <mergeCell ref="H10:H16"/>
    <mergeCell ref="H3:H6"/>
    <mergeCell ref="B3:B6"/>
    <mergeCell ref="D3:D6"/>
    <mergeCell ref="J3:J6"/>
    <mergeCell ref="F3:F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A8EF-CB88-455A-9FB6-232B342F09BE}">
  <sheetPr codeName="Hoja17"/>
  <dimension ref="B1:C8"/>
  <sheetViews>
    <sheetView showGridLines="0" showRowColHeaders="0" workbookViewId="0">
      <selection activeCell="C3" sqref="C3"/>
    </sheetView>
  </sheetViews>
  <sheetFormatPr defaultColWidth="11.42578125" defaultRowHeight="15"/>
  <cols>
    <col min="1" max="1" width="5.7109375" customWidth="1"/>
    <col min="2" max="2" width="35.28515625" customWidth="1"/>
    <col min="3" max="3" width="16.42578125" customWidth="1"/>
  </cols>
  <sheetData>
    <row r="1" spans="2:3" ht="82.5" customHeight="1"/>
    <row r="3" spans="2:3" ht="30" customHeight="1">
      <c r="B3" s="57" t="s">
        <v>308</v>
      </c>
      <c r="C3" s="59" t="s">
        <v>309</v>
      </c>
    </row>
    <row r="5" spans="2:3">
      <c r="B5" t="s">
        <v>310</v>
      </c>
    </row>
    <row r="7" spans="2:3" ht="9.9499999999999993" customHeight="1"/>
    <row r="8" spans="2:3">
      <c r="B8" t="s">
        <v>311</v>
      </c>
    </row>
  </sheetData>
  <sheetProtection sheet="1" objects="1" scenarios="1"/>
  <dataValidations count="1">
    <dataValidation type="list" allowBlank="1" showInputMessage="1" showErrorMessage="1" sqref="C3" xr:uid="{04E84AFA-64EF-4EB6-BDAE-8FDC91742888}">
      <formula1>ListaUTC</formula1>
    </dataValidation>
  </dataValidation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"/>
  <dimension ref="A23"/>
  <sheetViews>
    <sheetView showGridLines="0" showRowColHeaders="0" workbookViewId="0"/>
  </sheetViews>
  <sheetFormatPr defaultColWidth="11.42578125" defaultRowHeight="15"/>
  <cols>
    <col min="8" max="8" width="7.140625" customWidth="1"/>
    <col min="16384" max="16384" width="0" hidden="1" customWidth="1"/>
  </cols>
  <sheetData>
    <row r="23" ht="11.25" customHeight="1"/>
  </sheetData>
  <sheetProtection algorithmName="SHA-512" hashValue="23T1Is75Z+kjLk1ZVjwyLUE8MUZbcOuQoIltW6uJ1Kth76B+nMKKzgMXQMptqUIiZ3wOlHI4qaMpW2UAffPLgg==" saltValue="ONJHvRSFMmkpiXqsAkGqvw==" spinCount="100000" sheet="1" objects="1" scenarios="1" selectLockedCells="1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Q64"/>
  <sheetViews>
    <sheetView showGridLines="0" showRowColHeaders="0" workbookViewId="0">
      <selection activeCell="R1" sqref="R1"/>
    </sheetView>
  </sheetViews>
  <sheetFormatPr defaultColWidth="11.42578125" defaultRowHeight="15"/>
  <cols>
    <col min="1" max="1" width="20.140625" customWidth="1"/>
    <col min="2" max="2" width="5" customWidth="1"/>
    <col min="3" max="7" width="2.7109375" customWidth="1"/>
    <col min="8" max="8" width="10.85546875" bestFit="1" customWidth="1"/>
    <col min="9" max="9" width="8.140625" bestFit="1" customWidth="1"/>
    <col min="10" max="10" width="12.7109375" bestFit="1" customWidth="1"/>
    <col min="11" max="15" width="2.7109375" customWidth="1"/>
    <col min="16" max="16" width="3" bestFit="1" customWidth="1"/>
    <col min="17" max="17" width="15.7109375" bestFit="1" customWidth="1"/>
  </cols>
  <sheetData>
    <row r="1" spans="1:17" ht="23.25" customHeight="1">
      <c r="A1" s="9" t="s">
        <v>249</v>
      </c>
      <c r="H1" s="51" t="s">
        <v>312</v>
      </c>
      <c r="I1" s="54">
        <v>0.625</v>
      </c>
      <c r="J1" s="53">
        <v>-0.625</v>
      </c>
      <c r="P1" s="51">
        <v>1</v>
      </c>
      <c r="Q1" s="58">
        <v>44885.791666666664</v>
      </c>
    </row>
    <row r="2" spans="1:17" ht="23.25" customHeight="1">
      <c r="A2" s="9" t="s">
        <v>241</v>
      </c>
      <c r="H2" s="51" t="s">
        <v>313</v>
      </c>
      <c r="I2" s="54">
        <v>0.58333333333333337</v>
      </c>
      <c r="J2" s="53">
        <v>-0.58333333333333337</v>
      </c>
      <c r="P2" s="51">
        <v>2</v>
      </c>
      <c r="Q2" s="58">
        <v>44886.791666666664</v>
      </c>
    </row>
    <row r="3" spans="1:17" ht="23.25" customHeight="1">
      <c r="A3" s="9" t="s">
        <v>240</v>
      </c>
      <c r="H3" s="51" t="s">
        <v>314</v>
      </c>
      <c r="I3" s="54">
        <v>0.54166666666666663</v>
      </c>
      <c r="J3" s="53">
        <v>-0.54166666666666663</v>
      </c>
      <c r="P3" s="51">
        <v>3</v>
      </c>
      <c r="Q3" s="58">
        <v>44886.666666666664</v>
      </c>
    </row>
    <row r="4" spans="1:17" ht="23.25" customHeight="1">
      <c r="A4" s="9" t="s">
        <v>244</v>
      </c>
      <c r="H4" s="51" t="s">
        <v>315</v>
      </c>
      <c r="I4" s="54">
        <v>0.5</v>
      </c>
      <c r="J4" s="53">
        <v>-0.5</v>
      </c>
      <c r="P4" s="51">
        <v>4</v>
      </c>
      <c r="Q4" s="58">
        <v>44886.916666666664</v>
      </c>
    </row>
    <row r="5" spans="1:17" ht="23.25" customHeight="1">
      <c r="A5" s="9" t="s">
        <v>251</v>
      </c>
      <c r="H5" s="51" t="s">
        <v>316</v>
      </c>
      <c r="I5" s="54">
        <v>0.45833333333333331</v>
      </c>
      <c r="J5" s="53">
        <v>-0.45833333333333331</v>
      </c>
      <c r="P5" s="51">
        <v>5</v>
      </c>
      <c r="Q5" s="58">
        <v>44887.916666666664</v>
      </c>
    </row>
    <row r="6" spans="1:17" ht="23.25" customHeight="1">
      <c r="A6" s="9" t="s">
        <v>257</v>
      </c>
      <c r="H6" s="51" t="s">
        <v>317</v>
      </c>
      <c r="I6" s="54">
        <v>0.41666666666666669</v>
      </c>
      <c r="J6" s="53">
        <v>-0.41666666666666669</v>
      </c>
      <c r="P6" s="51">
        <v>6</v>
      </c>
      <c r="Q6" s="58">
        <v>44887.666666666664</v>
      </c>
    </row>
    <row r="7" spans="1:17" ht="23.25" customHeight="1">
      <c r="A7" s="9" t="s">
        <v>256</v>
      </c>
      <c r="H7" s="51" t="s">
        <v>318</v>
      </c>
      <c r="I7" s="54">
        <v>0.375</v>
      </c>
      <c r="J7" s="53">
        <v>-0.375</v>
      </c>
      <c r="P7" s="51">
        <v>7</v>
      </c>
      <c r="Q7" s="58">
        <v>44887.791666666664</v>
      </c>
    </row>
    <row r="8" spans="1:17" ht="23.25" customHeight="1">
      <c r="A8" s="9" t="s">
        <v>252</v>
      </c>
      <c r="H8" s="51" t="s">
        <v>319</v>
      </c>
      <c r="I8" s="54">
        <v>0.33333333333333331</v>
      </c>
      <c r="J8" s="53">
        <v>-0.33333333333333331</v>
      </c>
      <c r="P8" s="51">
        <v>8</v>
      </c>
      <c r="Q8" s="58">
        <v>44887.541666666664</v>
      </c>
    </row>
    <row r="9" spans="1:17" ht="23.25" customHeight="1">
      <c r="A9" s="9" t="s">
        <v>220</v>
      </c>
      <c r="H9" s="51" t="s">
        <v>320</v>
      </c>
      <c r="I9" s="54">
        <v>0.29166666666666669</v>
      </c>
      <c r="J9" s="53">
        <v>-0.29166666666666669</v>
      </c>
      <c r="P9" s="51">
        <v>9</v>
      </c>
      <c r="Q9" s="58">
        <v>44888.916666666664</v>
      </c>
    </row>
    <row r="10" spans="1:17" ht="23.25" customHeight="1">
      <c r="A10" s="9" t="s">
        <v>260</v>
      </c>
      <c r="H10" s="51" t="s">
        <v>321</v>
      </c>
      <c r="I10" s="54">
        <v>0.27083333333333331</v>
      </c>
      <c r="J10" s="53">
        <v>-0.27083333333333331</v>
      </c>
      <c r="P10" s="51">
        <v>10</v>
      </c>
      <c r="Q10" s="58">
        <v>44888.791666666664</v>
      </c>
    </row>
    <row r="11" spans="1:17" ht="23.25" customHeight="1">
      <c r="A11" s="9" t="s">
        <v>248</v>
      </c>
      <c r="H11" s="51" t="s">
        <v>322</v>
      </c>
      <c r="I11" s="54">
        <v>0.25</v>
      </c>
      <c r="J11" s="53">
        <v>-0.25</v>
      </c>
      <c r="P11" s="51">
        <v>11</v>
      </c>
      <c r="Q11" s="58">
        <v>44888.666666666664</v>
      </c>
    </row>
    <row r="12" spans="1:17" ht="23.25" customHeight="1">
      <c r="A12" s="9" t="s">
        <v>254</v>
      </c>
      <c r="H12" s="51" t="s">
        <v>323</v>
      </c>
      <c r="I12" s="54">
        <v>0.20833333333333334</v>
      </c>
      <c r="J12" s="53">
        <v>-0.20833333333333334</v>
      </c>
      <c r="P12" s="51">
        <v>12</v>
      </c>
      <c r="Q12" s="58">
        <v>44888.541666666664</v>
      </c>
    </row>
    <row r="13" spans="1:17" ht="23.25" customHeight="1">
      <c r="A13" s="9" t="s">
        <v>245</v>
      </c>
      <c r="H13" s="51" t="s">
        <v>324</v>
      </c>
      <c r="I13" s="54">
        <v>0.16666666666666666</v>
      </c>
      <c r="J13" s="53">
        <v>-0.16666666666666666</v>
      </c>
      <c r="P13" s="51">
        <v>13</v>
      </c>
      <c r="Q13" s="58">
        <v>44889.541666666664</v>
      </c>
    </row>
    <row r="14" spans="1:17" ht="23.25" customHeight="1">
      <c r="A14" s="9" t="s">
        <v>221</v>
      </c>
      <c r="H14" s="51" t="s">
        <v>325</v>
      </c>
      <c r="I14" s="54">
        <v>0.125</v>
      </c>
      <c r="J14" s="53">
        <v>-0.125</v>
      </c>
      <c r="P14" s="51">
        <v>14</v>
      </c>
      <c r="Q14" s="58">
        <v>44889.666666666664</v>
      </c>
    </row>
    <row r="15" spans="1:17" ht="23.25" customHeight="1">
      <c r="A15" s="9" t="s">
        <v>247</v>
      </c>
      <c r="H15" s="51" t="s">
        <v>309</v>
      </c>
      <c r="I15" s="54">
        <v>8.3333333333333329E-2</v>
      </c>
      <c r="J15" s="53">
        <v>-8.3333333333333301E-2</v>
      </c>
      <c r="P15" s="51">
        <v>15</v>
      </c>
      <c r="Q15" s="58">
        <v>44889.791666666664</v>
      </c>
    </row>
    <row r="16" spans="1:17" ht="23.25" customHeight="1">
      <c r="A16" s="9" t="s">
        <v>233</v>
      </c>
      <c r="H16" s="51" t="s">
        <v>326</v>
      </c>
      <c r="I16" s="54">
        <v>4.1666666666666664E-2</v>
      </c>
      <c r="J16" s="53">
        <v>-4.1666666666666699E-2</v>
      </c>
      <c r="P16" s="51">
        <v>16</v>
      </c>
      <c r="Q16" s="58">
        <v>44889.916666666664</v>
      </c>
    </row>
    <row r="17" spans="1:17" ht="23.25" customHeight="1">
      <c r="A17" s="9" t="s">
        <v>243</v>
      </c>
      <c r="H17" s="51" t="s">
        <v>327</v>
      </c>
      <c r="I17">
        <v>0</v>
      </c>
      <c r="J17">
        <v>0</v>
      </c>
      <c r="K17" s="55"/>
      <c r="P17" s="51">
        <v>17</v>
      </c>
      <c r="Q17" s="58">
        <v>44890.541666666664</v>
      </c>
    </row>
    <row r="18" spans="1:17" ht="23.25" customHeight="1">
      <c r="A18" s="9" t="s">
        <v>234</v>
      </c>
      <c r="H18" s="51" t="s">
        <v>328</v>
      </c>
      <c r="I18" s="52">
        <v>2.0833333333333332E-2</v>
      </c>
      <c r="J18">
        <v>2.0833333333333332E-2</v>
      </c>
      <c r="P18" s="51">
        <v>18</v>
      </c>
      <c r="Q18" s="58">
        <v>44890.666666666664</v>
      </c>
    </row>
    <row r="19" spans="1:17" ht="23.25" customHeight="1">
      <c r="A19" s="9" t="s">
        <v>262</v>
      </c>
      <c r="H19" s="51" t="s">
        <v>329</v>
      </c>
      <c r="I19" s="52">
        <v>4.1666666666666664E-2</v>
      </c>
      <c r="J19">
        <v>4.1666666666666664E-2</v>
      </c>
      <c r="P19" s="51">
        <v>19</v>
      </c>
      <c r="Q19" s="58">
        <v>44890.791666666664</v>
      </c>
    </row>
    <row r="20" spans="1:17" ht="23.25" customHeight="1">
      <c r="A20" s="9" t="s">
        <v>231</v>
      </c>
      <c r="H20" s="51" t="s">
        <v>330</v>
      </c>
      <c r="I20" s="52">
        <v>6.25E-2</v>
      </c>
      <c r="J20">
        <v>6.25E-2</v>
      </c>
      <c r="P20" s="51">
        <v>20</v>
      </c>
      <c r="Q20" s="58">
        <v>44890.916666666664</v>
      </c>
    </row>
    <row r="21" spans="1:17" ht="23.25" customHeight="1">
      <c r="A21" s="9" t="s">
        <v>232</v>
      </c>
      <c r="H21" s="51" t="s">
        <v>331</v>
      </c>
      <c r="I21" s="52">
        <v>8.3333333333333329E-2</v>
      </c>
      <c r="J21">
        <v>8.3333333333333329E-2</v>
      </c>
      <c r="P21" s="51">
        <v>21</v>
      </c>
      <c r="Q21" s="58">
        <v>44891.541666666664</v>
      </c>
    </row>
    <row r="22" spans="1:17" ht="23.25" customHeight="1">
      <c r="A22" s="9" t="s">
        <v>250</v>
      </c>
      <c r="H22" s="51" t="s">
        <v>332</v>
      </c>
      <c r="I22" s="52">
        <v>0.10416666666666667</v>
      </c>
      <c r="J22">
        <v>0.10416666666666667</v>
      </c>
      <c r="P22" s="51">
        <v>22</v>
      </c>
      <c r="Q22" s="58">
        <v>44891.666666666664</v>
      </c>
    </row>
    <row r="23" spans="1:17" ht="23.25" customHeight="1">
      <c r="A23" s="9" t="s">
        <v>253</v>
      </c>
      <c r="H23" s="51" t="s">
        <v>333</v>
      </c>
      <c r="I23" s="52">
        <v>0.11458333333333333</v>
      </c>
      <c r="J23">
        <v>0.11458333333333333</v>
      </c>
      <c r="P23" s="51">
        <v>23</v>
      </c>
      <c r="Q23" s="58">
        <v>44891.791666666664</v>
      </c>
    </row>
    <row r="24" spans="1:17" ht="23.25" customHeight="1">
      <c r="A24" s="9" t="s">
        <v>237</v>
      </c>
      <c r="H24" s="51" t="s">
        <v>334</v>
      </c>
      <c r="I24" s="52">
        <v>0.125</v>
      </c>
      <c r="J24">
        <v>0.125</v>
      </c>
      <c r="P24" s="51">
        <v>24</v>
      </c>
      <c r="Q24" s="58">
        <v>44891.916666666664</v>
      </c>
    </row>
    <row r="25" spans="1:17" ht="23.25" customHeight="1">
      <c r="A25" s="9" t="s">
        <v>230</v>
      </c>
      <c r="H25" s="51" t="s">
        <v>335</v>
      </c>
      <c r="I25" s="52">
        <v>0.14583333333333334</v>
      </c>
      <c r="J25">
        <v>0.14583333333333334</v>
      </c>
      <c r="P25" s="51">
        <v>25</v>
      </c>
      <c r="Q25" s="58">
        <v>44892.541666666664</v>
      </c>
    </row>
    <row r="26" spans="1:17" ht="23.25" customHeight="1">
      <c r="A26" s="9" t="s">
        <v>238</v>
      </c>
      <c r="H26" s="51" t="s">
        <v>336</v>
      </c>
      <c r="I26" s="52">
        <v>0.16666666666666666</v>
      </c>
      <c r="J26">
        <v>0.16666666666666666</v>
      </c>
      <c r="P26" s="51">
        <v>26</v>
      </c>
      <c r="Q26" s="58">
        <v>44892.666666666664</v>
      </c>
    </row>
    <row r="27" spans="1:17" ht="23.25" customHeight="1">
      <c r="A27" s="9" t="s">
        <v>261</v>
      </c>
      <c r="H27" s="51" t="s">
        <v>337</v>
      </c>
      <c r="I27" s="52">
        <v>0.20833333333333334</v>
      </c>
      <c r="J27">
        <v>0.20833333333333334</v>
      </c>
      <c r="P27" s="51">
        <v>27</v>
      </c>
      <c r="Q27" s="58">
        <v>44892.791666666664</v>
      </c>
    </row>
    <row r="28" spans="1:17" ht="23.25" customHeight="1">
      <c r="A28" s="9" t="s">
        <v>229</v>
      </c>
      <c r="H28" s="51" t="s">
        <v>338</v>
      </c>
      <c r="I28" s="52">
        <v>0.25</v>
      </c>
      <c r="J28">
        <v>0.25</v>
      </c>
      <c r="P28" s="51">
        <v>28</v>
      </c>
      <c r="Q28" s="58">
        <v>44892.916666666664</v>
      </c>
    </row>
    <row r="29" spans="1:17" ht="23.25" customHeight="1">
      <c r="A29" s="9" t="s">
        <v>258</v>
      </c>
      <c r="H29" s="51" t="s">
        <v>339</v>
      </c>
      <c r="I29" s="52">
        <v>0.27083333333333331</v>
      </c>
      <c r="J29">
        <v>0.27083333333333331</v>
      </c>
      <c r="P29" s="51">
        <v>29</v>
      </c>
      <c r="Q29" s="58">
        <v>44893.541666666664</v>
      </c>
    </row>
    <row r="30" spans="1:17" ht="23.25" customHeight="1">
      <c r="A30" s="9" t="s">
        <v>255</v>
      </c>
      <c r="H30" s="51" t="s">
        <v>340</v>
      </c>
      <c r="I30" s="52">
        <v>0.29166666666666669</v>
      </c>
      <c r="J30">
        <v>0.29166666666666669</v>
      </c>
      <c r="P30" s="51">
        <v>30</v>
      </c>
      <c r="Q30" s="58">
        <v>44893.666666666664</v>
      </c>
    </row>
    <row r="31" spans="1:17" ht="23.25" customHeight="1">
      <c r="A31" s="9" t="s">
        <v>246</v>
      </c>
      <c r="H31" s="51" t="s">
        <v>341</v>
      </c>
      <c r="I31" s="52">
        <v>0.3125</v>
      </c>
      <c r="J31">
        <v>0.3125</v>
      </c>
      <c r="P31" s="51">
        <v>31</v>
      </c>
      <c r="Q31" s="58">
        <v>44893.791666666664</v>
      </c>
    </row>
    <row r="32" spans="1:17" ht="23.25" customHeight="1">
      <c r="A32" s="9" t="s">
        <v>259</v>
      </c>
      <c r="H32" s="51" t="s">
        <v>342</v>
      </c>
      <c r="I32" s="52">
        <v>0.33333333333333331</v>
      </c>
      <c r="J32">
        <v>0.33333333333333331</v>
      </c>
      <c r="P32" s="51">
        <v>32</v>
      </c>
      <c r="Q32" s="58">
        <v>44893.916666666664</v>
      </c>
    </row>
    <row r="33" spans="1:17" ht="23.25" customHeight="1">
      <c r="A33" s="9" t="s">
        <v>343</v>
      </c>
      <c r="H33" s="51" t="s">
        <v>344</v>
      </c>
      <c r="I33" s="52">
        <v>0.375</v>
      </c>
      <c r="J33">
        <v>0.375</v>
      </c>
      <c r="P33" s="51">
        <v>33</v>
      </c>
      <c r="Q33" s="58">
        <v>44894.916666666664</v>
      </c>
    </row>
    <row r="34" spans="1:17" ht="23.25" customHeight="1">
      <c r="H34" s="51" t="s">
        <v>345</v>
      </c>
      <c r="I34" s="52">
        <v>0.40625</v>
      </c>
      <c r="J34">
        <v>0.40625</v>
      </c>
      <c r="P34" s="51">
        <v>34</v>
      </c>
      <c r="Q34" s="58">
        <v>44894.916666666664</v>
      </c>
    </row>
    <row r="35" spans="1:17" ht="23.25" customHeight="1">
      <c r="H35" s="51" t="s">
        <v>346</v>
      </c>
      <c r="I35" s="52">
        <v>0.41666666666666669</v>
      </c>
      <c r="J35">
        <v>0.41666666666666669</v>
      </c>
      <c r="P35" s="51">
        <v>35</v>
      </c>
      <c r="Q35" s="58">
        <v>44894.75</v>
      </c>
    </row>
    <row r="36" spans="1:17" ht="23.25" customHeight="1">
      <c r="H36" s="51" t="s">
        <v>347</v>
      </c>
      <c r="I36" s="52">
        <v>0.45833333333333331</v>
      </c>
      <c r="J36">
        <v>0.45833333333333331</v>
      </c>
      <c r="P36" s="51">
        <v>36</v>
      </c>
      <c r="Q36" s="58">
        <v>44894.75</v>
      </c>
    </row>
    <row r="37" spans="1:17" ht="23.25" customHeight="1">
      <c r="P37" s="51">
        <v>37</v>
      </c>
      <c r="Q37" s="58">
        <v>44895.75</v>
      </c>
    </row>
    <row r="38" spans="1:17" ht="23.25" customHeight="1">
      <c r="P38" s="51">
        <v>38</v>
      </c>
      <c r="Q38" s="58">
        <v>44895.75</v>
      </c>
    </row>
    <row r="39" spans="1:17" ht="23.25" customHeight="1">
      <c r="P39" s="51">
        <v>39</v>
      </c>
      <c r="Q39" s="58">
        <v>44895.916666666664</v>
      </c>
    </row>
    <row r="40" spans="1:17" ht="23.25" customHeight="1">
      <c r="P40" s="51">
        <v>40</v>
      </c>
      <c r="Q40" s="58">
        <v>44895.916666666664</v>
      </c>
    </row>
    <row r="41" spans="1:17" ht="23.25" customHeight="1">
      <c r="P41" s="51">
        <v>41</v>
      </c>
      <c r="Q41" s="58">
        <v>44896.75</v>
      </c>
    </row>
    <row r="42" spans="1:17" ht="23.25" customHeight="1">
      <c r="P42" s="51">
        <v>42</v>
      </c>
      <c r="Q42" s="58">
        <v>44896.75</v>
      </c>
    </row>
    <row r="43" spans="1:17" ht="23.25" customHeight="1">
      <c r="P43" s="51">
        <v>43</v>
      </c>
      <c r="Q43" s="58">
        <v>44896.916666666664</v>
      </c>
    </row>
    <row r="44" spans="1:17" ht="23.25" customHeight="1">
      <c r="P44" s="51">
        <v>44</v>
      </c>
      <c r="Q44" s="58">
        <v>44896.916666666664</v>
      </c>
    </row>
    <row r="45" spans="1:17" ht="23.25" customHeight="1">
      <c r="P45" s="51">
        <v>45</v>
      </c>
      <c r="Q45" s="58">
        <v>44897.75</v>
      </c>
    </row>
    <row r="46" spans="1:17" ht="23.25" customHeight="1">
      <c r="P46" s="51">
        <v>46</v>
      </c>
      <c r="Q46" s="58">
        <v>44897.75</v>
      </c>
    </row>
    <row r="47" spans="1:17" ht="23.25" customHeight="1">
      <c r="P47" s="51">
        <v>47</v>
      </c>
      <c r="Q47" s="58">
        <v>44897.916666666664</v>
      </c>
    </row>
    <row r="48" spans="1:17" ht="23.25" customHeight="1">
      <c r="P48" s="51">
        <v>48</v>
      </c>
      <c r="Q48" s="58">
        <v>44897.916666666664</v>
      </c>
    </row>
    <row r="49" spans="16:17" ht="23.25" customHeight="1">
      <c r="P49" s="51">
        <v>49</v>
      </c>
      <c r="Q49" s="58">
        <v>44898.75</v>
      </c>
    </row>
    <row r="50" spans="16:17" ht="23.25" customHeight="1">
      <c r="P50" s="51">
        <v>50</v>
      </c>
      <c r="Q50" s="58">
        <v>44898.916666666664</v>
      </c>
    </row>
    <row r="51" spans="16:17" ht="23.25" customHeight="1">
      <c r="P51" s="51">
        <v>51</v>
      </c>
      <c r="Q51" s="58">
        <v>44899.916666666664</v>
      </c>
    </row>
    <row r="52" spans="16:17" ht="23.25" customHeight="1">
      <c r="P52" s="51">
        <v>52</v>
      </c>
      <c r="Q52" s="58">
        <v>44899.75</v>
      </c>
    </row>
    <row r="53" spans="16:17" ht="23.25" customHeight="1">
      <c r="P53" s="51">
        <v>53</v>
      </c>
      <c r="Q53" s="58">
        <v>44900.75</v>
      </c>
    </row>
    <row r="54" spans="16:17" ht="23.25" customHeight="1">
      <c r="P54" s="51">
        <v>54</v>
      </c>
      <c r="Q54" s="58">
        <v>44900.916666666664</v>
      </c>
    </row>
    <row r="55" spans="16:17" ht="23.25" customHeight="1">
      <c r="P55" s="51">
        <v>55</v>
      </c>
      <c r="Q55" s="58">
        <v>44901.75</v>
      </c>
    </row>
    <row r="56" spans="16:17" ht="23.25" customHeight="1">
      <c r="P56" s="51">
        <v>56</v>
      </c>
      <c r="Q56" s="58">
        <v>44901.916666666664</v>
      </c>
    </row>
    <row r="57" spans="16:17" ht="23.25" customHeight="1">
      <c r="P57" s="51">
        <v>57</v>
      </c>
      <c r="Q57" s="58">
        <v>44904.916666666664</v>
      </c>
    </row>
    <row r="58" spans="16:17" ht="23.25" customHeight="1">
      <c r="P58" s="51">
        <v>58</v>
      </c>
      <c r="Q58" s="58">
        <v>44904.75</v>
      </c>
    </row>
    <row r="59" spans="16:17" ht="23.25" customHeight="1">
      <c r="P59" s="51">
        <v>59</v>
      </c>
      <c r="Q59" s="58">
        <v>44905.916666666664</v>
      </c>
    </row>
    <row r="60" spans="16:17" ht="23.25" customHeight="1">
      <c r="P60" s="51">
        <v>60</v>
      </c>
      <c r="Q60" s="58">
        <v>44905.75</v>
      </c>
    </row>
    <row r="61" spans="16:17" ht="23.25" customHeight="1">
      <c r="P61" s="51">
        <v>61</v>
      </c>
      <c r="Q61" s="58">
        <v>44908.916666666664</v>
      </c>
    </row>
    <row r="62" spans="16:17" ht="23.25" customHeight="1">
      <c r="P62" s="51">
        <v>62</v>
      </c>
      <c r="Q62" s="58">
        <v>44909.916666666664</v>
      </c>
    </row>
    <row r="63" spans="16:17" ht="23.25" customHeight="1">
      <c r="P63" s="51">
        <v>63</v>
      </c>
      <c r="Q63" s="58">
        <v>44912.75</v>
      </c>
    </row>
    <row r="64" spans="16:17" ht="23.25" customHeight="1">
      <c r="P64" s="51">
        <v>64</v>
      </c>
      <c r="Q64" s="58">
        <v>44913.75</v>
      </c>
    </row>
  </sheetData>
  <sortState xmlns:xlrd2="http://schemas.microsoft.com/office/spreadsheetml/2017/richdata2" ref="A1:A32">
    <sortCondition ref="A17"/>
  </sortState>
  <conditionalFormatting sqref="H15">
    <cfRule type="expression" dxfId="35" priority="36">
      <formula>$H$1=$C15</formula>
    </cfRule>
  </conditionalFormatting>
  <conditionalFormatting sqref="H1">
    <cfRule type="expression" dxfId="34" priority="35">
      <formula>$H$1=$C1</formula>
    </cfRule>
  </conditionalFormatting>
  <conditionalFormatting sqref="H2">
    <cfRule type="expression" dxfId="33" priority="34">
      <formula>$H$1=$C2</formula>
    </cfRule>
  </conditionalFormatting>
  <conditionalFormatting sqref="H3">
    <cfRule type="expression" dxfId="32" priority="33">
      <formula>$H$1=$C3</formula>
    </cfRule>
  </conditionalFormatting>
  <conditionalFormatting sqref="H4">
    <cfRule type="expression" dxfId="31" priority="32">
      <formula>$H$1=$C4</formula>
    </cfRule>
  </conditionalFormatting>
  <conditionalFormatting sqref="H5">
    <cfRule type="expression" dxfId="30" priority="31">
      <formula>$H$1=$C5</formula>
    </cfRule>
  </conditionalFormatting>
  <conditionalFormatting sqref="H6">
    <cfRule type="expression" dxfId="29" priority="30">
      <formula>$H$1=$C6</formula>
    </cfRule>
  </conditionalFormatting>
  <conditionalFormatting sqref="H7">
    <cfRule type="expression" dxfId="28" priority="29">
      <formula>$H$1=$C7</formula>
    </cfRule>
  </conditionalFormatting>
  <conditionalFormatting sqref="H8">
    <cfRule type="expression" dxfId="27" priority="28">
      <formula>$H$1=$C8</formula>
    </cfRule>
  </conditionalFormatting>
  <conditionalFormatting sqref="H9">
    <cfRule type="expression" dxfId="26" priority="27">
      <formula>$H$1=$C9</formula>
    </cfRule>
  </conditionalFormatting>
  <conditionalFormatting sqref="H10">
    <cfRule type="expression" dxfId="25" priority="26">
      <formula>$H$1=$C10</formula>
    </cfRule>
  </conditionalFormatting>
  <conditionalFormatting sqref="H11">
    <cfRule type="expression" dxfId="24" priority="25">
      <formula>$H$1=$C11</formula>
    </cfRule>
  </conditionalFormatting>
  <conditionalFormatting sqref="H12">
    <cfRule type="expression" dxfId="23" priority="24">
      <formula>$H$1=$C12</formula>
    </cfRule>
  </conditionalFormatting>
  <conditionalFormatting sqref="H13">
    <cfRule type="expression" dxfId="22" priority="23">
      <formula>$H$1=$C13</formula>
    </cfRule>
  </conditionalFormatting>
  <conditionalFormatting sqref="H14">
    <cfRule type="expression" dxfId="21" priority="22">
      <formula>$H$1=$C14</formula>
    </cfRule>
  </conditionalFormatting>
  <conditionalFormatting sqref="H16">
    <cfRule type="expression" dxfId="20" priority="21">
      <formula>$H$1=$C16</formula>
    </cfRule>
  </conditionalFormatting>
  <conditionalFormatting sqref="H18">
    <cfRule type="expression" dxfId="19" priority="20">
      <formula>$H$1=$C18</formula>
    </cfRule>
  </conditionalFormatting>
  <conditionalFormatting sqref="H17">
    <cfRule type="expression" dxfId="18" priority="19">
      <formula>$H$1=$C17</formula>
    </cfRule>
  </conditionalFormatting>
  <conditionalFormatting sqref="H19">
    <cfRule type="expression" dxfId="17" priority="18">
      <formula>$H$1=$C19</formula>
    </cfRule>
  </conditionalFormatting>
  <conditionalFormatting sqref="H20">
    <cfRule type="expression" dxfId="16" priority="17">
      <formula>$H$1=$C20</formula>
    </cfRule>
  </conditionalFormatting>
  <conditionalFormatting sqref="H21">
    <cfRule type="expression" dxfId="15" priority="16">
      <formula>$H$1=$C21</formula>
    </cfRule>
  </conditionalFormatting>
  <conditionalFormatting sqref="H22">
    <cfRule type="expression" dxfId="14" priority="15">
      <formula>$H$1=$C22</formula>
    </cfRule>
  </conditionalFormatting>
  <conditionalFormatting sqref="H23">
    <cfRule type="expression" dxfId="13" priority="14">
      <formula>$H$1=$C23</formula>
    </cfRule>
  </conditionalFormatting>
  <conditionalFormatting sqref="H24">
    <cfRule type="expression" dxfId="12" priority="13">
      <formula>$H$1=$C24</formula>
    </cfRule>
  </conditionalFormatting>
  <conditionalFormatting sqref="H25">
    <cfRule type="expression" dxfId="11" priority="12">
      <formula>$H$1=$C25</formula>
    </cfRule>
  </conditionalFormatting>
  <conditionalFormatting sqref="H26">
    <cfRule type="expression" dxfId="10" priority="11">
      <formula>$H$1=$C26</formula>
    </cfRule>
  </conditionalFormatting>
  <conditionalFormatting sqref="H27">
    <cfRule type="expression" dxfId="9" priority="10">
      <formula>$H$1=$C27</formula>
    </cfRule>
  </conditionalFormatting>
  <conditionalFormatting sqref="H28">
    <cfRule type="expression" dxfId="8" priority="9">
      <formula>$H$1=$C28</formula>
    </cfRule>
  </conditionalFormatting>
  <conditionalFormatting sqref="H29">
    <cfRule type="expression" dxfId="7" priority="8">
      <formula>$H$1=$C29</formula>
    </cfRule>
  </conditionalFormatting>
  <conditionalFormatting sqref="H30">
    <cfRule type="expression" dxfId="6" priority="7">
      <formula>$H$1=$C30</formula>
    </cfRule>
  </conditionalFormatting>
  <conditionalFormatting sqref="H31">
    <cfRule type="expression" dxfId="5" priority="6">
      <formula>$H$1=$C31</formula>
    </cfRule>
  </conditionalFormatting>
  <conditionalFormatting sqref="H32">
    <cfRule type="expression" dxfId="4" priority="5">
      <formula>$H$1=$C32</formula>
    </cfRule>
  </conditionalFormatting>
  <conditionalFormatting sqref="H33">
    <cfRule type="expression" dxfId="3" priority="4">
      <formula>$H$1=$C33</formula>
    </cfRule>
  </conditionalFormatting>
  <conditionalFormatting sqref="H34">
    <cfRule type="expression" dxfId="2" priority="3">
      <formula>$H$1=$C34</formula>
    </cfRule>
  </conditionalFormatting>
  <conditionalFormatting sqref="H35">
    <cfRule type="expression" dxfId="1" priority="2">
      <formula>$H$1=$C35</formula>
    </cfRule>
  </conditionalFormatting>
  <conditionalFormatting sqref="H36">
    <cfRule type="expression" dxfId="0" priority="1">
      <formula>$H$1=$C36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8B95B4DA4D5D47BD29F5578AF45545" ma:contentTypeVersion="3" ma:contentTypeDescription="Create a new document." ma:contentTypeScope="" ma:versionID="9e45e543796617d61bbe93f94e0d48a2">
  <xsd:schema xmlns:xsd="http://www.w3.org/2001/XMLSchema" xmlns:xs="http://www.w3.org/2001/XMLSchema" xmlns:p="http://schemas.microsoft.com/office/2006/metadata/properties" xmlns:ns2="a6a8b2a6-990f-4f95-891f-85e54edc2e0a" targetNamespace="http://schemas.microsoft.com/office/2006/metadata/properties" ma:root="true" ma:fieldsID="4b9d5ef7f64b6d1aee9af881c698d025" ns2:_="">
    <xsd:import namespace="a6a8b2a6-990f-4f95-891f-85e54edc2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8b2a6-990f-4f95-891f-85e54edc2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D9BCF5-C1DF-4AAC-B874-8B809A92E61C}"/>
</file>

<file path=customXml/itemProps2.xml><?xml version="1.0" encoding="utf-8"?>
<ds:datastoreItem xmlns:ds="http://schemas.openxmlformats.org/officeDocument/2006/customXml" ds:itemID="{21357518-D2C1-431E-A1F0-227CD81C9558}"/>
</file>

<file path=customXml/itemProps3.xml><?xml version="1.0" encoding="utf-8"?>
<ds:datastoreItem xmlns:ds="http://schemas.openxmlformats.org/officeDocument/2006/customXml" ds:itemID="{259E5BB9-DFDD-49DC-9847-9BC2A68FB5D7}"/>
</file>

<file path=customXml/itemProps4.xml><?xml version="1.0" encoding="utf-8"?>
<ds:datastoreItem xmlns:ds="http://schemas.openxmlformats.org/officeDocument/2006/customXml" ds:itemID="{1390A30C-0DE9-4DF9-AA60-4BD98E2639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Clases Excel</dc:creator>
  <cp:keywords/>
  <dc:description/>
  <cp:lastModifiedBy/>
  <cp:revision/>
  <dcterms:created xsi:type="dcterms:W3CDTF">2017-12-04T20:32:11Z</dcterms:created>
  <dcterms:modified xsi:type="dcterms:W3CDTF">2026-05-21T06:24:15Z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0x010100E08B95B4DA4D5D47BD29F5578AF45545</vt:lpwstr>
  </property>
</Properties>
</file>