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OWNER\Documents\Heronwood HOA\Treasurer's Reports\"/>
    </mc:Choice>
  </mc:AlternateContent>
  <xr:revisionPtr revIDLastSave="0" documentId="13_ncr:1_{A4CA3661-E42B-4B8A-BECD-9FE2541B2AB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2023 Budget" sheetId="16" r:id="rId1"/>
  </sheets>
  <definedNames>
    <definedName name="_xlnm.Print_Area" localSheetId="0">'2023 Budget'!$A$1:$L$63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6" l="1"/>
  <c r="C55" i="16"/>
  <c r="C54" i="16"/>
  <c r="C53" i="16"/>
  <c r="C52" i="16"/>
  <c r="C51" i="16"/>
  <c r="F58" i="16"/>
  <c r="B57" i="16"/>
  <c r="B55" i="16"/>
  <c r="B54" i="16"/>
  <c r="B53" i="16"/>
  <c r="B51" i="16"/>
  <c r="B52" i="16"/>
  <c r="B43" i="16"/>
  <c r="B8" i="16"/>
  <c r="B9" i="16" s="1"/>
  <c r="B22" i="16"/>
  <c r="B23" i="16" s="1"/>
  <c r="I9" i="16"/>
  <c r="D22" i="16" l="1"/>
  <c r="B26" i="16" s="1"/>
  <c r="C58" i="16"/>
  <c r="B45" i="16"/>
  <c r="D45" i="16" s="1"/>
  <c r="B58" i="16"/>
  <c r="B60" i="16" s="1"/>
  <c r="B24" i="16"/>
  <c r="D60" i="16" l="1"/>
  <c r="B61" i="16"/>
  <c r="B46" i="16" l="1"/>
  <c r="I60" i="16"/>
  <c r="I22" i="16"/>
  <c r="I45" i="16"/>
</calcChain>
</file>

<file path=xl/sharedStrings.xml><?xml version="1.0" encoding="utf-8"?>
<sst xmlns="http://schemas.openxmlformats.org/spreadsheetml/2006/main" count="91" uniqueCount="79">
  <si>
    <t>Quicken Annual Subscription</t>
  </si>
  <si>
    <t>Office Supplies</t>
  </si>
  <si>
    <t>Printing</t>
  </si>
  <si>
    <t>TOTAL INCOME</t>
  </si>
  <si>
    <t>Summer Picnic</t>
  </si>
  <si>
    <t>INCOME</t>
  </si>
  <si>
    <t>EXPENSES</t>
  </si>
  <si>
    <t>NOTES</t>
  </si>
  <si>
    <t>Walrath 7/21/22-Gravel on path to pond</t>
  </si>
  <si>
    <t>Post Office Box Rental (Nov)</t>
  </si>
  <si>
    <t>Postage (Dec)</t>
  </si>
  <si>
    <t>State Registration Annual Report (Jun)</t>
  </si>
  <si>
    <t>Annual dues notice (2-pages * 60)</t>
  </si>
  <si>
    <t>Envelopes, Labels</t>
  </si>
  <si>
    <t>Landscape maintenance, Scheduled</t>
  </si>
  <si>
    <t>Spring bulbs for upper and lower signs</t>
  </si>
  <si>
    <t>$126/lot * 57 lots</t>
  </si>
  <si>
    <t>Papergoods, drinks, or other</t>
  </si>
  <si>
    <t>Used Beg Bal as of December 12, 2021 to include 2022 HOA deposits received 12/12 to 12/31/2021.</t>
  </si>
  <si>
    <t>Landscape Committee</t>
  </si>
  <si>
    <t xml:space="preserve">   Work Party Food &amp; Beverage</t>
  </si>
  <si>
    <t xml:space="preserve">   Landscape plants for HOA common areas</t>
  </si>
  <si>
    <t xml:space="preserve">   Dump fees (blackberry and ivy)</t>
  </si>
  <si>
    <t>Approx 20 native plants at $15/plant in 1-gal pot</t>
  </si>
  <si>
    <t>Approx 8-dumploads at $25 each (2-dumploads per 4-work parties)</t>
  </si>
  <si>
    <t>Signage - private property signs</t>
  </si>
  <si>
    <t xml:space="preserve">   Brush Chipper Rental</t>
  </si>
  <si>
    <t>Rent brush chipper 1/year to chip community tree limbs and branches</t>
  </si>
  <si>
    <t xml:space="preserve">Wood timbers, fasteners, weed cloth, fasteners </t>
  </si>
  <si>
    <t>$280 for 7-small signs and $330 for 3-large signs</t>
  </si>
  <si>
    <t xml:space="preserve">   Rocks on pathway to pond (every 5-years; last done 2022)</t>
  </si>
  <si>
    <t xml:space="preserve">   Beauty Bark Sidewalk Strips (every 4-years; last done Mar 2018)</t>
  </si>
  <si>
    <t>2023 DRAFT BUDGET</t>
  </si>
  <si>
    <t>Heronwood HOA 2023 Budget (draft 2/11/23) with 2022 Actuals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</si>
  <si>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$930 Backflow Assembly Testing monies not included as not part of HOA Budget. HOA provides courtesy service to collect fees from homeowner's with sprinklers and pay BAT Lady LLC; net $0 to HOA.</t>
    </r>
  </si>
  <si>
    <t>1/1/2022 to 12/31/2022
ACTUALs</t>
  </si>
  <si>
    <t>$300 Jan-Feb by Greg; $4,000 Mar-Dec by Miguel (2x/mo)</t>
  </si>
  <si>
    <t>Landscape maintenance, Unscheduled</t>
  </si>
  <si>
    <t>Fell 2-trees/yr in Open Space at ~$700/tree.</t>
  </si>
  <si>
    <t>Minimum Annual Operating Expenses</t>
  </si>
  <si>
    <t>Available Budget to be allocated in 2023 or carried over to 2024</t>
  </si>
  <si>
    <t>2-clean-ups * $300/clean-up</t>
  </si>
  <si>
    <t>4-work parties * $10/person * 12-people, i.e., Subway sandwiches and soft drinks</t>
  </si>
  <si>
    <t>TBD</t>
  </si>
  <si>
    <t>Obtain bids for annual pond assessment/needs for safety and aesthetics.</t>
  </si>
  <si>
    <t>Est Annual Contribution in 2023 $</t>
  </si>
  <si>
    <t>Professional Fees, i.e., legal, accounting</t>
  </si>
  <si>
    <t>2/6/23-$1,500 Walrath for 33-cubic yards (med bark, 3-in coverage) multiple dumps along Briarwood corners. Estimate $2,000 every next 4-years or $500/yr</t>
  </si>
  <si>
    <t xml:space="preserve">   Pond Maintenance (TBD; minor dredging done 2011)</t>
  </si>
  <si>
    <t>Addtl Annual Recurring Expenses (to consider) Subtotal</t>
  </si>
  <si>
    <t>Goal to save up to $3,000 in fund for unexpected professional fees.</t>
  </si>
  <si>
    <t xml:space="preserve">   Beauty Bark at Upper and Lower Signs (every 4-years; last done Mar 2018)</t>
  </si>
  <si>
    <t>RESERVE BUDGET (to discuss; required for maintenance/replacement so that we avoid multiple special assessments)</t>
  </si>
  <si>
    <t>Picnic Bench</t>
  </si>
  <si>
    <t>Annual Reserve Budget Contributions</t>
  </si>
  <si>
    <t>TOTAL (Min Op Ex + Addtl Recurring Exp + Annual Reserve Contributions)</t>
  </si>
  <si>
    <t>Bank Balance</t>
  </si>
  <si>
    <t>TOTAL (Min Op Ex + Addtl Recurring Exp; No Reserve Contributions)</t>
  </si>
  <si>
    <t xml:space="preserve">   Weed and maintain sidewalk strip</t>
  </si>
  <si>
    <t xml:space="preserve">   Periodic sgtorm clean-up in common areas</t>
  </si>
  <si>
    <t xml:space="preserve">   Pond Maintenance</t>
  </si>
  <si>
    <t xml:space="preserve">   Riding Lawnmower gas and maintenance</t>
  </si>
  <si>
    <t>2023 Op Budget Net Cash Flow</t>
  </si>
  <si>
    <t>TOTAL Minimum Annual Operating Expenses</t>
  </si>
  <si>
    <t>Carry-Over and Reserve Fund</t>
  </si>
  <si>
    <t>Total Estimated Project Cost in 2023 $</t>
  </si>
  <si>
    <t>Bank Account Beginning Balance, as of 1/1/2023</t>
  </si>
  <si>
    <t>HOA 2023 Annual Dues</t>
  </si>
  <si>
    <t>Insurance (Apr)</t>
  </si>
  <si>
    <r>
      <t xml:space="preserve">ADDITIONAL Annual Recurring Expenses </t>
    </r>
    <r>
      <rPr>
        <b/>
        <sz val="12"/>
        <color rgb="FFFF0000"/>
        <rFont val="Calibri"/>
        <family val="2"/>
        <scheme val="minor"/>
      </rPr>
      <t>(to consider for 2023-on)</t>
    </r>
  </si>
  <si>
    <t>Riding lawn mower</t>
  </si>
  <si>
    <t>LESS Recommended Carry-Over Funds for Minimum Operating Expenses ($2K does NOT include Landscape Maint-Sched &amp; Unsched line items)</t>
  </si>
  <si>
    <t>2/11/23-Board approved above starting budget for 2023; 
Still need to discuss items below (add'tl. Annual recurring expenses and Reserve Budget) for years 2023 and on.</t>
  </si>
  <si>
    <t>Garden Cart (to tow behind lawn mower)</t>
  </si>
  <si>
    <t>Est. Total Project Cost in 2023 Dollars</t>
  </si>
  <si>
    <t xml:space="preserve">   Storm clean-up in common areas</t>
  </si>
  <si>
    <t>Landscape Maintenance</t>
  </si>
  <si>
    <t>NOTE:  In this scenario, we're short; bank balance should be, $2,000 + $1,151 = $3,151</t>
  </si>
  <si>
    <t xml:space="preserve"> Estimated Annual HOA Dues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</si>
</sst>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m/d/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wrapText="1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0" fontId="5" fillId="0" borderId="0" xfId="0" applyFont="1"/>
    <xf numFmtId="16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1" xfId="0" applyFont="1" applyBorder="1"/>
    <xf numFmtId="164" fontId="5" fillId="4" borderId="1" xfId="0" applyNumberFormat="1" applyFont="1" applyFill="1" applyBorder="1"/>
    <xf numFmtId="0" fontId="2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64" fontId="6" fillId="6" borderId="1" xfId="0" applyNumberFormat="1" applyFont="1" applyFill="1" applyBorder="1"/>
    <xf numFmtId="0" fontId="2" fillId="6" borderId="0" xfId="0" applyFont="1" applyFill="1" applyAlignment="1">
      <alignment horizontal="left"/>
    </xf>
    <xf numFmtId="0" fontId="6" fillId="6" borderId="0" xfId="0" applyFont="1" applyFill="1"/>
    <xf numFmtId="164" fontId="6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6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164" fontId="6" fillId="6" borderId="1" xfId="0" applyNumberFormat="1" applyFont="1" applyFill="1" applyBorder="1" applyAlignment="1">
      <alignment wrapText="1"/>
    </xf>
    <xf numFmtId="0" fontId="1" fillId="0" borderId="0" xfId="0" applyFont="1"/>
    <xf numFmtId="164" fontId="6" fillId="6" borderId="1" xfId="0" applyNumberFormat="1" applyFont="1" applyFill="1" applyBorder="1" applyAlignment="1">
      <alignment horizontal="right"/>
    </xf>
    <xf numFmtId="164" fontId="5" fillId="6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164" fontId="5" fillId="6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5" fillId="6" borderId="0" xfId="0" applyFont="1" applyFill="1"/>
    <xf numFmtId="0" fontId="6" fillId="6" borderId="1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5" fillId="6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wrapText="1"/>
    </xf>
    <xf numFmtId="0" fontId="8" fillId="6" borderId="0" xfId="0" applyFont="1" applyFill="1" applyAlignment="1">
      <alignment horizontal="left"/>
    </xf>
    <xf numFmtId="164" fontId="7" fillId="0" borderId="0" xfId="0" applyNumberFormat="1" applyFont="1"/>
    <xf numFmtId="0" fontId="7" fillId="0" borderId="0" xfId="0" applyFont="1"/>
    <xf numFmtId="0" fontId="5" fillId="7" borderId="1" xfId="0" applyFont="1" applyFill="1" applyBorder="1" applyAlignment="1">
      <alignment horizontal="right"/>
    </xf>
    <xf numFmtId="164" fontId="5" fillId="7" borderId="1" xfId="0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16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165" fontId="0" fillId="5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right" wrapText="1"/>
    </xf>
    <xf numFmtId="165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left" wrapText="1"/>
    </xf>
    <xf numFmtId="0" fontId="2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164" fontId="0" fillId="6" borderId="0" xfId="0" applyNumberFormat="1" applyFill="1" applyAlignment="1">
      <alignment horizontal="right"/>
    </xf>
    <xf numFmtId="164" fontId="0" fillId="6" borderId="1" xfId="0" applyNumberFormat="1" applyFill="1" applyBorder="1" applyAlignment="1">
      <alignment horizontal="right" wrapText="1"/>
    </xf>
    <xf numFmtId="0" fontId="6" fillId="7" borderId="1" xfId="0" applyFont="1" applyFill="1" applyBorder="1" applyAlignment="1">
      <alignment horizontal="right" wrapText="1"/>
    </xf>
    <xf numFmtId="164" fontId="0" fillId="7" borderId="0" xfId="0" applyNumberForma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164" fontId="6" fillId="6" borderId="2" xfId="0" applyNumberFormat="1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 wrapText="1"/>
    </xf>
    <xf numFmtId="164" fontId="0" fillId="6" borderId="2" xfId="0" applyNumberFormat="1" applyFill="1" applyBorder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6" borderId="3" xfId="0" applyNumberFormat="1" applyFont="1" applyFill="1" applyBorder="1" applyAlignment="1">
      <alignment horizontal="right"/>
    </xf>
    <xf numFmtId="164" fontId="5" fillId="6" borderId="3" xfId="0" applyNumberFormat="1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center" wrapText="1"/>
    </xf>
    <xf numFmtId="164" fontId="0" fillId="6" borderId="3" xfId="0" applyNumberFormat="1" applyFill="1" applyBorder="1" applyAlignment="1">
      <alignment horizontal="right" wrapText="1"/>
    </xf>
    <xf numFmtId="164" fontId="6" fillId="0" borderId="3" xfId="0" applyNumberFormat="1" applyFont="1" applyBorder="1" applyAlignment="1">
      <alignment horizontal="right"/>
    </xf>
    <xf numFmtId="164" fontId="5" fillId="7" borderId="3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164" fontId="5" fillId="6" borderId="0" xfId="0" applyNumberFormat="1" applyFont="1" applyFill="1"/>
    <xf numFmtId="0" fontId="6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6" borderId="3" xfId="0" applyNumberFormat="1" applyFill="1" applyBorder="1" applyAlignment="1">
      <alignment horizontal="right"/>
    </xf>
    <xf numFmtId="164" fontId="0" fillId="6" borderId="2" xfId="0" applyNumberFormat="1" applyFill="1" applyBorder="1" applyAlignment="1">
      <alignment horizontal="right"/>
    </xf>
    <xf numFmtId="164" fontId="1" fillId="5" borderId="2" xfId="0" applyNumberFormat="1" applyFont="1" applyFill="1" applyBorder="1" applyAlignment="1">
      <alignment horizontal="center" wrapText="1"/>
    </xf>
    <xf numFmtId="6" fontId="6" fillId="7" borderId="1" xfId="0" applyNumberFormat="1" applyFont="1" applyFill="1" applyBorder="1"/>
    <xf numFmtId="164" fontId="6" fillId="4" borderId="1" xfId="0" applyNumberFormat="1" applyFont="1" applyFill="1" applyBorder="1"/>
    <xf numFmtId="165" fontId="1" fillId="5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64" fontId="5" fillId="3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wrapText="1"/>
    </xf>
    <xf numFmtId="164" fontId="0" fillId="0" borderId="0" xfId="0" applyNumberFormat="1" applyFont="1"/>
    <xf numFmtId="0" fontId="0" fillId="0" borderId="0" xfId="0" applyFont="1"/>
    <xf numFmtId="164" fontId="0" fillId="0" borderId="1" xfId="0" applyNumberFormat="1" applyFont="1" applyBorder="1" applyAlignment="1">
      <alignment horizontal="right" wrapText="1"/>
    </xf>
    <xf numFmtId="164" fontId="0" fillId="0" borderId="3" xfId="0" applyNumberFormat="1" applyFont="1" applyBorder="1" applyAlignment="1">
      <alignment horizontal="right" wrapText="1"/>
    </xf>
    <xf numFmtId="0" fontId="2" fillId="4" borderId="0" xfId="0" applyFont="1" applyFill="1" applyAlignment="1">
      <alignment horizontal="right"/>
    </xf>
    <xf numFmtId="164" fontId="0" fillId="0" borderId="2" xfId="0" applyNumberFormat="1" applyFont="1" applyBorder="1" applyAlignment="1">
      <alignment horizontal="right" wrapText="1"/>
    </xf>
    <xf numFmtId="0" fontId="6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wrapText="1"/>
    </xf>
    <xf numFmtId="164" fontId="5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A172-35EB-45C2-8896-2A81C06C95B0}">
  <sheetPr>
    <pageSetUpPr fitToPage="1"/>
  </sheetPr>
  <dimension ref="A1:L64"/>
  <sheetViews>
    <sheetView tabSelected="1" zoomScale="75" zoomScaleNormal="75" workbookViewId="0">
      <pane ySplit="2" topLeftCell="A47" activePane="bottomLeft" state="frozen"/>
      <selection pane="bottomLeft" activeCell="G63" sqref="G63"/>
    </sheetView>
  </sheetViews>
  <sheetFormatPr defaultColWidth="10.6640625" defaultRowHeight="20" customHeight="1" x14ac:dyDescent="0.35"/>
  <cols>
    <col min="1" max="1" width="62.5" style="5" customWidth="1"/>
    <col min="2" max="2" width="12.75" style="49" customWidth="1"/>
    <col min="3" max="3" width="12.4140625" style="49" customWidth="1"/>
    <col min="4" max="4" width="10.6640625" style="49"/>
    <col min="5" max="5" width="1.75" style="22" customWidth="1"/>
    <col min="6" max="6" width="12.75" style="49" customWidth="1"/>
    <col min="7" max="7" width="79.08203125" style="7" customWidth="1"/>
    <col min="8" max="8" width="3.4140625" style="22" customWidth="1"/>
    <col min="9" max="10" width="10.6640625" style="1"/>
    <col min="11" max="11" width="11.08203125" style="1" customWidth="1"/>
    <col min="12" max="12" width="2.83203125" style="24" customWidth="1"/>
  </cols>
  <sheetData>
    <row r="1" spans="1:12" s="55" customFormat="1" ht="29" customHeight="1" x14ac:dyDescent="0.55000000000000004">
      <c r="A1" s="50" t="s">
        <v>33</v>
      </c>
      <c r="B1" s="51"/>
      <c r="C1" s="51"/>
      <c r="D1" s="51"/>
      <c r="E1" s="76"/>
      <c r="F1" s="51"/>
      <c r="G1" s="52"/>
      <c r="H1" s="76"/>
      <c r="I1" s="54"/>
      <c r="J1" s="54"/>
      <c r="K1" s="54"/>
      <c r="L1" s="53"/>
    </row>
    <row r="2" spans="1:12" s="38" customFormat="1" ht="59" customHeight="1" x14ac:dyDescent="0.35">
      <c r="A2" s="35"/>
      <c r="B2" s="99" t="s">
        <v>32</v>
      </c>
      <c r="C2" s="99" t="s">
        <v>64</v>
      </c>
      <c r="D2" s="99" t="s">
        <v>56</v>
      </c>
      <c r="E2" s="36"/>
      <c r="F2" s="96" t="s">
        <v>65</v>
      </c>
      <c r="G2" s="62" t="s">
        <v>7</v>
      </c>
      <c r="H2" s="36"/>
      <c r="I2" s="37" t="s">
        <v>35</v>
      </c>
      <c r="J2" s="37"/>
      <c r="K2" s="37" t="s">
        <v>7</v>
      </c>
      <c r="L2" s="36"/>
    </row>
    <row r="3" spans="1:12" s="45" customFormat="1" ht="49.5" customHeight="1" x14ac:dyDescent="0.35">
      <c r="A3" s="66" t="s">
        <v>34</v>
      </c>
      <c r="B3" s="64"/>
      <c r="C3" s="64"/>
      <c r="D3" s="64"/>
      <c r="E3" s="36"/>
      <c r="F3" s="64"/>
      <c r="G3" s="65"/>
      <c r="H3" s="36"/>
      <c r="I3" s="65"/>
      <c r="J3" s="65"/>
      <c r="K3" s="65"/>
      <c r="L3" s="36"/>
    </row>
    <row r="4" spans="1:12" s="45" customFormat="1" ht="15" customHeight="1" x14ac:dyDescent="0.35">
      <c r="A4" s="63"/>
      <c r="B4" s="64"/>
      <c r="E4" s="36"/>
      <c r="F4" s="64"/>
      <c r="G4" s="65"/>
      <c r="H4" s="36"/>
      <c r="I4" s="65"/>
      <c r="J4" s="65"/>
      <c r="K4" s="65"/>
      <c r="L4" s="36"/>
    </row>
    <row r="5" spans="1:12" ht="20" customHeight="1" x14ac:dyDescent="0.35">
      <c r="A5" s="61" t="s">
        <v>66</v>
      </c>
      <c r="B5" s="72"/>
      <c r="C5" s="72"/>
      <c r="D5" s="60">
        <v>4575.4399999999996</v>
      </c>
      <c r="E5" s="20"/>
      <c r="F5" s="69"/>
      <c r="G5" s="27"/>
      <c r="H5" s="20"/>
      <c r="J5" s="3">
        <v>1403.39</v>
      </c>
      <c r="K5" s="28" t="s">
        <v>18</v>
      </c>
      <c r="L5" s="20"/>
    </row>
    <row r="6" spans="1:12" ht="20" customHeight="1" x14ac:dyDescent="0.35">
      <c r="A6" s="6"/>
      <c r="B6" s="47"/>
      <c r="C6" s="47"/>
      <c r="D6" s="47"/>
      <c r="E6" s="20"/>
      <c r="F6" s="47"/>
      <c r="G6" s="28"/>
      <c r="H6" s="20"/>
      <c r="I6" s="2"/>
      <c r="J6" s="2"/>
      <c r="K6" s="2"/>
      <c r="L6" s="20"/>
    </row>
    <row r="7" spans="1:12" ht="20" customHeight="1" x14ac:dyDescent="0.35">
      <c r="A7" s="4" t="s">
        <v>5</v>
      </c>
      <c r="B7" s="47"/>
      <c r="C7" s="47"/>
      <c r="D7" s="47"/>
      <c r="E7" s="20"/>
      <c r="F7" s="47"/>
      <c r="G7" s="28"/>
      <c r="H7" s="20"/>
      <c r="I7" s="2"/>
      <c r="J7" s="2"/>
      <c r="K7" s="2"/>
      <c r="L7" s="20"/>
    </row>
    <row r="8" spans="1:12" ht="20" customHeight="1" x14ac:dyDescent="0.35">
      <c r="A8" s="6" t="s">
        <v>67</v>
      </c>
      <c r="B8" s="47">
        <f>126*57</f>
        <v>7182</v>
      </c>
      <c r="C8" s="47"/>
      <c r="D8" s="47"/>
      <c r="E8" s="20"/>
      <c r="F8" s="47"/>
      <c r="G8" s="28" t="s">
        <v>16</v>
      </c>
      <c r="H8" s="20"/>
      <c r="I8" s="2">
        <v>6840</v>
      </c>
      <c r="J8" s="2"/>
      <c r="K8" s="2"/>
      <c r="L8" s="20"/>
    </row>
    <row r="9" spans="1:12" s="32" customFormat="1" ht="20" customHeight="1" x14ac:dyDescent="0.35">
      <c r="A9" s="8" t="s">
        <v>3</v>
      </c>
      <c r="B9" s="46">
        <f>SUM(B8:B8)</f>
        <v>7182</v>
      </c>
      <c r="C9" s="46"/>
      <c r="D9" s="46"/>
      <c r="E9" s="21"/>
      <c r="F9" s="46"/>
      <c r="G9" s="27"/>
      <c r="H9" s="21"/>
      <c r="I9" s="3">
        <f>SUM(I8:I8)</f>
        <v>6840</v>
      </c>
      <c r="J9" s="3"/>
      <c r="K9" s="3"/>
      <c r="L9" s="21"/>
    </row>
    <row r="10" spans="1:12" ht="20" customHeight="1" x14ac:dyDescent="0.35">
      <c r="A10" s="4"/>
      <c r="B10" s="47"/>
      <c r="C10" s="47"/>
      <c r="D10" s="47"/>
      <c r="E10" s="20"/>
      <c r="F10" s="47"/>
      <c r="G10" s="28"/>
      <c r="H10" s="20"/>
      <c r="I10" s="2"/>
      <c r="J10" s="2"/>
      <c r="K10" s="2"/>
      <c r="L10" s="20"/>
    </row>
    <row r="11" spans="1:12" s="11" customFormat="1" ht="20" customHeight="1" x14ac:dyDescent="0.35">
      <c r="A11" s="9" t="s">
        <v>6</v>
      </c>
      <c r="B11" s="16"/>
      <c r="C11" s="16"/>
      <c r="D11" s="16"/>
      <c r="E11" s="20"/>
      <c r="F11" s="16"/>
      <c r="G11" s="26"/>
      <c r="H11" s="20"/>
      <c r="I11" s="10"/>
      <c r="J11" s="10"/>
      <c r="K11" s="10"/>
      <c r="L11" s="20"/>
    </row>
    <row r="12" spans="1:12" s="11" customFormat="1" ht="20" customHeight="1" x14ac:dyDescent="0.35">
      <c r="A12" s="9" t="s">
        <v>39</v>
      </c>
      <c r="B12" s="16"/>
      <c r="C12" s="16"/>
      <c r="D12" s="16"/>
      <c r="E12" s="20"/>
      <c r="F12" s="16"/>
      <c r="G12" s="26"/>
      <c r="H12" s="20"/>
      <c r="I12" s="10"/>
      <c r="J12" s="10"/>
      <c r="K12" s="10"/>
      <c r="L12" s="20"/>
    </row>
    <row r="13" spans="1:12" s="11" customFormat="1" ht="20" customHeight="1" x14ac:dyDescent="0.35">
      <c r="A13" s="44" t="s">
        <v>14</v>
      </c>
      <c r="B13" s="33">
        <v>4300</v>
      </c>
      <c r="C13" s="33"/>
      <c r="D13" s="33"/>
      <c r="E13" s="20"/>
      <c r="F13" s="33"/>
      <c r="G13" s="26" t="s">
        <v>36</v>
      </c>
      <c r="H13" s="20"/>
      <c r="I13" s="23">
        <v>1095</v>
      </c>
      <c r="J13" s="23"/>
      <c r="K13" s="23"/>
      <c r="L13" s="20"/>
    </row>
    <row r="14" spans="1:12" s="11" customFormat="1" ht="20" customHeight="1" x14ac:dyDescent="0.35">
      <c r="A14" s="44" t="s">
        <v>37</v>
      </c>
      <c r="B14" s="33">
        <v>1400</v>
      </c>
      <c r="C14" s="33"/>
      <c r="D14" s="33"/>
      <c r="E14" s="20"/>
      <c r="F14" s="33"/>
      <c r="G14" s="26" t="s">
        <v>38</v>
      </c>
      <c r="H14" s="20"/>
      <c r="I14" s="23"/>
      <c r="J14" s="23"/>
      <c r="K14" s="23"/>
      <c r="L14" s="20"/>
    </row>
    <row r="15" spans="1:12" s="11" customFormat="1" ht="20" customHeight="1" x14ac:dyDescent="0.35">
      <c r="A15" s="44" t="s">
        <v>68</v>
      </c>
      <c r="B15" s="33">
        <v>1400</v>
      </c>
      <c r="C15" s="33"/>
      <c r="D15" s="33"/>
      <c r="E15" s="20"/>
      <c r="F15" s="33"/>
      <c r="G15" s="26"/>
      <c r="H15" s="20"/>
      <c r="I15" s="23">
        <v>1382</v>
      </c>
      <c r="J15" s="23"/>
      <c r="K15" s="23"/>
      <c r="L15" s="20"/>
    </row>
    <row r="16" spans="1:12" s="11" customFormat="1" ht="20" customHeight="1" x14ac:dyDescent="0.35">
      <c r="A16" s="44" t="s">
        <v>9</v>
      </c>
      <c r="B16" s="33">
        <v>280</v>
      </c>
      <c r="C16" s="33"/>
      <c r="D16" s="33"/>
      <c r="E16" s="20"/>
      <c r="F16" s="33"/>
      <c r="G16" s="29"/>
      <c r="H16" s="20"/>
      <c r="I16" s="33">
        <v>276</v>
      </c>
      <c r="J16" s="33"/>
      <c r="K16" s="33"/>
      <c r="L16" s="20"/>
    </row>
    <row r="17" spans="1:12" s="11" customFormat="1" ht="20" customHeight="1" x14ac:dyDescent="0.35">
      <c r="A17" s="44" t="s">
        <v>10</v>
      </c>
      <c r="B17" s="33">
        <v>80</v>
      </c>
      <c r="C17" s="33"/>
      <c r="D17" s="33"/>
      <c r="E17" s="20"/>
      <c r="F17" s="33"/>
      <c r="G17" s="26"/>
      <c r="H17" s="20"/>
      <c r="I17" s="23">
        <v>72</v>
      </c>
      <c r="J17" s="23"/>
      <c r="K17" s="23"/>
      <c r="L17" s="20"/>
    </row>
    <row r="18" spans="1:12" s="11" customFormat="1" ht="20" customHeight="1" x14ac:dyDescent="0.35">
      <c r="A18" s="44" t="s">
        <v>1</v>
      </c>
      <c r="B18" s="33">
        <v>50</v>
      </c>
      <c r="C18" s="33"/>
      <c r="D18" s="33"/>
      <c r="E18" s="20"/>
      <c r="F18" s="33"/>
      <c r="G18" s="26" t="s">
        <v>13</v>
      </c>
      <c r="H18" s="20"/>
      <c r="I18" s="23">
        <v>62.64</v>
      </c>
      <c r="J18" s="23"/>
      <c r="K18" s="23"/>
      <c r="L18" s="20"/>
    </row>
    <row r="19" spans="1:12" s="11" customFormat="1" ht="20" customHeight="1" x14ac:dyDescent="0.35">
      <c r="A19" s="44" t="s">
        <v>2</v>
      </c>
      <c r="B19" s="33">
        <v>20</v>
      </c>
      <c r="C19" s="33"/>
      <c r="D19" s="33"/>
      <c r="E19" s="20"/>
      <c r="F19" s="33"/>
      <c r="G19" s="26" t="s">
        <v>12</v>
      </c>
      <c r="H19" s="20"/>
      <c r="I19" s="23">
        <v>0</v>
      </c>
      <c r="J19" s="23"/>
      <c r="K19" s="23"/>
      <c r="L19" s="20"/>
    </row>
    <row r="20" spans="1:12" s="11" customFormat="1" ht="20" customHeight="1" x14ac:dyDescent="0.35">
      <c r="A20" s="44" t="s">
        <v>0</v>
      </c>
      <c r="B20" s="33">
        <v>50</v>
      </c>
      <c r="C20" s="33"/>
      <c r="D20" s="33"/>
      <c r="E20" s="20"/>
      <c r="F20" s="33"/>
      <c r="G20" s="26"/>
      <c r="H20" s="20"/>
      <c r="I20" s="23">
        <v>45.56</v>
      </c>
      <c r="J20" s="23"/>
      <c r="K20" s="23"/>
      <c r="L20" s="20"/>
    </row>
    <row r="21" spans="1:12" s="11" customFormat="1" ht="20" customHeight="1" x14ac:dyDescent="0.35">
      <c r="A21" s="44" t="s">
        <v>11</v>
      </c>
      <c r="B21" s="33">
        <v>20</v>
      </c>
      <c r="C21" s="33"/>
      <c r="D21" s="33"/>
      <c r="E21" s="20"/>
      <c r="F21" s="33"/>
      <c r="G21" s="26"/>
      <c r="H21" s="20"/>
      <c r="I21" s="23">
        <v>20</v>
      </c>
      <c r="J21" s="23"/>
      <c r="K21" s="23"/>
      <c r="L21" s="20"/>
    </row>
    <row r="22" spans="1:12" s="15" customFormat="1" ht="20" customHeight="1" x14ac:dyDescent="0.35">
      <c r="A22" s="56" t="s">
        <v>63</v>
      </c>
      <c r="B22" s="57">
        <f>SUM(B13:B21)</f>
        <v>7600</v>
      </c>
      <c r="C22" s="57"/>
      <c r="D22" s="57">
        <f>(D5+B8)-B22</f>
        <v>4157.4399999999987</v>
      </c>
      <c r="E22" s="19"/>
      <c r="F22" s="48"/>
      <c r="G22" s="30"/>
      <c r="H22" s="19"/>
      <c r="I22" s="34">
        <f ca="1">SUM(I15:I31)</f>
        <v>2953.2</v>
      </c>
      <c r="J22" s="34"/>
      <c r="K22" s="14"/>
      <c r="L22" s="19"/>
    </row>
    <row r="23" spans="1:12" s="15" customFormat="1" ht="20" customHeight="1" x14ac:dyDescent="0.35">
      <c r="A23" s="58" t="s">
        <v>78</v>
      </c>
      <c r="B23" s="59">
        <f>B22/57</f>
        <v>133.33333333333334</v>
      </c>
      <c r="C23" s="57"/>
      <c r="D23" s="57"/>
      <c r="E23" s="19"/>
      <c r="F23" s="48"/>
      <c r="G23" s="30"/>
      <c r="H23" s="19"/>
      <c r="I23" s="34"/>
      <c r="J23" s="34"/>
      <c r="K23" s="14"/>
      <c r="L23" s="19"/>
    </row>
    <row r="24" spans="1:12" s="15" customFormat="1" ht="20" customHeight="1" x14ac:dyDescent="0.35">
      <c r="A24" s="56" t="s">
        <v>62</v>
      </c>
      <c r="B24" s="57">
        <f>B9-B22</f>
        <v>-418</v>
      </c>
      <c r="C24" s="57"/>
      <c r="D24" s="57"/>
      <c r="E24" s="19"/>
      <c r="F24" s="48"/>
      <c r="G24" s="30"/>
      <c r="H24" s="19"/>
      <c r="I24" s="34"/>
      <c r="J24" s="34"/>
      <c r="K24" s="14"/>
      <c r="L24" s="19"/>
    </row>
    <row r="25" spans="1:12" s="25" customFormat="1" ht="29.5" customHeight="1" x14ac:dyDescent="0.35">
      <c r="A25" s="71" t="s">
        <v>71</v>
      </c>
      <c r="B25" s="59">
        <v>-2000</v>
      </c>
      <c r="C25" s="97">
        <v>2000</v>
      </c>
      <c r="D25" s="59"/>
      <c r="E25" s="98"/>
      <c r="F25" s="33"/>
      <c r="G25" s="31"/>
      <c r="H25" s="98"/>
      <c r="I25" s="23"/>
      <c r="J25" s="23"/>
      <c r="K25" s="23"/>
      <c r="L25" s="98"/>
    </row>
    <row r="26" spans="1:12" s="25" customFormat="1" ht="20" customHeight="1" x14ac:dyDescent="0.35">
      <c r="A26" s="111" t="s">
        <v>40</v>
      </c>
      <c r="B26" s="112">
        <f>D22-C25</f>
        <v>2157.4399999999987</v>
      </c>
      <c r="C26" s="113"/>
      <c r="D26" s="112"/>
      <c r="E26" s="98"/>
      <c r="F26" s="33"/>
      <c r="G26" s="31"/>
      <c r="H26" s="98"/>
      <c r="I26" s="23"/>
      <c r="J26" s="23"/>
      <c r="K26" s="23"/>
      <c r="L26" s="98"/>
    </row>
    <row r="27" spans="1:12" s="43" customFormat="1" ht="20" customHeight="1" x14ac:dyDescent="0.35">
      <c r="A27" s="42"/>
      <c r="B27" s="41"/>
      <c r="C27" s="48"/>
      <c r="D27" s="48"/>
      <c r="E27" s="19"/>
      <c r="F27" s="41"/>
      <c r="G27" s="39"/>
      <c r="H27" s="19"/>
      <c r="I27" s="34"/>
      <c r="J27" s="34"/>
      <c r="K27" s="34"/>
      <c r="L27" s="19"/>
    </row>
    <row r="28" spans="1:12" s="15" customFormat="1" ht="48.5" customHeight="1" x14ac:dyDescent="0.35">
      <c r="A28" s="100" t="s">
        <v>72</v>
      </c>
      <c r="B28" s="101"/>
      <c r="C28" s="101"/>
      <c r="D28" s="101"/>
      <c r="E28" s="19"/>
      <c r="F28" s="48"/>
      <c r="G28" s="30"/>
      <c r="H28" s="19"/>
      <c r="I28" s="34"/>
      <c r="J28" s="34"/>
      <c r="K28" s="14"/>
      <c r="L28" s="19"/>
    </row>
    <row r="29" spans="1:12" s="43" customFormat="1" ht="20" customHeight="1" x14ac:dyDescent="0.35">
      <c r="A29" s="42"/>
      <c r="B29" s="48"/>
      <c r="C29" s="48"/>
      <c r="D29" s="48"/>
      <c r="E29" s="19"/>
      <c r="F29" s="48"/>
      <c r="G29" s="39"/>
      <c r="H29" s="19"/>
      <c r="I29" s="34"/>
      <c r="J29" s="34"/>
      <c r="K29" s="34"/>
      <c r="L29" s="19"/>
    </row>
    <row r="30" spans="1:12" s="43" customFormat="1" ht="20" customHeight="1" x14ac:dyDescent="0.35">
      <c r="A30" s="9" t="s">
        <v>69</v>
      </c>
      <c r="B30" s="48"/>
      <c r="C30" s="48"/>
      <c r="D30" s="48"/>
      <c r="E30" s="19"/>
      <c r="F30" s="48"/>
      <c r="G30" s="39"/>
      <c r="H30" s="19"/>
      <c r="I30" s="34"/>
      <c r="J30" s="34"/>
      <c r="K30" s="34"/>
      <c r="L30" s="19"/>
    </row>
    <row r="31" spans="1:12" s="11" customFormat="1" ht="20" customHeight="1" x14ac:dyDescent="0.35">
      <c r="A31" s="12" t="s">
        <v>4</v>
      </c>
      <c r="B31" s="33">
        <v>100</v>
      </c>
      <c r="C31" s="33"/>
      <c r="D31" s="33"/>
      <c r="E31" s="20"/>
      <c r="F31" s="33"/>
      <c r="G31" s="26" t="s">
        <v>17</v>
      </c>
      <c r="H31" s="20"/>
      <c r="I31" s="23">
        <v>0</v>
      </c>
      <c r="J31" s="23"/>
      <c r="K31" s="23"/>
      <c r="L31" s="20"/>
    </row>
    <row r="32" spans="1:12" s="11" customFormat="1" ht="20" customHeight="1" x14ac:dyDescent="0.35">
      <c r="A32" s="12" t="s">
        <v>76</v>
      </c>
      <c r="B32" s="48"/>
      <c r="C32" s="48"/>
      <c r="D32" s="48"/>
      <c r="E32" s="19"/>
      <c r="F32" s="48"/>
      <c r="G32" s="39"/>
      <c r="H32" s="20"/>
      <c r="I32" s="23"/>
      <c r="J32" s="23"/>
      <c r="K32" s="23"/>
      <c r="L32" s="20"/>
    </row>
    <row r="33" spans="1:12" s="11" customFormat="1" ht="20" customHeight="1" x14ac:dyDescent="0.35">
      <c r="A33" s="12" t="s">
        <v>75</v>
      </c>
      <c r="B33" s="33">
        <v>600</v>
      </c>
      <c r="C33" s="33"/>
      <c r="D33" s="33"/>
      <c r="E33" s="20"/>
      <c r="F33" s="33"/>
      <c r="G33" s="26" t="s">
        <v>41</v>
      </c>
      <c r="H33" s="20"/>
      <c r="I33" s="23"/>
      <c r="J33" s="23"/>
      <c r="K33" s="23"/>
      <c r="L33" s="20"/>
    </row>
    <row r="34" spans="1:12" s="11" customFormat="1" ht="20" customHeight="1" x14ac:dyDescent="0.35">
      <c r="A34" s="12" t="s">
        <v>58</v>
      </c>
      <c r="B34" s="33">
        <v>1200</v>
      </c>
      <c r="C34" s="33"/>
      <c r="D34" s="33"/>
      <c r="E34" s="20"/>
      <c r="F34" s="33"/>
      <c r="G34" s="26"/>
      <c r="H34" s="20"/>
      <c r="I34" s="23"/>
      <c r="J34" s="23"/>
      <c r="K34" s="23"/>
      <c r="L34" s="20"/>
    </row>
    <row r="35" spans="1:12" s="11" customFormat="1" ht="20" customHeight="1" x14ac:dyDescent="0.35">
      <c r="A35" s="12" t="s">
        <v>59</v>
      </c>
      <c r="B35" s="33">
        <v>600</v>
      </c>
      <c r="C35" s="33"/>
      <c r="D35" s="33"/>
      <c r="E35" s="20"/>
      <c r="F35" s="33"/>
      <c r="G35" s="26"/>
      <c r="H35" s="20"/>
      <c r="I35" s="23"/>
      <c r="J35" s="23"/>
      <c r="K35" s="23"/>
      <c r="L35" s="20"/>
    </row>
    <row r="36" spans="1:12" s="11" customFormat="1" ht="20" customHeight="1" x14ac:dyDescent="0.35">
      <c r="A36" s="12" t="s">
        <v>60</v>
      </c>
      <c r="B36" s="112" t="s">
        <v>43</v>
      </c>
      <c r="C36" s="33"/>
      <c r="D36" s="33"/>
      <c r="E36" s="20"/>
      <c r="F36" s="112" t="s">
        <v>43</v>
      </c>
      <c r="G36" s="114" t="s">
        <v>44</v>
      </c>
      <c r="H36" s="20"/>
      <c r="I36" s="23"/>
      <c r="J36" s="23"/>
      <c r="K36" s="23"/>
      <c r="L36" s="20"/>
    </row>
    <row r="37" spans="1:12" s="11" customFormat="1" ht="20" customHeight="1" x14ac:dyDescent="0.35">
      <c r="A37" s="12" t="s">
        <v>19</v>
      </c>
      <c r="B37" s="33"/>
      <c r="C37" s="33"/>
      <c r="D37" s="33"/>
      <c r="E37" s="20"/>
      <c r="F37" s="33"/>
      <c r="G37" s="26"/>
      <c r="H37" s="20"/>
      <c r="I37" s="23"/>
      <c r="J37" s="23"/>
      <c r="K37" s="23"/>
      <c r="L37" s="20"/>
    </row>
    <row r="38" spans="1:12" s="11" customFormat="1" ht="20" customHeight="1" x14ac:dyDescent="0.35">
      <c r="A38" s="12" t="s">
        <v>22</v>
      </c>
      <c r="B38" s="33">
        <v>200</v>
      </c>
      <c r="C38" s="33"/>
      <c r="D38" s="33"/>
      <c r="E38" s="20"/>
      <c r="F38" s="33"/>
      <c r="G38" s="26" t="s">
        <v>24</v>
      </c>
      <c r="H38" s="20"/>
      <c r="I38" s="23"/>
      <c r="J38" s="23"/>
      <c r="K38" s="23"/>
      <c r="L38" s="20"/>
    </row>
    <row r="39" spans="1:12" s="11" customFormat="1" ht="20" customHeight="1" x14ac:dyDescent="0.35">
      <c r="A39" s="12" t="s">
        <v>21</v>
      </c>
      <c r="B39" s="33">
        <v>300</v>
      </c>
      <c r="C39" s="33"/>
      <c r="D39" s="33"/>
      <c r="E39" s="20"/>
      <c r="F39" s="33"/>
      <c r="G39" s="26" t="s">
        <v>23</v>
      </c>
      <c r="H39" s="20"/>
      <c r="I39" s="23">
        <v>108.78</v>
      </c>
      <c r="J39" s="23"/>
      <c r="K39" s="26" t="s">
        <v>15</v>
      </c>
      <c r="L39" s="20"/>
    </row>
    <row r="40" spans="1:12" s="11" customFormat="1" ht="20" customHeight="1" x14ac:dyDescent="0.35">
      <c r="A40" s="12" t="s">
        <v>26</v>
      </c>
      <c r="B40" s="33">
        <v>400</v>
      </c>
      <c r="C40" s="33"/>
      <c r="D40" s="82"/>
      <c r="E40" s="20"/>
      <c r="F40" s="77"/>
      <c r="G40" s="26" t="s">
        <v>27</v>
      </c>
      <c r="H40" s="20"/>
      <c r="I40" s="23"/>
      <c r="J40" s="23"/>
      <c r="K40" s="23"/>
      <c r="L40" s="20"/>
    </row>
    <row r="41" spans="1:12" s="11" customFormat="1" ht="20" customHeight="1" x14ac:dyDescent="0.35">
      <c r="A41" s="12" t="s">
        <v>20</v>
      </c>
      <c r="B41" s="33">
        <v>480</v>
      </c>
      <c r="C41" s="33"/>
      <c r="D41" s="82"/>
      <c r="E41" s="20"/>
      <c r="F41" s="77"/>
      <c r="G41" s="26" t="s">
        <v>42</v>
      </c>
      <c r="H41" s="20"/>
      <c r="I41" s="23"/>
      <c r="J41" s="23"/>
      <c r="K41" s="10"/>
      <c r="L41" s="20"/>
    </row>
    <row r="42" spans="1:12" s="11" customFormat="1" ht="20" customHeight="1" x14ac:dyDescent="0.35">
      <c r="A42" s="12" t="s">
        <v>61</v>
      </c>
      <c r="B42" s="33">
        <v>65</v>
      </c>
      <c r="C42" s="33"/>
      <c r="D42" s="82"/>
      <c r="E42" s="20"/>
      <c r="F42" s="77"/>
      <c r="G42" s="26"/>
      <c r="H42" s="20"/>
      <c r="I42" s="23"/>
      <c r="J42" s="23"/>
      <c r="K42" s="23"/>
      <c r="L42" s="20"/>
    </row>
    <row r="43" spans="1:12" s="11" customFormat="1" ht="20" customHeight="1" x14ac:dyDescent="0.35">
      <c r="A43" s="13" t="s">
        <v>49</v>
      </c>
      <c r="B43" s="48">
        <f>SUM(B31:B42)</f>
        <v>3945</v>
      </c>
      <c r="C43" s="48"/>
      <c r="D43" s="83"/>
      <c r="E43" s="20"/>
      <c r="F43" s="78"/>
      <c r="G43" s="26"/>
      <c r="H43" s="20"/>
      <c r="I43" s="23"/>
      <c r="J43" s="23"/>
      <c r="K43" s="23"/>
      <c r="L43" s="20"/>
    </row>
    <row r="44" spans="1:12" s="11" customFormat="1" ht="20" customHeight="1" x14ac:dyDescent="0.35">
      <c r="A44" s="12"/>
      <c r="B44" s="33"/>
      <c r="C44" s="33"/>
      <c r="D44" s="82"/>
      <c r="E44" s="20"/>
      <c r="F44" s="77"/>
      <c r="G44" s="26"/>
      <c r="H44" s="20"/>
      <c r="I44" s="23"/>
      <c r="J44" s="23"/>
      <c r="K44" s="23"/>
      <c r="L44" s="20"/>
    </row>
    <row r="45" spans="1:12" s="43" customFormat="1" ht="20" customHeight="1" x14ac:dyDescent="0.35">
      <c r="A45" s="56" t="s">
        <v>57</v>
      </c>
      <c r="B45" s="57">
        <f>B22+B43</f>
        <v>11545</v>
      </c>
      <c r="C45" s="57"/>
      <c r="D45" s="57">
        <f>(D5+B8)-B45</f>
        <v>212.43999999999869</v>
      </c>
      <c r="E45" s="21"/>
      <c r="F45" s="78"/>
      <c r="G45" s="39"/>
      <c r="H45" s="21"/>
      <c r="I45" s="34">
        <f ca="1">SUM(I10:I43)</f>
        <v>3667.95</v>
      </c>
      <c r="J45" s="34"/>
      <c r="K45" s="34"/>
      <c r="L45" s="40"/>
    </row>
    <row r="46" spans="1:12" s="43" customFormat="1" ht="20" customHeight="1" x14ac:dyDescent="0.35">
      <c r="A46" s="58" t="s">
        <v>78</v>
      </c>
      <c r="B46" s="59">
        <f>B45/57</f>
        <v>202.54385964912279</v>
      </c>
      <c r="C46" s="57"/>
      <c r="D46" s="87"/>
      <c r="E46" s="21"/>
      <c r="F46" s="78"/>
      <c r="G46" s="39"/>
      <c r="H46" s="21"/>
      <c r="I46" s="34"/>
      <c r="J46" s="34"/>
      <c r="K46" s="34"/>
      <c r="L46" s="40"/>
    </row>
    <row r="47" spans="1:12" s="43" customFormat="1" ht="20" customHeight="1" x14ac:dyDescent="0.35">
      <c r="A47" s="42"/>
      <c r="B47" s="48"/>
      <c r="C47" s="48"/>
      <c r="D47" s="83"/>
      <c r="E47" s="88"/>
      <c r="F47" s="78"/>
      <c r="G47" s="39"/>
      <c r="H47" s="88"/>
      <c r="I47" s="90"/>
      <c r="J47" s="90"/>
      <c r="K47" s="90"/>
      <c r="L47" s="89"/>
    </row>
    <row r="48" spans="1:12" ht="56.5" customHeight="1" x14ac:dyDescent="0.35">
      <c r="A48" s="74" t="s">
        <v>52</v>
      </c>
      <c r="B48" s="75" t="s">
        <v>45</v>
      </c>
      <c r="C48" s="47"/>
      <c r="D48" s="84"/>
      <c r="F48" s="79" t="s">
        <v>74</v>
      </c>
      <c r="G48" s="28"/>
    </row>
    <row r="49" spans="1:12" s="106" customFormat="1" ht="23" customHeight="1" x14ac:dyDescent="0.35">
      <c r="A49" s="102" t="s">
        <v>70</v>
      </c>
      <c r="B49" s="107" t="s">
        <v>43</v>
      </c>
      <c r="C49" s="103"/>
      <c r="D49" s="108"/>
      <c r="E49" s="109"/>
      <c r="F49" s="110" t="s">
        <v>43</v>
      </c>
      <c r="G49" s="104"/>
      <c r="H49" s="22"/>
      <c r="I49" s="105"/>
      <c r="J49" s="105"/>
      <c r="K49" s="105"/>
      <c r="L49" s="24"/>
    </row>
    <row r="50" spans="1:12" s="106" customFormat="1" ht="23" customHeight="1" x14ac:dyDescent="0.35">
      <c r="A50" s="102" t="s">
        <v>73</v>
      </c>
      <c r="B50" s="107" t="s">
        <v>43</v>
      </c>
      <c r="C50" s="103"/>
      <c r="D50" s="108"/>
      <c r="E50" s="109"/>
      <c r="F50" s="110" t="s">
        <v>43</v>
      </c>
      <c r="G50" s="104"/>
      <c r="H50" s="22"/>
      <c r="I50" s="105"/>
      <c r="J50" s="105"/>
      <c r="K50" s="105"/>
      <c r="L50" s="24"/>
    </row>
    <row r="51" spans="1:12" ht="22" customHeight="1" x14ac:dyDescent="0.35">
      <c r="A51" s="6" t="s">
        <v>46</v>
      </c>
      <c r="B51" s="70">
        <f>F51/10</f>
        <v>300</v>
      </c>
      <c r="C51" s="70">
        <f>F51/10</f>
        <v>300</v>
      </c>
      <c r="D51" s="85"/>
      <c r="F51" s="80">
        <v>3000</v>
      </c>
      <c r="G51" s="28" t="s">
        <v>50</v>
      </c>
    </row>
    <row r="52" spans="1:12" s="11" customFormat="1" ht="20" customHeight="1" x14ac:dyDescent="0.35">
      <c r="A52" s="12" t="s">
        <v>25</v>
      </c>
      <c r="B52" s="33">
        <f>F52/10</f>
        <v>61</v>
      </c>
      <c r="C52" s="33">
        <f>F52/10</f>
        <v>61</v>
      </c>
      <c r="D52" s="82"/>
      <c r="E52" s="67"/>
      <c r="F52" s="77">
        <v>610</v>
      </c>
      <c r="G52" s="26" t="s">
        <v>29</v>
      </c>
      <c r="H52" s="67"/>
      <c r="I52" s="23"/>
      <c r="J52" s="23"/>
      <c r="K52" s="23"/>
      <c r="L52" s="20"/>
    </row>
    <row r="53" spans="1:12" s="11" customFormat="1" ht="20" customHeight="1" x14ac:dyDescent="0.35">
      <c r="A53" s="12" t="s">
        <v>30</v>
      </c>
      <c r="B53" s="33">
        <f>F53/5</f>
        <v>140</v>
      </c>
      <c r="C53" s="33">
        <f>F53/5</f>
        <v>140</v>
      </c>
      <c r="D53" s="82"/>
      <c r="E53" s="20"/>
      <c r="F53" s="77">
        <v>700</v>
      </c>
      <c r="G53" s="26"/>
      <c r="H53" s="20"/>
      <c r="I53" s="23">
        <v>605.97</v>
      </c>
      <c r="J53" s="23"/>
      <c r="K53" s="31" t="s">
        <v>8</v>
      </c>
      <c r="L53" s="20"/>
    </row>
    <row r="54" spans="1:12" s="43" customFormat="1" ht="20" customHeight="1" x14ac:dyDescent="0.35">
      <c r="A54" s="44" t="s">
        <v>51</v>
      </c>
      <c r="B54" s="33">
        <f>F54/4</f>
        <v>125</v>
      </c>
      <c r="C54" s="33">
        <f>F54/4</f>
        <v>125</v>
      </c>
      <c r="D54" s="82"/>
      <c r="E54" s="68"/>
      <c r="F54" s="77">
        <v>500</v>
      </c>
      <c r="G54" s="26"/>
      <c r="H54" s="68"/>
      <c r="I54" s="34"/>
      <c r="J54" s="34"/>
      <c r="K54" s="34"/>
      <c r="L54" s="21"/>
    </row>
    <row r="55" spans="1:12" s="11" customFormat="1" ht="33.5" customHeight="1" x14ac:dyDescent="0.35">
      <c r="A55" s="12" t="s">
        <v>31</v>
      </c>
      <c r="B55" s="33">
        <f>F55/4</f>
        <v>375</v>
      </c>
      <c r="C55" s="33">
        <f>F55/4</f>
        <v>375</v>
      </c>
      <c r="D55" s="82"/>
      <c r="E55" s="67"/>
      <c r="F55" s="77">
        <v>1500</v>
      </c>
      <c r="G55" s="26" t="s">
        <v>47</v>
      </c>
      <c r="H55" s="67"/>
      <c r="I55" s="23"/>
      <c r="J55" s="23"/>
      <c r="K55" s="23"/>
      <c r="L55" s="20"/>
    </row>
    <row r="56" spans="1:12" s="11" customFormat="1" ht="20" customHeight="1" x14ac:dyDescent="0.35">
      <c r="A56" s="12" t="s">
        <v>48</v>
      </c>
      <c r="B56" s="112" t="s">
        <v>43</v>
      </c>
      <c r="C56" s="112" t="s">
        <v>43</v>
      </c>
      <c r="D56" s="82"/>
      <c r="E56" s="20"/>
      <c r="F56" s="112" t="s">
        <v>43</v>
      </c>
      <c r="G56" s="114" t="s">
        <v>44</v>
      </c>
      <c r="H56" s="20"/>
      <c r="I56" s="23"/>
      <c r="J56" s="23"/>
      <c r="K56" s="23"/>
      <c r="L56" s="20"/>
    </row>
    <row r="57" spans="1:12" s="25" customFormat="1" ht="20" customHeight="1" x14ac:dyDescent="0.35">
      <c r="A57" s="44" t="s">
        <v>53</v>
      </c>
      <c r="B57" s="33">
        <f>F57/10</f>
        <v>150</v>
      </c>
      <c r="C57" s="33">
        <f>F57/10</f>
        <v>150</v>
      </c>
      <c r="D57" s="82"/>
      <c r="E57" s="20"/>
      <c r="F57" s="77">
        <v>1500</v>
      </c>
      <c r="G57" s="31" t="s">
        <v>28</v>
      </c>
      <c r="H57" s="20"/>
      <c r="I57" s="23"/>
      <c r="J57" s="23"/>
      <c r="K57" s="23"/>
      <c r="L57" s="20"/>
    </row>
    <row r="58" spans="1:12" ht="20" customHeight="1" x14ac:dyDescent="0.35">
      <c r="A58" s="13" t="s">
        <v>54</v>
      </c>
      <c r="B58" s="73">
        <f>SUM(B51:B57)</f>
        <v>1151</v>
      </c>
      <c r="C58" s="73">
        <f>SUM(C51:C57)</f>
        <v>1151</v>
      </c>
      <c r="D58" s="69"/>
      <c r="F58" s="73">
        <f>SUM(F51:F57)</f>
        <v>7810</v>
      </c>
    </row>
    <row r="59" spans="1:12" s="11" customFormat="1" ht="20" customHeight="1" x14ac:dyDescent="0.35">
      <c r="A59" s="17"/>
      <c r="B59" s="16"/>
      <c r="C59" s="16"/>
      <c r="D59" s="86"/>
      <c r="E59" s="20"/>
      <c r="F59" s="81"/>
      <c r="G59" s="26"/>
      <c r="H59" s="20"/>
      <c r="I59" s="10"/>
      <c r="J59" s="10"/>
      <c r="K59" s="10"/>
      <c r="L59" s="20"/>
    </row>
    <row r="60" spans="1:12" s="15" customFormat="1" ht="20" customHeight="1" x14ac:dyDescent="0.35">
      <c r="A60" s="56" t="s">
        <v>55</v>
      </c>
      <c r="B60" s="57">
        <f>B22+B43+B58</f>
        <v>12696</v>
      </c>
      <c r="C60" s="57"/>
      <c r="D60" s="101">
        <f>(D5+B9+C58)-B45</f>
        <v>1363.4399999999987</v>
      </c>
      <c r="E60" s="21"/>
      <c r="F60" s="115"/>
      <c r="G60" s="114" t="s">
        <v>77</v>
      </c>
      <c r="H60" s="21"/>
      <c r="I60" s="14">
        <f ca="1">SUM(I22:I58)</f>
        <v>3667.95</v>
      </c>
      <c r="J60" s="14"/>
      <c r="K60" s="14"/>
      <c r="L60" s="21"/>
    </row>
    <row r="61" spans="1:12" s="15" customFormat="1" ht="20" customHeight="1" x14ac:dyDescent="0.35">
      <c r="A61" s="58" t="s">
        <v>78</v>
      </c>
      <c r="B61" s="59">
        <f>B60/57</f>
        <v>222.73684210526315</v>
      </c>
      <c r="C61" s="57"/>
      <c r="D61" s="87"/>
      <c r="E61" s="21"/>
      <c r="F61" s="78"/>
      <c r="G61" s="18"/>
      <c r="H61" s="21"/>
      <c r="I61" s="14"/>
      <c r="J61" s="14"/>
      <c r="K61" s="14"/>
      <c r="L61" s="21"/>
    </row>
    <row r="62" spans="1:12" s="11" customFormat="1" ht="20" customHeight="1" x14ac:dyDescent="0.35">
      <c r="A62" s="91"/>
      <c r="B62" s="33"/>
      <c r="C62" s="33"/>
      <c r="D62" s="82"/>
      <c r="E62" s="20"/>
      <c r="F62" s="77"/>
      <c r="G62" s="26"/>
      <c r="H62" s="20"/>
      <c r="I62" s="10"/>
      <c r="J62" s="10"/>
      <c r="K62" s="10"/>
      <c r="L62" s="20"/>
    </row>
    <row r="63" spans="1:12" ht="20" customHeight="1" x14ac:dyDescent="0.35">
      <c r="A63" s="92"/>
      <c r="B63" s="93"/>
      <c r="C63" s="93"/>
      <c r="D63" s="94"/>
      <c r="E63" s="20"/>
      <c r="F63" s="95"/>
      <c r="G63" s="28"/>
      <c r="H63" s="20"/>
      <c r="I63" s="2"/>
      <c r="J63" s="2"/>
      <c r="K63" s="2"/>
      <c r="L63" s="20"/>
    </row>
    <row r="64" spans="1:12" s="11" customFormat="1" ht="20" customHeight="1" x14ac:dyDescent="0.35">
      <c r="A64" s="12"/>
      <c r="B64" s="33"/>
      <c r="C64" s="33"/>
      <c r="D64" s="33"/>
      <c r="E64" s="20"/>
      <c r="F64" s="33"/>
      <c r="G64" s="26"/>
      <c r="H64" s="20"/>
      <c r="I64" s="23"/>
      <c r="J64" s="23"/>
      <c r="K64" s="23"/>
      <c r="L64" s="20"/>
    </row>
  </sheetData>
  <printOptions horizontalCentered="1"/>
  <pageMargins left="0.25" right="0.25" top="0.75" bottom="0.75" header="0.3" footer="0.3"/>
  <pageSetup scale="64" fitToWidth="2" orientation="landscape" r:id="rId1"/>
  <headerFooter>
    <oddHeader>&amp;C&amp;"Calibri Bold,Bold"&amp;16&amp;K000000Heronwood Estates Homeowners Association
2022 Treasurer’s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 Budget</vt:lpstr>
      <vt:lpstr>'2023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cp:lastPrinted>2023-02-06T20:41:05Z</cp:lastPrinted>
  <dcterms:created xsi:type="dcterms:W3CDTF">2017-01-16T16:26:23Z</dcterms:created>
  <dcterms:modified xsi:type="dcterms:W3CDTF">2023-02-13T00:34:10Z</dcterms:modified>
</cp:coreProperties>
</file>