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rii\Downloads\Borrar\ventas\"/>
    </mc:Choice>
  </mc:AlternateContent>
  <xr:revisionPtr revIDLastSave="0" documentId="13_ncr:1_{1E6CC8FE-DC77-4875-AFD9-B72E4D21A9AC}" xr6:coauthVersionLast="47" xr6:coauthVersionMax="47" xr10:uidLastSave="{00000000-0000-0000-0000-000000000000}"/>
  <bookViews>
    <workbookView xWindow="-108" yWindow="-108" windowWidth="23256" windowHeight="12456" tabRatio="833" activeTab="10" xr2:uid="{00000000-000D-0000-FFFF-FFFF00000000}"/>
  </bookViews>
  <sheets>
    <sheet name="01-20" sheetId="1" r:id="rId1"/>
    <sheet name="02-20" sheetId="2" r:id="rId2"/>
    <sheet name="03-20" sheetId="3" r:id="rId3"/>
    <sheet name="05-20" sheetId="4" r:id="rId4"/>
    <sheet name="06-20" sheetId="5" r:id="rId5"/>
    <sheet name="07-20" sheetId="6" r:id="rId6"/>
    <sheet name="08-20" sheetId="7" r:id="rId7"/>
    <sheet name="09-20" sheetId="8" r:id="rId8"/>
    <sheet name="10-20" sheetId="9" r:id="rId9"/>
    <sheet name="11-20" sheetId="10" r:id="rId10"/>
    <sheet name="12-20" sheetId="11" r:id="rId11"/>
    <sheet name="Costos límite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8" l="1"/>
  <c r="L3" i="8"/>
  <c r="L4" i="8"/>
  <c r="L5" i="8"/>
  <c r="L6" i="8"/>
  <c r="L8" i="8"/>
  <c r="L9" i="8"/>
  <c r="L10" i="8"/>
  <c r="L2" i="8"/>
  <c r="M8" i="7"/>
  <c r="L3" i="7"/>
  <c r="L4" i="7"/>
  <c r="L5" i="7"/>
  <c r="L7" i="7"/>
  <c r="L2" i="7"/>
  <c r="M24" i="6"/>
  <c r="L4" i="6"/>
  <c r="L5" i="6"/>
  <c r="L7" i="6"/>
  <c r="L8" i="6"/>
  <c r="L9" i="6"/>
  <c r="L10" i="6"/>
  <c r="L12" i="6"/>
  <c r="L15" i="6"/>
  <c r="L16" i="6"/>
  <c r="L17" i="6"/>
  <c r="L18" i="6"/>
  <c r="L19" i="6"/>
  <c r="L20" i="6"/>
  <c r="L2" i="6"/>
  <c r="M7" i="5"/>
  <c r="L3" i="5"/>
  <c r="L4" i="5"/>
  <c r="L5" i="5"/>
  <c r="L2" i="5"/>
  <c r="M5" i="4"/>
  <c r="L3" i="4"/>
  <c r="L2" i="4"/>
  <c r="M10" i="3"/>
  <c r="L3" i="3"/>
  <c r="L4" i="3"/>
  <c r="L5" i="3"/>
  <c r="L6" i="3"/>
  <c r="L7" i="3"/>
  <c r="L8" i="3"/>
  <c r="L9" i="3"/>
  <c r="L2" i="3"/>
  <c r="G3" i="11" l="1"/>
  <c r="G4" i="11"/>
  <c r="G5" i="11"/>
  <c r="G6" i="11"/>
  <c r="G7" i="11"/>
  <c r="G8" i="11"/>
  <c r="G9" i="11"/>
  <c r="G10" i="11"/>
  <c r="G11" i="11"/>
  <c r="G12" i="11"/>
  <c r="G13" i="11"/>
  <c r="G2" i="11"/>
  <c r="G14" i="11" l="1"/>
  <c r="G3" i="10"/>
  <c r="G4" i="10"/>
  <c r="G5" i="10"/>
  <c r="G6" i="10"/>
  <c r="G7" i="10"/>
  <c r="G8" i="10"/>
  <c r="G9" i="10"/>
  <c r="G10" i="10"/>
  <c r="G2" i="10"/>
  <c r="G11" i="10" s="1"/>
  <c r="G3" i="9"/>
  <c r="G4" i="9"/>
  <c r="G5" i="9"/>
  <c r="G6" i="9"/>
  <c r="G7" i="9"/>
  <c r="G8" i="9"/>
  <c r="G9" i="9"/>
  <c r="G10" i="9"/>
  <c r="G11" i="9"/>
  <c r="G12" i="9"/>
  <c r="G13" i="9"/>
  <c r="G2" i="9"/>
  <c r="G3" i="8" l="1"/>
  <c r="G4" i="8"/>
  <c r="G5" i="8"/>
  <c r="G6" i="8"/>
  <c r="G7" i="8"/>
  <c r="G8" i="8"/>
  <c r="G9" i="8"/>
  <c r="G10" i="8"/>
  <c r="G11" i="8"/>
  <c r="G12" i="8"/>
  <c r="G2" i="8"/>
  <c r="G13" i="8" s="1"/>
  <c r="G3" i="7"/>
  <c r="G8" i="7" s="1"/>
  <c r="G4" i="7"/>
  <c r="G5" i="7"/>
  <c r="G6" i="7"/>
  <c r="G7" i="7"/>
  <c r="G2" i="7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G24" i="6" l="1"/>
  <c r="G3" i="5"/>
  <c r="G4" i="5"/>
  <c r="G5" i="5"/>
  <c r="G6" i="5"/>
  <c r="G2" i="5"/>
  <c r="G7" i="5" s="1"/>
  <c r="G3" i="4"/>
  <c r="G4" i="4"/>
  <c r="G2" i="4"/>
  <c r="G5" i="4" s="1"/>
  <c r="G3" i="3"/>
  <c r="G4" i="3"/>
  <c r="G5" i="3"/>
  <c r="G6" i="3"/>
  <c r="G7" i="3"/>
  <c r="G8" i="3"/>
  <c r="G9" i="3"/>
  <c r="G2" i="3"/>
  <c r="G3" i="2"/>
  <c r="G4" i="2"/>
  <c r="G5" i="2"/>
  <c r="G6" i="2"/>
  <c r="G2" i="2"/>
  <c r="G10" i="3" l="1"/>
</calcChain>
</file>

<file path=xl/sharedStrings.xml><?xml version="1.0" encoding="utf-8"?>
<sst xmlns="http://schemas.openxmlformats.org/spreadsheetml/2006/main" count="864" uniqueCount="306">
  <si>
    <t>Tipo</t>
  </si>
  <si>
    <t>NCM</t>
  </si>
  <si>
    <t>Costo límite</t>
  </si>
  <si>
    <t>Llantas colocadas en ejes</t>
  </si>
  <si>
    <t>0014</t>
  </si>
  <si>
    <t>00003219</t>
  </si>
  <si>
    <t>00003220</t>
  </si>
  <si>
    <t>00003221</t>
  </si>
  <si>
    <t>00003222</t>
  </si>
  <si>
    <t>00003224</t>
  </si>
  <si>
    <t>00003225</t>
  </si>
  <si>
    <t>20116761840</t>
  </si>
  <si>
    <t>30710687796</t>
  </si>
  <si>
    <t>30681038465</t>
  </si>
  <si>
    <t>30531122115</t>
  </si>
  <si>
    <t>20128185721</t>
  </si>
  <si>
    <t>20329167942</t>
  </si>
  <si>
    <t>N</t>
  </si>
  <si>
    <t>306 6</t>
  </si>
  <si>
    <t>27 1</t>
  </si>
  <si>
    <t>306 2</t>
  </si>
  <si>
    <t>7101 2</t>
  </si>
  <si>
    <t>780 3</t>
  </si>
  <si>
    <t>306 4</t>
  </si>
  <si>
    <t>8707.90.90</t>
  </si>
  <si>
    <t>8716.39.00</t>
  </si>
  <si>
    <t>00003228</t>
  </si>
  <si>
    <t>00000102</t>
  </si>
  <si>
    <t>00003233</t>
  </si>
  <si>
    <t>00000103</t>
  </si>
  <si>
    <t>00003234</t>
  </si>
  <si>
    <t>30708970219</t>
  </si>
  <si>
    <t>30709364436</t>
  </si>
  <si>
    <t>30715463454</t>
  </si>
  <si>
    <t>00003242</t>
  </si>
  <si>
    <t>00003243</t>
  </si>
  <si>
    <t>00003241</t>
  </si>
  <si>
    <t>00003245</t>
  </si>
  <si>
    <t>00003244</t>
  </si>
  <si>
    <t>00003238</t>
  </si>
  <si>
    <t>00003249</t>
  </si>
  <si>
    <t>00003248</t>
  </si>
  <si>
    <t>20318942790</t>
  </si>
  <si>
    <t>23242096584</t>
  </si>
  <si>
    <t>20145545804</t>
  </si>
  <si>
    <t>20228900371</t>
  </si>
  <si>
    <t>20233010937</t>
  </si>
  <si>
    <t>30709449180</t>
  </si>
  <si>
    <t>30709748412</t>
  </si>
  <si>
    <t>30709625175</t>
  </si>
  <si>
    <t>00003264</t>
  </si>
  <si>
    <t>00003266</t>
  </si>
  <si>
    <t>30708458569</t>
  </si>
  <si>
    <t>00001685</t>
  </si>
  <si>
    <t>753 1</t>
  </si>
  <si>
    <t>306 12</t>
  </si>
  <si>
    <t>7004 2</t>
  </si>
  <si>
    <t>306 1</t>
  </si>
  <si>
    <t>306 3</t>
  </si>
  <si>
    <t>306 11</t>
  </si>
  <si>
    <t>6500 1</t>
  </si>
  <si>
    <t>6500 2</t>
  </si>
  <si>
    <t>751 2</t>
  </si>
  <si>
    <t>306 5</t>
  </si>
  <si>
    <t>306 14</t>
  </si>
  <si>
    <t>00003283</t>
  </si>
  <si>
    <t>00003287</t>
  </si>
  <si>
    <t>00003288</t>
  </si>
  <si>
    <t>00001686</t>
  </si>
  <si>
    <t>00003289</t>
  </si>
  <si>
    <t>20171051321</t>
  </si>
  <si>
    <t>23119964709</t>
  </si>
  <si>
    <t>770 2</t>
  </si>
  <si>
    <t>202 2</t>
  </si>
  <si>
    <t>00003301</t>
  </si>
  <si>
    <t>20313713408</t>
  </si>
  <si>
    <t>00003291</t>
  </si>
  <si>
    <t>20281046412</t>
  </si>
  <si>
    <t>00003294</t>
  </si>
  <si>
    <t>30714987913</t>
  </si>
  <si>
    <t>00003279</t>
  </si>
  <si>
    <t>30714336424</t>
  </si>
  <si>
    <t>00000107</t>
  </si>
  <si>
    <t>00003267</t>
  </si>
  <si>
    <t>30709058106</t>
  </si>
  <si>
    <t>00000105</t>
  </si>
  <si>
    <t>00001697</t>
  </si>
  <si>
    <t>00003299</t>
  </si>
  <si>
    <t>20130088164</t>
  </si>
  <si>
    <t>00003295</t>
  </si>
  <si>
    <t>30709264040</t>
  </si>
  <si>
    <t>00003297</t>
  </si>
  <si>
    <t>00003296</t>
  </si>
  <si>
    <t>00003300</t>
  </si>
  <si>
    <t>00003247</t>
  </si>
  <si>
    <t>20230299979</t>
  </si>
  <si>
    <t>00001679</t>
  </si>
  <si>
    <t>00000106</t>
  </si>
  <si>
    <t>00000108</t>
  </si>
  <si>
    <t>00003229</t>
  </si>
  <si>
    <t>30710798946</t>
  </si>
  <si>
    <t>00000104</t>
  </si>
  <si>
    <t>00003292</t>
  </si>
  <si>
    <t>30709697397</t>
  </si>
  <si>
    <t>00003293</t>
  </si>
  <si>
    <t>30709384704</t>
  </si>
  <si>
    <t>00001693</t>
  </si>
  <si>
    <t>751 3</t>
  </si>
  <si>
    <t>202 1</t>
  </si>
  <si>
    <t>702 3</t>
  </si>
  <si>
    <t>798 1</t>
  </si>
  <si>
    <t>798 2</t>
  </si>
  <si>
    <t>702 1</t>
  </si>
  <si>
    <t>306 8</t>
  </si>
  <si>
    <t>306 15</t>
  </si>
  <si>
    <t>7007 1</t>
  </si>
  <si>
    <t>770 3</t>
  </si>
  <si>
    <t>6500 3</t>
  </si>
  <si>
    <t>202 3</t>
  </si>
  <si>
    <t>00003305</t>
  </si>
  <si>
    <t>30709803146</t>
  </si>
  <si>
    <t>00003304</t>
  </si>
  <si>
    <t>00003308</t>
  </si>
  <si>
    <t>30711340706</t>
  </si>
  <si>
    <t>00003303</t>
  </si>
  <si>
    <t>20133334689</t>
  </si>
  <si>
    <t>00000109</t>
  </si>
  <si>
    <t>00003306</t>
  </si>
  <si>
    <t>30571702246</t>
  </si>
  <si>
    <t>58 1</t>
  </si>
  <si>
    <t>306 9</t>
  </si>
  <si>
    <t>751 1</t>
  </si>
  <si>
    <t>00003314</t>
  </si>
  <si>
    <t>30567151413</t>
  </si>
  <si>
    <t>00003319</t>
  </si>
  <si>
    <t>20330823225</t>
  </si>
  <si>
    <t>00003317</t>
  </si>
  <si>
    <t>30716850168</t>
  </si>
  <si>
    <t>00003313</t>
  </si>
  <si>
    <t>00003302</t>
  </si>
  <si>
    <t>20202601236</t>
  </si>
  <si>
    <t>00001714</t>
  </si>
  <si>
    <t>00003315</t>
  </si>
  <si>
    <t>30593802104</t>
  </si>
  <si>
    <t>00003318</t>
  </si>
  <si>
    <t>00003316</t>
  </si>
  <si>
    <t>30715784315</t>
  </si>
  <si>
    <t>00001717</t>
  </si>
  <si>
    <t>00001718</t>
  </si>
  <si>
    <t>306 13</t>
  </si>
  <si>
    <t>770 4</t>
  </si>
  <si>
    <t>7101 3</t>
  </si>
  <si>
    <t>780 1</t>
  </si>
  <si>
    <t>00003324</t>
  </si>
  <si>
    <t>30711850364</t>
  </si>
  <si>
    <t>00003309</t>
  </si>
  <si>
    <t>30709148792</t>
  </si>
  <si>
    <t>00000112</t>
  </si>
  <si>
    <t>00003323</t>
  </si>
  <si>
    <t>20355646115</t>
  </si>
  <si>
    <t>00003322</t>
  </si>
  <si>
    <t>20298522641</t>
  </si>
  <si>
    <t>00003327</t>
  </si>
  <si>
    <t>20259033226</t>
  </si>
  <si>
    <t>00003307</t>
  </si>
  <si>
    <t>33710562879</t>
  </si>
  <si>
    <t>00000111</t>
  </si>
  <si>
    <t>00003321</t>
  </si>
  <si>
    <t>30708681470</t>
  </si>
  <si>
    <t>00003326</t>
  </si>
  <si>
    <t>33714904499</t>
  </si>
  <si>
    <t>00003320</t>
  </si>
  <si>
    <t>30708718021</t>
  </si>
  <si>
    <t>00003325</t>
  </si>
  <si>
    <t>30711780013</t>
  </si>
  <si>
    <t>306 10</t>
  </si>
  <si>
    <t>770 1</t>
  </si>
  <si>
    <t>780 2</t>
  </si>
  <si>
    <t>00003330</t>
  </si>
  <si>
    <t>20180383132</t>
  </si>
  <si>
    <t>00003336</t>
  </si>
  <si>
    <t>20104132635</t>
  </si>
  <si>
    <t>00003333</t>
  </si>
  <si>
    <t>20173609648</t>
  </si>
  <si>
    <t>00003337</t>
  </si>
  <si>
    <t>30666525554</t>
  </si>
  <si>
    <t>00003339</t>
  </si>
  <si>
    <t>30708836288</t>
  </si>
  <si>
    <t>00003334</t>
  </si>
  <si>
    <t>30712124721</t>
  </si>
  <si>
    <t>00003341</t>
  </si>
  <si>
    <t>30710773358</t>
  </si>
  <si>
    <t>00003338</t>
  </si>
  <si>
    <t>00003335</t>
  </si>
  <si>
    <t>26 1</t>
  </si>
  <si>
    <t>7004 1</t>
  </si>
  <si>
    <t>7101 4</t>
  </si>
  <si>
    <t>00003345</t>
  </si>
  <si>
    <t>20267412589</t>
  </si>
  <si>
    <t>00003349</t>
  </si>
  <si>
    <t>20202590730</t>
  </si>
  <si>
    <t>00003328</t>
  </si>
  <si>
    <t>20231627112</t>
  </si>
  <si>
    <t>00001730</t>
  </si>
  <si>
    <t>00003348</t>
  </si>
  <si>
    <t>30715311999</t>
  </si>
  <si>
    <t>00003351</t>
  </si>
  <si>
    <t>20166339880</t>
  </si>
  <si>
    <t>00003346</t>
  </si>
  <si>
    <t>20138657583</t>
  </si>
  <si>
    <t>00003344</t>
  </si>
  <si>
    <t>30616196568</t>
  </si>
  <si>
    <t>00003343</t>
  </si>
  <si>
    <t>30712207430</t>
  </si>
  <si>
    <t>00003342</t>
  </si>
  <si>
    <t>30714205826</t>
  </si>
  <si>
    <t>00003350</t>
  </si>
  <si>
    <t>30707824995</t>
  </si>
  <si>
    <t>00003352</t>
  </si>
  <si>
    <t>20222093121</t>
  </si>
  <si>
    <t>27 2</t>
  </si>
  <si>
    <t>306 7</t>
  </si>
  <si>
    <t>7101 1</t>
  </si>
  <si>
    <t>7101 5</t>
  </si>
  <si>
    <t>ACOPLADO CARROCERIA TODO PUERTA LGO 9 20 M 3 EJES MODELO CHBL 3E CTP 9 2</t>
  </si>
  <si>
    <t>194.584,35  </t>
  </si>
  <si>
    <t>236.430,45  </t>
  </si>
  <si>
    <t>255.261,19  </t>
  </si>
  <si>
    <t>ACOPLADO C PLATAFORMA METALICA LARGO 8 60 M 3 EJES MODELO CHBL 3E 8 6</t>
  </si>
  <si>
    <t>160.163,15  </t>
  </si>
  <si>
    <t>ACOPLADO C PLATAFORMA METALICA LARGO 9 20 M 3 EJES MODELO CHBL 3E 9 2</t>
  </si>
  <si>
    <t>68.149,96  </t>
  </si>
  <si>
    <t>178.487,99  </t>
  </si>
  <si>
    <t>ACOPLADO BARANDA VOLCABLE C CUMBRERO LGO 9 2M 3 EJES MOD CHBL 3E CCI 9 2</t>
  </si>
  <si>
    <t>68.277,31  </t>
  </si>
  <si>
    <t>240.005,11  </t>
  </si>
  <si>
    <t>256.557,19  </t>
  </si>
  <si>
    <t>275.178,27  </t>
  </si>
  <si>
    <t>289.661,35  </t>
  </si>
  <si>
    <t>310.351,45  </t>
  </si>
  <si>
    <t>314.489,46  </t>
  </si>
  <si>
    <t>306 16</t>
  </si>
  <si>
    <t>537.942,49  </t>
  </si>
  <si>
    <t>93.105,43  </t>
  </si>
  <si>
    <t>120.002,55  </t>
  </si>
  <si>
    <t>155.175,72  </t>
  </si>
  <si>
    <t>182.072,85  </t>
  </si>
  <si>
    <t>196.555,91  </t>
  </si>
  <si>
    <t>206.900,96  </t>
  </si>
  <si>
    <t>227.591,06  </t>
  </si>
  <si>
    <t>229.660,07  </t>
  </si>
  <si>
    <t>SEMIRREMOLQUE 3 EJES DIRECCIONAL C PLATAFORMA METALICA LGO 14 50 M MODELO SABM2 1E</t>
  </si>
  <si>
    <t>220.145,47  </t>
  </si>
  <si>
    <t>CARROC PARA CAMION TOLVA CEREALERA FIJA LGO 5M ALTO 1 80M MOD CTFCC</t>
  </si>
  <si>
    <t>44.518,25  </t>
  </si>
  <si>
    <t>52.612,47  </t>
  </si>
  <si>
    <t>56.659,59  </t>
  </si>
  <si>
    <t>CARROC CELULOSA DE CHAPA C CUMBRERO MOD CCIC</t>
  </si>
  <si>
    <t>42.420,52  </t>
  </si>
  <si>
    <t>53.540,45  </t>
  </si>
  <si>
    <t>CARROC PLAYA DE CHAPA FRENTE 1 60 M MOD CPFC</t>
  </si>
  <si>
    <t>14.691,92  </t>
  </si>
  <si>
    <t>ACOPLADO TOLVA 4 COMPARTIM LGO 9 2 M 3 EJES MODELO CHVL 3E TA 9 2</t>
  </si>
  <si>
    <t>284.153,76  </t>
  </si>
  <si>
    <t>702 2</t>
  </si>
  <si>
    <t>299.109,23  </t>
  </si>
  <si>
    <t>505.494,59  </t>
  </si>
  <si>
    <t>CARROC TOLVA PARA CAMION LGO 4 50M CAP 11 5TT MOD TC 4 5</t>
  </si>
  <si>
    <t>96.400,04  </t>
  </si>
  <si>
    <t>117.822,27  </t>
  </si>
  <si>
    <t>136.184,19  </t>
  </si>
  <si>
    <t>153.015,93  </t>
  </si>
  <si>
    <t>163.727,05  </t>
  </si>
  <si>
    <t>SEMI TOLVA CAP 23TT 5 COMPARTIM LGO 9 5 M 2 EJES MOD SAT 2E TS 9 5</t>
  </si>
  <si>
    <t>275.230,39  </t>
  </si>
  <si>
    <t>299.163,46  </t>
  </si>
  <si>
    <t>317.113,27  </t>
  </si>
  <si>
    <t>SEMI DIREC TOLVA CAP 30TT LGO 12 M 3 EJES MOD SAT 2 1E TS</t>
  </si>
  <si>
    <t>381.457,70  </t>
  </si>
  <si>
    <t>ACOPLADO TOLVA FIJA 2 COMPARTIM LGO 9 2 M 3 EJES MOD CHBL 3E CTCFA 9 2</t>
  </si>
  <si>
    <t>211.879,73  </t>
  </si>
  <si>
    <t>223.031,30  </t>
  </si>
  <si>
    <t>245.334,43  </t>
  </si>
  <si>
    <t>283.249,74  </t>
  </si>
  <si>
    <t>SEMI TOLVA FIJA 2 COMPARTIM LGO 13 5 M 3 EJES MOD SABM 2 1E CTCFS 13 5</t>
  </si>
  <si>
    <t>170.346,21  </t>
  </si>
  <si>
    <t>293.700,36  </t>
  </si>
  <si>
    <t>337.755,42  </t>
  </si>
  <si>
    <t>SEMI BATEA RECTA VUELCO TRAS LARGO 8 5 M 3 EJES MOD SAVTR 2 1E VT 8 5</t>
  </si>
  <si>
    <t>167.814,72  </t>
  </si>
  <si>
    <t>209.032,38  </t>
  </si>
  <si>
    <t>798 3</t>
  </si>
  <si>
    <t>294.411,79  </t>
  </si>
  <si>
    <t>798 4</t>
  </si>
  <si>
    <t>447.505,93  </t>
  </si>
  <si>
    <t>Número</t>
  </si>
  <si>
    <t>Fecha</t>
  </si>
  <si>
    <t>CUIT</t>
  </si>
  <si>
    <t>Iva 10,5</t>
  </si>
  <si>
    <t>Neto</t>
  </si>
  <si>
    <t>Parcial</t>
  </si>
  <si>
    <t>Cantidad</t>
  </si>
  <si>
    <t>Código del bien</t>
  </si>
  <si>
    <t>Punto venta</t>
  </si>
  <si>
    <t>asd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</si>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</sst>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dd/mm/yyyy;@"/>
    <numFmt numFmtId="166" formatCode="_ \ #,##0_ ;_ \ \-#,##0_ ;_ \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sz val="11"/>
      <color theme="1"/>
      <name val="Calibri Light"/>
      <family val="2"/>
      <scheme val="major"/>
    </font>
    <font>
      <sz val="8"/>
      <color rgb="FF2AA198"/>
      <name val="Consolas"/>
      <family val="3"/>
    </font>
    <font>
      <u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F5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4">
    <xf numFmtId="0" fontId="0" fillId="0" borderId="0" xfId="0"/>
    <xf numFmtId="49" fontId="3" fillId="0" borderId="1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0" fontId="0" fillId="2" borderId="0" xfId="0" applyFill="1"/>
    <xf numFmtId="166" fontId="4" fillId="3" borderId="4" xfId="1" applyNumberFormat="1" applyFont="1" applyFill="1" applyBorder="1" applyAlignment="1">
      <alignment horizontal="center" vertical="center" wrapText="1"/>
    </xf>
    <xf numFmtId="0" fontId="5" fillId="0" borderId="0" xfId="0" applyFont="1" applyProtection="1">
      <protection locked="0"/>
    </xf>
    <xf numFmtId="0" fontId="5" fillId="4" borderId="0" xfId="0" applyFont="1" applyFill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/>
      <protection locked="0"/>
    </xf>
    <xf numFmtId="14" fontId="5" fillId="0" borderId="0" xfId="0" applyNumberFormat="1" applyFont="1" applyProtection="1">
      <protection locked="0"/>
    </xf>
    <xf numFmtId="14" fontId="5" fillId="4" borderId="0" xfId="0" applyNumberFormat="1" applyFont="1" applyFill="1" applyProtection="1">
      <protection locked="0"/>
    </xf>
    <xf numFmtId="164" fontId="5" fillId="0" borderId="0" xfId="1" applyFont="1" applyProtection="1">
      <protection locked="0"/>
    </xf>
    <xf numFmtId="164" fontId="5" fillId="4" borderId="0" xfId="1" applyFont="1" applyFill="1" applyProtection="1">
      <protection locked="0"/>
    </xf>
    <xf numFmtId="164" fontId="0" fillId="0" borderId="0" xfId="0" applyNumberFormat="1"/>
    <xf numFmtId="49" fontId="5" fillId="0" borderId="0" xfId="0" applyNumberFormat="1" applyFont="1" applyProtection="1">
      <protection locked="0"/>
    </xf>
    <xf numFmtId="49" fontId="5" fillId="4" borderId="0" xfId="0" applyNumberFormat="1" applyFont="1" applyFill="1" applyProtection="1">
      <protection locked="0"/>
    </xf>
    <xf numFmtId="0" fontId="0" fillId="0" borderId="0" xfId="0" applyFont="1" applyBorder="1" applyProtection="1">
      <protection locked="0"/>
    </xf>
    <xf numFmtId="164" fontId="2" fillId="0" borderId="0" xfId="0" applyNumberFormat="1" applyFont="1"/>
    <xf numFmtId="0" fontId="5" fillId="5" borderId="0" xfId="0" applyFont="1" applyFill="1" applyProtection="1">
      <protection locked="0"/>
    </xf>
    <xf numFmtId="0" fontId="5" fillId="6" borderId="0" xfId="0" applyFont="1" applyFill="1" applyProtection="1">
      <protection locked="0"/>
    </xf>
    <xf numFmtId="0" fontId="5" fillId="5" borderId="0" xfId="0" applyFont="1" applyFill="1" applyAlignment="1" applyProtection="1">
      <alignment horizontal="center"/>
      <protection locked="0"/>
    </xf>
    <xf numFmtId="0" fontId="5" fillId="6" borderId="0" xfId="0" applyFont="1" applyFill="1" applyAlignment="1" applyProtection="1">
      <alignment horizontal="center"/>
      <protection locked="0"/>
    </xf>
    <xf numFmtId="14" fontId="5" fillId="5" borderId="0" xfId="0" applyNumberFormat="1" applyFont="1" applyFill="1" applyProtection="1">
      <protection locked="0"/>
    </xf>
    <xf numFmtId="14" fontId="5" fillId="6" borderId="0" xfId="0" applyNumberFormat="1" applyFont="1" applyFill="1" applyProtection="1">
      <protection locked="0"/>
    </xf>
    <xf numFmtId="2" fontId="0" fillId="0" borderId="0" xfId="0" applyNumberFormat="1"/>
    <xf numFmtId="49" fontId="5" fillId="5" borderId="0" xfId="0" applyNumberFormat="1" applyFont="1" applyFill="1" applyProtection="1">
      <protection locked="0"/>
    </xf>
    <xf numFmtId="49" fontId="5" fillId="6" borderId="0" xfId="0" applyNumberFormat="1" applyFont="1" applyFill="1" applyProtection="1">
      <protection locked="0"/>
    </xf>
    <xf numFmtId="2" fontId="2" fillId="0" borderId="0" xfId="0" applyNumberFormat="1" applyFont="1"/>
    <xf numFmtId="0" fontId="5" fillId="7" borderId="0" xfId="0" applyFont="1" applyFill="1" applyProtection="1">
      <protection locked="0"/>
    </xf>
    <xf numFmtId="0" fontId="5" fillId="7" borderId="0" xfId="0" applyFont="1" applyFill="1" applyAlignment="1" applyProtection="1">
      <alignment horizontal="center"/>
      <protection locked="0"/>
    </xf>
    <xf numFmtId="14" fontId="5" fillId="7" borderId="0" xfId="0" applyNumberFormat="1" applyFont="1" applyFill="1" applyProtection="1">
      <protection locked="0"/>
    </xf>
    <xf numFmtId="49" fontId="5" fillId="7" borderId="0" xfId="0" applyNumberFormat="1" applyFont="1" applyFill="1" applyProtection="1">
      <protection locked="0"/>
    </xf>
    <xf numFmtId="0" fontId="5" fillId="8" borderId="0" xfId="0" applyFont="1" applyFill="1" applyProtection="1">
      <protection locked="0"/>
    </xf>
    <xf numFmtId="0" fontId="5" fillId="8" borderId="0" xfId="0" applyFont="1" applyFill="1" applyAlignment="1" applyProtection="1">
      <alignment horizontal="center"/>
      <protection locked="0"/>
    </xf>
    <xf numFmtId="14" fontId="5" fillId="8" borderId="0" xfId="0" applyNumberFormat="1" applyFont="1" applyFill="1" applyProtection="1">
      <protection locked="0"/>
    </xf>
    <xf numFmtId="0" fontId="2" fillId="0" borderId="0" xfId="0" applyFont="1"/>
    <xf numFmtId="49" fontId="5" fillId="8" borderId="0" xfId="0" applyNumberFormat="1" applyFont="1" applyFill="1" applyProtection="1">
      <protection locked="0"/>
    </xf>
    <xf numFmtId="0" fontId="5" fillId="9" borderId="0" xfId="0" applyFont="1" applyFill="1" applyProtection="1">
      <protection locked="0"/>
    </xf>
    <xf numFmtId="0" fontId="5" fillId="0" borderId="5" xfId="0" applyFont="1" applyBorder="1" applyProtection="1">
      <protection locked="0"/>
    </xf>
    <xf numFmtId="0" fontId="5" fillId="10" borderId="0" xfId="0" applyFont="1" applyFill="1" applyProtection="1">
      <protection locked="0"/>
    </xf>
    <xf numFmtId="0" fontId="5" fillId="11" borderId="0" xfId="0" applyFont="1" applyFill="1" applyProtection="1">
      <protection locked="0"/>
    </xf>
    <xf numFmtId="0" fontId="5" fillId="12" borderId="0" xfId="0" applyFont="1" applyFill="1" applyProtection="1">
      <protection locked="0"/>
    </xf>
    <xf numFmtId="0" fontId="5" fillId="11" borderId="0" xfId="0" applyFont="1" applyFill="1" applyAlignment="1" applyProtection="1">
      <alignment horizontal="center"/>
      <protection locked="0"/>
    </xf>
    <xf numFmtId="14" fontId="5" fillId="11" borderId="0" xfId="0" applyNumberFormat="1" applyFont="1" applyFill="1" applyProtection="1">
      <protection locked="0"/>
    </xf>
    <xf numFmtId="0" fontId="5" fillId="12" borderId="0" xfId="0" applyFont="1" applyFill="1" applyAlignment="1" applyProtection="1">
      <alignment horizontal="center"/>
      <protection locked="0"/>
    </xf>
    <xf numFmtId="14" fontId="5" fillId="12" borderId="0" xfId="0" applyNumberFormat="1" applyFont="1" applyFill="1" applyProtection="1">
      <protection locked="0"/>
    </xf>
    <xf numFmtId="0" fontId="5" fillId="9" borderId="0" xfId="0" applyFont="1" applyFill="1" applyAlignment="1" applyProtection="1">
      <alignment horizontal="center"/>
      <protection locked="0"/>
    </xf>
    <xf numFmtId="14" fontId="5" fillId="9" borderId="0" xfId="0" applyNumberFormat="1" applyFont="1" applyFill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14" fontId="5" fillId="0" borderId="5" xfId="0" applyNumberFormat="1" applyFont="1" applyBorder="1" applyProtection="1">
      <protection locked="0"/>
    </xf>
    <xf numFmtId="0" fontId="5" fillId="10" borderId="0" xfId="0" applyFont="1" applyFill="1" applyAlignment="1" applyProtection="1">
      <alignment horizontal="center"/>
      <protection locked="0"/>
    </xf>
    <xf numFmtId="14" fontId="5" fillId="10" borderId="0" xfId="0" applyNumberFormat="1" applyFont="1" applyFill="1" applyProtection="1">
      <protection locked="0"/>
    </xf>
    <xf numFmtId="164" fontId="5" fillId="0" borderId="5" xfId="1" applyFont="1" applyBorder="1" applyProtection="1">
      <protection locked="0"/>
    </xf>
    <xf numFmtId="49" fontId="5" fillId="9" borderId="0" xfId="0" applyNumberFormat="1" applyFont="1" applyFill="1" applyProtection="1">
      <protection locked="0"/>
    </xf>
    <xf numFmtId="49" fontId="5" fillId="0" borderId="5" xfId="0" applyNumberFormat="1" applyFont="1" applyBorder="1" applyProtection="1">
      <protection locked="0"/>
    </xf>
    <xf numFmtId="49" fontId="5" fillId="10" borderId="0" xfId="0" applyNumberFormat="1" applyFont="1" applyFill="1" applyProtection="1">
      <protection locked="0"/>
    </xf>
    <xf numFmtId="49" fontId="5" fillId="11" borderId="0" xfId="0" applyNumberFormat="1" applyFont="1" applyFill="1" applyProtection="1">
      <protection locked="0"/>
    </xf>
    <xf numFmtId="49" fontId="5" fillId="12" borderId="0" xfId="0" applyNumberFormat="1" applyFont="1" applyFill="1" applyProtection="1">
      <protection locked="0"/>
    </xf>
    <xf numFmtId="0" fontId="5" fillId="13" borderId="0" xfId="0" applyFont="1" applyFill="1" applyProtection="1">
      <protection locked="0"/>
    </xf>
    <xf numFmtId="0" fontId="5" fillId="13" borderId="0" xfId="0" applyFont="1" applyFill="1" applyAlignment="1" applyProtection="1">
      <alignment horizontal="center"/>
      <protection locked="0"/>
    </xf>
    <xf numFmtId="14" fontId="5" fillId="13" borderId="0" xfId="0" applyNumberFormat="1" applyFont="1" applyFill="1" applyProtection="1">
      <protection locked="0"/>
    </xf>
    <xf numFmtId="49" fontId="5" fillId="13" borderId="0" xfId="0" applyNumberFormat="1" applyFont="1" applyFill="1" applyProtection="1">
      <protection locked="0"/>
    </xf>
    <xf numFmtId="0" fontId="5" fillId="14" borderId="0" xfId="0" applyFont="1" applyFill="1" applyProtection="1">
      <protection locked="0"/>
    </xf>
    <xf numFmtId="0" fontId="5" fillId="15" borderId="0" xfId="0" applyFont="1" applyFill="1" applyProtection="1">
      <protection locked="0"/>
    </xf>
    <xf numFmtId="0" fontId="5" fillId="14" borderId="0" xfId="0" applyFont="1" applyFill="1" applyAlignment="1" applyProtection="1">
      <alignment horizontal="center"/>
      <protection locked="0"/>
    </xf>
    <xf numFmtId="14" fontId="5" fillId="14" borderId="0" xfId="0" applyNumberFormat="1" applyFont="1" applyFill="1" applyProtection="1">
      <protection locked="0"/>
    </xf>
    <xf numFmtId="0" fontId="5" fillId="15" borderId="0" xfId="0" applyFont="1" applyFill="1" applyAlignment="1" applyProtection="1">
      <alignment horizontal="center"/>
      <protection locked="0"/>
    </xf>
    <xf numFmtId="14" fontId="5" fillId="15" borderId="0" xfId="0" applyNumberFormat="1" applyFont="1" applyFill="1" applyProtection="1">
      <protection locked="0"/>
    </xf>
    <xf numFmtId="49" fontId="5" fillId="14" borderId="0" xfId="0" applyNumberFormat="1" applyFont="1" applyFill="1" applyProtection="1">
      <protection locked="0"/>
    </xf>
    <xf numFmtId="49" fontId="5" fillId="15" borderId="0" xfId="0" applyNumberFormat="1" applyFont="1" applyFill="1" applyProtection="1">
      <protection locked="0"/>
    </xf>
    <xf numFmtId="0" fontId="5" fillId="16" borderId="0" xfId="0" applyFont="1" applyFill="1" applyProtection="1">
      <protection locked="0"/>
    </xf>
    <xf numFmtId="0" fontId="5" fillId="17" borderId="0" xfId="0" applyFont="1" applyFill="1" applyProtection="1">
      <protection locked="0"/>
    </xf>
    <xf numFmtId="0" fontId="5" fillId="0" borderId="0" xfId="0" applyFont="1" applyBorder="1" applyProtection="1">
      <protection locked="0"/>
    </xf>
    <xf numFmtId="0" fontId="5" fillId="16" borderId="0" xfId="0" applyFont="1" applyFill="1" applyAlignment="1" applyProtection="1">
      <alignment horizontal="center"/>
      <protection locked="0"/>
    </xf>
    <xf numFmtId="14" fontId="5" fillId="16" borderId="0" xfId="0" applyNumberFormat="1" applyFont="1" applyFill="1" applyProtection="1">
      <protection locked="0"/>
    </xf>
    <xf numFmtId="0" fontId="5" fillId="17" borderId="0" xfId="0" applyFont="1" applyFill="1" applyAlignment="1" applyProtection="1">
      <alignment horizontal="center"/>
      <protection locked="0"/>
    </xf>
    <xf numFmtId="14" fontId="5" fillId="17" borderId="0" xfId="0" applyNumberFormat="1" applyFont="1" applyFill="1" applyProtection="1">
      <protection locked="0"/>
    </xf>
    <xf numFmtId="0" fontId="5" fillId="0" borderId="0" xfId="0" applyFont="1" applyBorder="1" applyAlignment="1" applyProtection="1">
      <alignment horizontal="center"/>
      <protection locked="0"/>
    </xf>
    <xf numFmtId="14" fontId="5" fillId="0" borderId="0" xfId="0" applyNumberFormat="1" applyFont="1" applyBorder="1" applyProtection="1">
      <protection locked="0"/>
    </xf>
    <xf numFmtId="49" fontId="5" fillId="16" borderId="0" xfId="0" applyNumberFormat="1" applyFont="1" applyFill="1" applyProtection="1">
      <protection locked="0"/>
    </xf>
    <xf numFmtId="49" fontId="5" fillId="17" borderId="0" xfId="0" applyNumberFormat="1" applyFont="1" applyFill="1" applyProtection="1">
      <protection locked="0"/>
    </xf>
    <xf numFmtId="49" fontId="5" fillId="0" borderId="0" xfId="0" applyNumberFormat="1" applyFont="1" applyBorder="1" applyProtection="1">
      <protection locked="0"/>
    </xf>
    <xf numFmtId="1" fontId="5" fillId="0" borderId="0" xfId="0" applyNumberFormat="1" applyFont="1" applyProtection="1">
      <protection locked="0"/>
    </xf>
    <xf numFmtId="1" fontId="5" fillId="18" borderId="0" xfId="0" applyNumberFormat="1" applyFont="1" applyFill="1" applyProtection="1">
      <protection locked="0"/>
    </xf>
    <xf numFmtId="1" fontId="5" fillId="0" borderId="5" xfId="0" applyNumberFormat="1" applyFont="1" applyBorder="1" applyProtection="1">
      <protection locked="0"/>
    </xf>
    <xf numFmtId="0" fontId="5" fillId="18" borderId="0" xfId="0" applyFont="1" applyFill="1" applyProtection="1">
      <protection locked="0"/>
    </xf>
    <xf numFmtId="0" fontId="5" fillId="18" borderId="0" xfId="0" applyFont="1" applyFill="1" applyAlignment="1" applyProtection="1">
      <alignment horizontal="center"/>
      <protection locked="0"/>
    </xf>
    <xf numFmtId="14" fontId="5" fillId="18" borderId="0" xfId="0" applyNumberFormat="1" applyFont="1" applyFill="1" applyProtection="1">
      <protection locked="0"/>
    </xf>
    <xf numFmtId="49" fontId="5" fillId="18" borderId="0" xfId="0" applyNumberFormat="1" applyFont="1" applyFill="1" applyProtection="1">
      <protection locked="0"/>
    </xf>
    <xf numFmtId="0" fontId="0" fillId="19" borderId="0" xfId="0" applyFill="1" applyAlignment="1">
      <alignment horizontal="center" vertical="center" wrapText="1"/>
    </xf>
    <xf numFmtId="0" fontId="0" fillId="19" borderId="0" xfId="0" applyFill="1" applyAlignment="1">
      <alignment horizontal="left" vertical="center" wrapText="1"/>
    </xf>
    <xf numFmtId="0" fontId="0" fillId="19" borderId="0" xfId="0" applyFill="1" applyAlignment="1">
      <alignment horizontal="right" vertical="center" wrapText="1"/>
    </xf>
    <xf numFmtId="0" fontId="0" fillId="20" borderId="0" xfId="0" applyFill="1" applyAlignment="1">
      <alignment horizontal="center" vertical="center" wrapText="1"/>
    </xf>
    <xf numFmtId="0" fontId="0" fillId="20" borderId="0" xfId="0" applyFill="1" applyAlignment="1">
      <alignment horizontal="left" vertical="center" wrapText="1"/>
    </xf>
    <xf numFmtId="0" fontId="0" fillId="20" borderId="0" xfId="0" applyFill="1" applyAlignment="1">
      <alignment horizontal="right" vertical="center" wrapText="1"/>
    </xf>
    <xf numFmtId="0" fontId="6" fillId="0" borderId="0" xfId="0" applyFont="1" applyAlignment="1">
      <alignment vertical="center"/>
    </xf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/>
    <xf numFmtId="0" fontId="0" fillId="0" borderId="0" xfId="0" applyAlignment="1">
      <alignment vertical="center" wrapText="1"/>
    </xf>
    <xf numFmtId="2" fontId="7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F9" sqref="F9"/>
    </sheetView>
  </sheetViews>
  <sheetFormatPr baseColWidth="10" defaultRowHeight="14.4" x14ac:dyDescent="0.3"/>
  <cols>
    <col min="1" max="4" width="11.5546875" style="99"/>
    <col min="5" max="5" width="16.44140625" style="99" customWidth="1"/>
    <col min="6" max="6" width="17" style="99" customWidth="1"/>
    <col min="7" max="7" width="13" style="99" bestFit="1" customWidth="1"/>
    <col min="8" max="16384" width="11.5546875" style="99"/>
  </cols>
  <sheetData>
    <row r="1" spans="1:10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</row>
    <row r="2" spans="1:10" x14ac:dyDescent="0.3">
      <c r="A2" s="8">
        <v>1</v>
      </c>
      <c r="B2" s="8" t="s">
        <v>4</v>
      </c>
      <c r="C2" s="10" t="s">
        <v>5</v>
      </c>
      <c r="D2" s="12">
        <v>43836</v>
      </c>
      <c r="E2" s="8" t="s">
        <v>11</v>
      </c>
      <c r="F2" s="14">
        <v>1251396.2262443439</v>
      </c>
      <c r="G2" s="100">
        <v>131396.60375565611</v>
      </c>
      <c r="H2" s="99" t="s">
        <v>17</v>
      </c>
      <c r="I2" s="17" t="s">
        <v>18</v>
      </c>
      <c r="J2" s="99">
        <v>1</v>
      </c>
    </row>
    <row r="3" spans="1:10" x14ac:dyDescent="0.3">
      <c r="A3" s="9">
        <v>1</v>
      </c>
      <c r="B3" s="9" t="s">
        <v>4</v>
      </c>
      <c r="C3" s="11" t="s">
        <v>6</v>
      </c>
      <c r="D3" s="13">
        <v>43837</v>
      </c>
      <c r="E3" s="9" t="s">
        <v>12</v>
      </c>
      <c r="F3" s="14">
        <v>452488.68778280541</v>
      </c>
      <c r="G3" s="100">
        <v>47511.312217194565</v>
      </c>
      <c r="H3" s="99" t="s">
        <v>17</v>
      </c>
      <c r="I3" s="18" t="s">
        <v>19</v>
      </c>
      <c r="J3" s="99">
        <v>1</v>
      </c>
    </row>
    <row r="4" spans="1:10" x14ac:dyDescent="0.3">
      <c r="A4" s="9">
        <v>1</v>
      </c>
      <c r="B4" s="9" t="s">
        <v>4</v>
      </c>
      <c r="C4" s="11" t="s">
        <v>7</v>
      </c>
      <c r="D4" s="13">
        <v>43838</v>
      </c>
      <c r="E4" s="9" t="s">
        <v>13</v>
      </c>
      <c r="F4" s="15">
        <v>606748.47963800898</v>
      </c>
      <c r="G4" s="100">
        <v>63708.590361990944</v>
      </c>
      <c r="H4" s="99" t="s">
        <v>17</v>
      </c>
      <c r="I4" s="18" t="s">
        <v>20</v>
      </c>
      <c r="J4" s="99">
        <v>1</v>
      </c>
    </row>
    <row r="5" spans="1:10" x14ac:dyDescent="0.3">
      <c r="A5" s="8">
        <v>1</v>
      </c>
      <c r="B5" s="8" t="s">
        <v>4</v>
      </c>
      <c r="C5" s="10" t="s">
        <v>8</v>
      </c>
      <c r="D5" s="12">
        <v>43844</v>
      </c>
      <c r="E5" s="8" t="s">
        <v>14</v>
      </c>
      <c r="F5" s="14">
        <v>755959.27601809951</v>
      </c>
      <c r="G5" s="100">
        <v>79375.723981900446</v>
      </c>
      <c r="H5" s="99" t="s">
        <v>17</v>
      </c>
      <c r="I5" s="17" t="s">
        <v>21</v>
      </c>
      <c r="J5" s="99">
        <v>1</v>
      </c>
    </row>
    <row r="6" spans="1:10" x14ac:dyDescent="0.3">
      <c r="A6" s="8">
        <v>1</v>
      </c>
      <c r="B6" s="8" t="s">
        <v>4</v>
      </c>
      <c r="C6" s="10" t="s">
        <v>9</v>
      </c>
      <c r="D6" s="12">
        <v>43850</v>
      </c>
      <c r="E6" s="8" t="s">
        <v>15</v>
      </c>
      <c r="F6" s="14">
        <v>2127963.8009049776</v>
      </c>
      <c r="G6" s="100">
        <v>223436.19909502263</v>
      </c>
      <c r="H6" s="99" t="s">
        <v>17</v>
      </c>
      <c r="I6" s="17" t="s">
        <v>22</v>
      </c>
      <c r="J6" s="99">
        <v>1</v>
      </c>
    </row>
    <row r="7" spans="1:10" x14ac:dyDescent="0.3">
      <c r="A7" s="8">
        <v>1</v>
      </c>
      <c r="B7" s="8" t="s">
        <v>4</v>
      </c>
      <c r="C7" s="10" t="s">
        <v>10</v>
      </c>
      <c r="D7" s="12">
        <v>43851</v>
      </c>
      <c r="E7" s="8" t="s">
        <v>16</v>
      </c>
      <c r="F7" s="14">
        <v>1015067.8733031674</v>
      </c>
      <c r="G7" s="100">
        <v>106582.12669683258</v>
      </c>
      <c r="H7" s="99" t="s">
        <v>17</v>
      </c>
      <c r="I7" s="17" t="s">
        <v>23</v>
      </c>
      <c r="J7" s="99">
        <v>1</v>
      </c>
    </row>
    <row r="8" spans="1:10" x14ac:dyDescent="0.3">
      <c r="F8" s="99" t="s">
        <v>304</v>
      </c>
      <c r="G8" s="20"/>
    </row>
    <row r="9" spans="1:10" x14ac:dyDescent="0.3">
      <c r="D9" s="101"/>
    </row>
  </sheetData>
  <dataValidations count="7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7" xr:uid="{D7F9DD15-E898-44C1-99C4-856BA20206FC}">
      <formula1>"1,2,3"</formula1>
    </dataValidation>
    <dataValidation type="textLength" operator="equal" allowBlank="1" showErrorMessage="1" error="El nro de factura debe tener 8 dígitos_x000a_(ej  : 00000123) " sqref="C2:C7" xr:uid="{97F7BC9B-C183-4311-8B1B-82E1F738D513}">
      <formula1>8</formula1>
    </dataValidation>
    <dataValidation type="textLength" operator="equal" allowBlank="1" showInputMessage="1" showErrorMessage="1" error="El punto de venta debe tener 4 dígitos. (Ej: 0001)" sqref="B2:B7" xr:uid="{CF9A6526-16A6-430D-A966-7F9004232236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7" xr:uid="{5192069D-AA67-4739-86B5-9C278E280A1D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7" xr:uid="{472DCABE-1B1B-4904-A79F-692D99D8BD1A}">
      <formula1>TODAY()-365</formula1>
    </dataValidation>
    <dataValidation type="decimal" operator="greaterThanOrEqual" allowBlank="1" showInputMessage="1" showErrorMessage="1" errorTitle="Error de carga" error="El valor a ingresar debe ser mayor o igual a 0 (cero). _x000a_" sqref="F2:F7" xr:uid="{A6F92E21-A2DC-4A53-8E26-4759955237B9}">
      <formula1>0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7" xr:uid="{C00F1425-7A2B-4DDC-AFD5-172A2366E54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F7" sqref="F7"/>
    </sheetView>
  </sheetViews>
  <sheetFormatPr baseColWidth="10" defaultRowHeight="14.4" x14ac:dyDescent="0.3"/>
  <cols>
    <col min="5" max="5" width="15.109375" customWidth="1"/>
    <col min="6" max="6" width="14.6640625" customWidth="1"/>
  </cols>
  <sheetData>
    <row r="1" spans="1:10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</row>
    <row r="2" spans="1:10" x14ac:dyDescent="0.3">
      <c r="A2" s="21">
        <v>1</v>
      </c>
      <c r="B2" s="21" t="s">
        <v>4</v>
      </c>
      <c r="C2" s="23" t="s">
        <v>26</v>
      </c>
      <c r="D2" s="25">
        <v>43861</v>
      </c>
      <c r="E2" s="21" t="s">
        <v>31</v>
      </c>
      <c r="F2" s="27">
        <v>2343348.4162895926</v>
      </c>
      <c r="G2" s="27">
        <f>F2*0.105</f>
        <v>246051.58371040723</v>
      </c>
      <c r="H2" t="s">
        <v>17</v>
      </c>
      <c r="I2" s="28" t="s">
        <v>54</v>
      </c>
      <c r="J2">
        <v>1</v>
      </c>
    </row>
    <row r="3" spans="1:10" x14ac:dyDescent="0.3">
      <c r="A3" s="21">
        <v>2</v>
      </c>
      <c r="B3" s="21" t="s">
        <v>4</v>
      </c>
      <c r="C3" s="23" t="s">
        <v>27</v>
      </c>
      <c r="D3" s="25">
        <v>43880</v>
      </c>
      <c r="E3" s="21" t="s">
        <v>31</v>
      </c>
      <c r="F3" s="27">
        <v>92307.692307692312</v>
      </c>
      <c r="G3" s="27">
        <f t="shared" ref="G3:G6" si="0">F3*0.105</f>
        <v>9692.3076923076933</v>
      </c>
      <c r="H3" t="s">
        <v>17</v>
      </c>
      <c r="I3" s="28" t="s">
        <v>54</v>
      </c>
      <c r="J3">
        <v>1</v>
      </c>
    </row>
    <row r="4" spans="1:10" x14ac:dyDescent="0.3">
      <c r="A4" s="22">
        <v>1</v>
      </c>
      <c r="B4" s="22" t="s">
        <v>4</v>
      </c>
      <c r="C4" s="24" t="s">
        <v>28</v>
      </c>
      <c r="D4" s="26">
        <v>43881</v>
      </c>
      <c r="E4" s="22" t="s">
        <v>32</v>
      </c>
      <c r="F4" s="27">
        <v>1339366.5158371041</v>
      </c>
      <c r="G4" s="27">
        <f t="shared" si="0"/>
        <v>140633.48416289591</v>
      </c>
      <c r="H4" t="s">
        <v>17</v>
      </c>
      <c r="I4" s="29" t="s">
        <v>55</v>
      </c>
      <c r="J4">
        <v>1</v>
      </c>
    </row>
    <row r="5" spans="1:10" x14ac:dyDescent="0.3">
      <c r="A5" s="22">
        <v>2</v>
      </c>
      <c r="B5" s="22" t="s">
        <v>4</v>
      </c>
      <c r="C5" s="24" t="s">
        <v>29</v>
      </c>
      <c r="D5" s="26">
        <v>43881</v>
      </c>
      <c r="E5" s="22" t="s">
        <v>32</v>
      </c>
      <c r="F5" s="27">
        <v>381971.9457013575</v>
      </c>
      <c r="G5" s="27">
        <f t="shared" si="0"/>
        <v>40107.054298642535</v>
      </c>
      <c r="H5" t="s">
        <v>17</v>
      </c>
      <c r="I5" s="29" t="s">
        <v>55</v>
      </c>
      <c r="J5">
        <v>1</v>
      </c>
    </row>
    <row r="6" spans="1:10" x14ac:dyDescent="0.3">
      <c r="A6" s="8">
        <v>1</v>
      </c>
      <c r="B6" s="8" t="s">
        <v>4</v>
      </c>
      <c r="C6" s="10" t="s">
        <v>30</v>
      </c>
      <c r="D6" s="12">
        <v>43887</v>
      </c>
      <c r="E6" s="8" t="s">
        <v>33</v>
      </c>
      <c r="F6" s="27">
        <v>325791.85520361993</v>
      </c>
      <c r="G6" s="27">
        <f t="shared" si="0"/>
        <v>34208.144796380089</v>
      </c>
      <c r="H6" t="s">
        <v>17</v>
      </c>
      <c r="I6" s="17" t="s">
        <v>56</v>
      </c>
      <c r="J6">
        <v>1</v>
      </c>
    </row>
    <row r="7" spans="1:10" x14ac:dyDescent="0.3">
      <c r="F7" t="s">
        <v>305</v>
      </c>
      <c r="G7" s="30"/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6" xr:uid="{00000000-0002-0000-0100-000000000000}">
      <formula1>"1,2,3"</formula1>
    </dataValidation>
    <dataValidation type="textLength" operator="equal" allowBlank="1" showErrorMessage="1" error="El nro de factura debe tener 8 dígitos_x000a_(ej  : 00000123) " sqref="C2:C6" xr:uid="{00000000-0002-0000-0100-000001000000}">
      <formula1>8</formula1>
    </dataValidation>
    <dataValidation type="textLength" operator="equal" allowBlank="1" showInputMessage="1" showErrorMessage="1" error="El punto de venta debe tener 4 dígitos. (Ej: 0001)" sqref="B2:B6" xr:uid="{00000000-0002-0000-01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6" xr:uid="{00000000-0002-0000-01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6" xr:uid="{00000000-0002-0000-01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6" xr:uid="{00000000-0002-0000-0100-00000500000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sqref="A1:J1"/>
    </sheetView>
  </sheetViews>
  <sheetFormatPr baseColWidth="10" defaultRowHeight="14.4" x14ac:dyDescent="0.3"/>
  <cols>
    <col min="5" max="5" width="16.44140625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9">
        <v>1</v>
      </c>
      <c r="B2" s="9" t="s">
        <v>4</v>
      </c>
      <c r="C2" s="11" t="s">
        <v>34</v>
      </c>
      <c r="D2" s="13">
        <v>43899</v>
      </c>
      <c r="E2" s="9" t="s">
        <v>42</v>
      </c>
      <c r="F2" s="27">
        <v>438511.31221719459</v>
      </c>
      <c r="G2" s="27">
        <f>F2*0.105</f>
        <v>46043.687782805428</v>
      </c>
      <c r="H2" t="s">
        <v>17</v>
      </c>
      <c r="I2" s="18" t="s">
        <v>57</v>
      </c>
      <c r="J2">
        <v>1</v>
      </c>
      <c r="K2" s="19" t="s">
        <v>25</v>
      </c>
      <c r="L2" t="str">
        <f>VLOOKUP(I2,'Costos límites'!$A$1:$D$52,4,FALSE)</f>
        <v>68.277,31  </v>
      </c>
      <c r="M2">
        <v>68277.31</v>
      </c>
      <c r="N2">
        <v>12</v>
      </c>
      <c r="O2">
        <v>1</v>
      </c>
    </row>
    <row r="3" spans="1:15" x14ac:dyDescent="0.3">
      <c r="A3" s="8">
        <v>1</v>
      </c>
      <c r="B3" s="8" t="s">
        <v>4</v>
      </c>
      <c r="C3" s="10" t="s">
        <v>35</v>
      </c>
      <c r="D3" s="12">
        <v>43899</v>
      </c>
      <c r="E3" s="8" t="s">
        <v>43</v>
      </c>
      <c r="F3" s="27">
        <v>742081.45701357466</v>
      </c>
      <c r="G3" s="27">
        <f t="shared" ref="G3:G9" si="0">F3*0.105</f>
        <v>77918.552986425333</v>
      </c>
      <c r="H3" t="s">
        <v>17</v>
      </c>
      <c r="I3" s="17" t="s">
        <v>58</v>
      </c>
      <c r="J3">
        <v>1</v>
      </c>
      <c r="K3" s="19" t="s">
        <v>25</v>
      </c>
      <c r="L3" t="str">
        <f>VLOOKUP(I3,'Costos límites'!$A$1:$D$52,4,FALSE)</f>
        <v>120.002,55  </v>
      </c>
      <c r="M3">
        <v>120002.55</v>
      </c>
      <c r="N3">
        <v>12</v>
      </c>
      <c r="O3">
        <v>1</v>
      </c>
    </row>
    <row r="4" spans="1:15" x14ac:dyDescent="0.3">
      <c r="A4" s="8">
        <v>1</v>
      </c>
      <c r="B4" s="8" t="s">
        <v>4</v>
      </c>
      <c r="C4" s="10" t="s">
        <v>36</v>
      </c>
      <c r="D4" s="12">
        <v>43899</v>
      </c>
      <c r="E4" s="8" t="s">
        <v>44</v>
      </c>
      <c r="F4" s="27">
        <v>742081.45701357466</v>
      </c>
      <c r="G4" s="27">
        <f t="shared" si="0"/>
        <v>77918.552986425333</v>
      </c>
      <c r="H4" t="s">
        <v>17</v>
      </c>
      <c r="I4" s="17" t="s">
        <v>58</v>
      </c>
      <c r="J4">
        <v>1</v>
      </c>
      <c r="K4" s="19" t="s">
        <v>25</v>
      </c>
      <c r="L4" t="str">
        <f>VLOOKUP(I4,'Costos límites'!$A$1:$D$52,4,FALSE)</f>
        <v>120.002,55  </v>
      </c>
      <c r="M4">
        <v>120002.55</v>
      </c>
      <c r="N4">
        <v>12</v>
      </c>
      <c r="O4">
        <v>1</v>
      </c>
    </row>
    <row r="5" spans="1:15" x14ac:dyDescent="0.3">
      <c r="A5" s="8">
        <v>1</v>
      </c>
      <c r="B5" s="8" t="s">
        <v>4</v>
      </c>
      <c r="C5" s="10" t="s">
        <v>37</v>
      </c>
      <c r="D5" s="12">
        <v>43899</v>
      </c>
      <c r="E5" s="8" t="s">
        <v>45</v>
      </c>
      <c r="F5" s="27">
        <v>1662191.1312217196</v>
      </c>
      <c r="G5" s="27">
        <f t="shared" si="0"/>
        <v>174530.06877828055</v>
      </c>
      <c r="H5" t="s">
        <v>17</v>
      </c>
      <c r="I5" s="17" t="s">
        <v>59</v>
      </c>
      <c r="J5">
        <v>1</v>
      </c>
      <c r="K5" s="19" t="s">
        <v>25</v>
      </c>
      <c r="L5" t="str">
        <f>VLOOKUP(I5,'Costos límites'!$A$1:$D$52,4,FALSE)</f>
        <v>256.557,19  </v>
      </c>
      <c r="M5">
        <v>256557.19</v>
      </c>
      <c r="N5">
        <v>12</v>
      </c>
      <c r="O5">
        <v>1</v>
      </c>
    </row>
    <row r="6" spans="1:15" x14ac:dyDescent="0.3">
      <c r="A6" s="8">
        <v>1</v>
      </c>
      <c r="B6" s="8" t="s">
        <v>4</v>
      </c>
      <c r="C6" s="10" t="s">
        <v>38</v>
      </c>
      <c r="D6" s="12">
        <v>43899</v>
      </c>
      <c r="E6" s="8" t="s">
        <v>46</v>
      </c>
      <c r="F6" s="27">
        <v>328778.28054298641</v>
      </c>
      <c r="G6" s="27">
        <f t="shared" si="0"/>
        <v>34521.719457013569</v>
      </c>
      <c r="H6" t="s">
        <v>17</v>
      </c>
      <c r="I6" s="17" t="s">
        <v>60</v>
      </c>
      <c r="J6">
        <v>1</v>
      </c>
      <c r="K6" s="19" t="s">
        <v>24</v>
      </c>
      <c r="L6" t="str">
        <f>VLOOKUP(I6,'Costos límites'!$A$1:$D$52,4,FALSE)</f>
        <v>44.518,25  </v>
      </c>
      <c r="M6">
        <v>44518.25</v>
      </c>
      <c r="N6">
        <v>0</v>
      </c>
    </row>
    <row r="7" spans="1:15" x14ac:dyDescent="0.3">
      <c r="A7" s="8">
        <v>1</v>
      </c>
      <c r="B7" s="8" t="s">
        <v>4</v>
      </c>
      <c r="C7" s="10" t="s">
        <v>39</v>
      </c>
      <c r="D7" s="12">
        <v>43899</v>
      </c>
      <c r="E7" s="8" t="s">
        <v>47</v>
      </c>
      <c r="F7" s="27">
        <v>339366.52488687786</v>
      </c>
      <c r="G7" s="27">
        <f t="shared" si="0"/>
        <v>35633.485113122173</v>
      </c>
      <c r="H7" t="s">
        <v>17</v>
      </c>
      <c r="I7" s="17" t="s">
        <v>61</v>
      </c>
      <c r="J7">
        <v>1</v>
      </c>
      <c r="K7" s="19" t="s">
        <v>24</v>
      </c>
      <c r="L7" t="str">
        <f>VLOOKUP(I7,'Costos límites'!$A$1:$D$52,4,FALSE)</f>
        <v>52.612,47  </v>
      </c>
      <c r="M7">
        <v>52612.47</v>
      </c>
      <c r="N7">
        <v>0</v>
      </c>
    </row>
    <row r="8" spans="1:15" x14ac:dyDescent="0.3">
      <c r="A8" s="8">
        <v>1</v>
      </c>
      <c r="B8" s="8" t="s">
        <v>4</v>
      </c>
      <c r="C8" s="10" t="s">
        <v>40</v>
      </c>
      <c r="D8" s="12">
        <v>43903</v>
      </c>
      <c r="E8" s="8" t="s">
        <v>48</v>
      </c>
      <c r="F8" s="27">
        <v>1885972.8506787331</v>
      </c>
      <c r="G8" s="27">
        <f t="shared" si="0"/>
        <v>198027.14932126697</v>
      </c>
      <c r="H8" t="s">
        <v>17</v>
      </c>
      <c r="I8" s="17" t="s">
        <v>62</v>
      </c>
      <c r="J8">
        <v>1</v>
      </c>
      <c r="K8" s="19" t="s">
        <v>25</v>
      </c>
      <c r="L8" t="str">
        <f>VLOOKUP(I8,'Costos límites'!$A$1:$D$52,4,FALSE)</f>
        <v>299.163,46  </v>
      </c>
      <c r="M8">
        <v>299163.46000000002</v>
      </c>
      <c r="N8">
        <v>8</v>
      </c>
      <c r="O8">
        <v>1</v>
      </c>
    </row>
    <row r="9" spans="1:15" x14ac:dyDescent="0.3">
      <c r="A9" s="8">
        <v>1</v>
      </c>
      <c r="B9" s="8" t="s">
        <v>4</v>
      </c>
      <c r="C9" s="10" t="s">
        <v>41</v>
      </c>
      <c r="D9" s="12">
        <v>43903</v>
      </c>
      <c r="E9" s="8" t="s">
        <v>49</v>
      </c>
      <c r="F9" s="27">
        <v>325791.85520361993</v>
      </c>
      <c r="G9" s="27">
        <f t="shared" si="0"/>
        <v>34208.144796380089</v>
      </c>
      <c r="H9" t="s">
        <v>17</v>
      </c>
      <c r="I9" s="17" t="s">
        <v>60</v>
      </c>
      <c r="J9">
        <v>1</v>
      </c>
      <c r="K9" s="19" t="s">
        <v>24</v>
      </c>
      <c r="L9" t="str">
        <f>VLOOKUP(I9,'Costos límites'!$A$1:$D$52,4,FALSE)</f>
        <v>44.518,25  </v>
      </c>
      <c r="M9">
        <v>44518.25</v>
      </c>
      <c r="N9">
        <v>0</v>
      </c>
    </row>
    <row r="10" spans="1:15" x14ac:dyDescent="0.3">
      <c r="D10" s="12"/>
      <c r="E10" s="8"/>
      <c r="G10" s="30">
        <f>SUM(G2:G9)</f>
        <v>678801.36122171942</v>
      </c>
      <c r="M10">
        <f>SUM(M2:M9)</f>
        <v>1005652.03</v>
      </c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9" xr:uid="{00000000-0002-0000-0200-000000000000}">
      <formula1>"1,2,3"</formula1>
    </dataValidation>
    <dataValidation type="textLength" operator="equal" allowBlank="1" showErrorMessage="1" error="El nro de factura debe tener 8 dígitos_x000a_(ej  : 00000123) " sqref="C2:C9" xr:uid="{00000000-0002-0000-0200-000001000000}">
      <formula1>8</formula1>
    </dataValidation>
    <dataValidation type="textLength" operator="equal" allowBlank="1" showInputMessage="1" showErrorMessage="1" error="El punto de venta debe tener 4 dígitos. (Ej: 0001)" sqref="B2:B9" xr:uid="{00000000-0002-0000-02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10" xr:uid="{00000000-0002-0000-02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10" xr:uid="{00000000-0002-0000-02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9" xr:uid="{00000000-0002-0000-0200-000005000000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>
      <selection sqref="A1:J1"/>
    </sheetView>
  </sheetViews>
  <sheetFormatPr baseColWidth="10" defaultRowHeight="14.4" x14ac:dyDescent="0.3"/>
  <cols>
    <col min="5" max="5" width="20.88671875" customWidth="1"/>
    <col min="6" max="6" width="17.109375" customWidth="1"/>
    <col min="7" max="7" width="13" bestFit="1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8">
        <v>1</v>
      </c>
      <c r="B2" s="8" t="s">
        <v>4</v>
      </c>
      <c r="C2" s="10" t="s">
        <v>50</v>
      </c>
      <c r="D2" s="12">
        <v>43962</v>
      </c>
      <c r="E2" s="8" t="s">
        <v>33</v>
      </c>
      <c r="F2" s="14">
        <v>1167420.8144796381</v>
      </c>
      <c r="G2" s="16">
        <f>F2*0.105</f>
        <v>122579.18552036199</v>
      </c>
      <c r="H2" t="s">
        <v>17</v>
      </c>
      <c r="I2" s="17" t="s">
        <v>63</v>
      </c>
      <c r="J2">
        <v>1</v>
      </c>
      <c r="K2" s="19" t="s">
        <v>25</v>
      </c>
      <c r="L2" t="str">
        <f>VLOOKUP(I2,'Costos límites'!$A$1:$D$52,4,FALSE)</f>
        <v>182.072,85  </v>
      </c>
      <c r="M2">
        <v>182072.85</v>
      </c>
      <c r="N2">
        <v>12</v>
      </c>
      <c r="O2">
        <v>1</v>
      </c>
    </row>
    <row r="3" spans="1:15" x14ac:dyDescent="0.3">
      <c r="A3" s="31">
        <v>1</v>
      </c>
      <c r="B3" s="31" t="s">
        <v>4</v>
      </c>
      <c r="C3" s="32" t="s">
        <v>51</v>
      </c>
      <c r="D3" s="33">
        <v>43965</v>
      </c>
      <c r="E3" s="31" t="s">
        <v>52</v>
      </c>
      <c r="F3" s="14">
        <v>2461538.4615384615</v>
      </c>
      <c r="G3" s="16">
        <f t="shared" ref="G3:G4" si="0">F3*0.105</f>
        <v>258461.53846153844</v>
      </c>
      <c r="H3" t="s">
        <v>17</v>
      </c>
      <c r="I3" s="34" t="s">
        <v>64</v>
      </c>
      <c r="J3">
        <v>1</v>
      </c>
      <c r="K3" s="19" t="s">
        <v>25</v>
      </c>
      <c r="L3" t="str">
        <f>VLOOKUP(I3,'Costos límites'!$A$1:$D$52,4,FALSE)</f>
        <v>310.351,45  </v>
      </c>
      <c r="M3">
        <v>310351.45</v>
      </c>
      <c r="N3">
        <v>12</v>
      </c>
      <c r="O3">
        <v>1</v>
      </c>
    </row>
    <row r="4" spans="1:15" x14ac:dyDescent="0.3">
      <c r="A4" s="31">
        <v>3</v>
      </c>
      <c r="B4" s="31" t="s">
        <v>4</v>
      </c>
      <c r="C4" s="32" t="s">
        <v>53</v>
      </c>
      <c r="D4" s="33">
        <v>43982</v>
      </c>
      <c r="E4" s="31" t="s">
        <v>52</v>
      </c>
      <c r="F4" s="14">
        <v>489592.76018099551</v>
      </c>
      <c r="G4" s="16">
        <f t="shared" si="0"/>
        <v>51407.239819004528</v>
      </c>
      <c r="H4" t="s">
        <v>17</v>
      </c>
      <c r="I4" s="34" t="s">
        <v>64</v>
      </c>
      <c r="J4">
        <v>1</v>
      </c>
      <c r="K4" s="19" t="s">
        <v>25</v>
      </c>
    </row>
    <row r="5" spans="1:15" x14ac:dyDescent="0.3">
      <c r="B5" s="8"/>
      <c r="G5" s="20">
        <f>G2+G3-G4</f>
        <v>329633.48416289588</v>
      </c>
      <c r="M5">
        <f>SUM(M2:M4)</f>
        <v>492424.30000000005</v>
      </c>
    </row>
  </sheetData>
  <dataValidations count="7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4" xr:uid="{00000000-0002-0000-0300-000000000000}">
      <formula1>"1,2,3"</formula1>
    </dataValidation>
    <dataValidation type="textLength" operator="equal" allowBlank="1" showInputMessage="1" showErrorMessage="1" error="El punto de venta debe tener 4 dígitos. (Ej: 0001)" sqref="B2:B5" xr:uid="{00000000-0002-0000-0300-000001000000}">
      <formula1>4</formula1>
    </dataValidation>
    <dataValidation type="textLength" operator="equal" allowBlank="1" showErrorMessage="1" error="El nro de factura debe tener 8 dígitos_x000a_(ej  : 00000123) " sqref="C2:C4" xr:uid="{00000000-0002-0000-0300-000002000000}">
      <formula1>8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4" xr:uid="{00000000-0002-0000-03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4" xr:uid="{00000000-0002-0000-0300-000004000000}">
      <formula1>TODAY()-365</formula1>
    </dataValidation>
    <dataValidation type="decimal" operator="greaterThanOrEqual" allowBlank="1" showInputMessage="1" showErrorMessage="1" errorTitle="Error de carga" error="El valor a ingresar debe ser mayor o igual a 0 (cero). _x000a_" sqref="F2:F4" xr:uid="{00000000-0002-0000-0300-000005000000}">
      <formula1>0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4" xr:uid="{00000000-0002-0000-0300-000006000000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sqref="A1:J1"/>
    </sheetView>
  </sheetViews>
  <sheetFormatPr baseColWidth="10" defaultRowHeight="14.4" x14ac:dyDescent="0.3"/>
  <cols>
    <col min="5" max="5" width="19.33203125" customWidth="1"/>
    <col min="6" max="6" width="16.5546875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8">
        <v>1</v>
      </c>
      <c r="B2" s="8" t="s">
        <v>4</v>
      </c>
      <c r="C2" s="10" t="s">
        <v>65</v>
      </c>
      <c r="D2" s="12">
        <v>43999</v>
      </c>
      <c r="E2" s="8" t="s">
        <v>46</v>
      </c>
      <c r="F2">
        <v>1458009.0497737557</v>
      </c>
      <c r="G2">
        <f>F2*0.105</f>
        <v>153090.95022624434</v>
      </c>
      <c r="H2" t="s">
        <v>17</v>
      </c>
      <c r="I2" s="17" t="s">
        <v>72</v>
      </c>
      <c r="J2">
        <v>1</v>
      </c>
      <c r="K2" s="19" t="s">
        <v>25</v>
      </c>
      <c r="L2" t="str">
        <f>VLOOKUP(I2,'Costos límites'!$A$1:$D$52,4,FALSE)</f>
        <v>223.031,30  </v>
      </c>
      <c r="M2">
        <v>223031.3</v>
      </c>
      <c r="N2">
        <v>12</v>
      </c>
      <c r="O2">
        <v>1</v>
      </c>
    </row>
    <row r="3" spans="1:15" x14ac:dyDescent="0.3">
      <c r="A3" s="8">
        <v>1</v>
      </c>
      <c r="B3" s="8" t="s">
        <v>4</v>
      </c>
      <c r="C3" s="10" t="s">
        <v>66</v>
      </c>
      <c r="D3" s="12">
        <v>44001</v>
      </c>
      <c r="E3" s="8" t="s">
        <v>70</v>
      </c>
      <c r="F3">
        <v>1538461.5384615385</v>
      </c>
      <c r="G3">
        <f t="shared" ref="G3:G6" si="0">F3*0.105</f>
        <v>161538.46153846153</v>
      </c>
      <c r="H3" t="s">
        <v>17</v>
      </c>
      <c r="I3" s="17" t="s">
        <v>73</v>
      </c>
      <c r="J3">
        <v>1</v>
      </c>
      <c r="K3" s="19" t="s">
        <v>25</v>
      </c>
      <c r="L3" t="str">
        <f>VLOOKUP(I3,'Costos límites'!$A$1:$D$52,4,FALSE)</f>
        <v>236.430,45  </v>
      </c>
      <c r="M3">
        <v>236430.45</v>
      </c>
      <c r="N3">
        <v>12</v>
      </c>
      <c r="O3">
        <v>1</v>
      </c>
    </row>
    <row r="4" spans="1:15" x14ac:dyDescent="0.3">
      <c r="A4" s="8">
        <v>1</v>
      </c>
      <c r="B4" s="8" t="s">
        <v>4</v>
      </c>
      <c r="C4" s="10" t="s">
        <v>67</v>
      </c>
      <c r="D4" s="12">
        <v>44005</v>
      </c>
      <c r="E4" s="8" t="s">
        <v>71</v>
      </c>
      <c r="F4">
        <v>1158371.040723982</v>
      </c>
      <c r="G4">
        <f t="shared" si="0"/>
        <v>121628.95927601811</v>
      </c>
      <c r="H4" t="s">
        <v>17</v>
      </c>
      <c r="I4" s="17" t="s">
        <v>63</v>
      </c>
      <c r="J4">
        <v>1</v>
      </c>
      <c r="K4" s="19" t="s">
        <v>25</v>
      </c>
      <c r="L4" t="str">
        <f>VLOOKUP(I4,'Costos límites'!$A$1:$D$52,4,FALSE)</f>
        <v>182.072,85  </v>
      </c>
      <c r="M4">
        <v>182072.85</v>
      </c>
      <c r="N4">
        <v>12</v>
      </c>
      <c r="O4">
        <v>1</v>
      </c>
    </row>
    <row r="5" spans="1:15" x14ac:dyDescent="0.3">
      <c r="A5" s="35">
        <v>3</v>
      </c>
      <c r="B5" s="35" t="s">
        <v>4</v>
      </c>
      <c r="C5" s="36" t="s">
        <v>68</v>
      </c>
      <c r="D5" s="37">
        <v>43982</v>
      </c>
      <c r="E5" s="35" t="s">
        <v>52</v>
      </c>
      <c r="F5">
        <v>489592.76018099551</v>
      </c>
      <c r="G5">
        <f t="shared" si="0"/>
        <v>51407.239819004528</v>
      </c>
      <c r="H5" t="s">
        <v>17</v>
      </c>
      <c r="I5" s="39" t="s">
        <v>64</v>
      </c>
      <c r="J5">
        <v>1</v>
      </c>
      <c r="K5" s="19" t="s">
        <v>25</v>
      </c>
      <c r="L5" t="str">
        <f>VLOOKUP(I5,'Costos límites'!$A$1:$D$52,4,FALSE)</f>
        <v>310.351,45  </v>
      </c>
      <c r="M5">
        <v>310351.45</v>
      </c>
      <c r="N5">
        <v>12</v>
      </c>
      <c r="O5">
        <v>1</v>
      </c>
    </row>
    <row r="6" spans="1:15" x14ac:dyDescent="0.3">
      <c r="A6" s="35">
        <v>1</v>
      </c>
      <c r="B6" s="35" t="s">
        <v>4</v>
      </c>
      <c r="C6" s="36" t="s">
        <v>69</v>
      </c>
      <c r="D6" s="37">
        <v>44006</v>
      </c>
      <c r="E6" s="35" t="s">
        <v>52</v>
      </c>
      <c r="F6">
        <v>2461538.4615384615</v>
      </c>
      <c r="G6">
        <f t="shared" si="0"/>
        <v>258461.53846153844</v>
      </c>
      <c r="H6" t="s">
        <v>17</v>
      </c>
      <c r="I6" s="39" t="s">
        <v>64</v>
      </c>
      <c r="J6">
        <v>1</v>
      </c>
      <c r="K6" s="19" t="s">
        <v>25</v>
      </c>
    </row>
    <row r="7" spans="1:15" x14ac:dyDescent="0.3">
      <c r="G7" s="38">
        <f>G2+G3+G4-G5+G6</f>
        <v>643312.66968325782</v>
      </c>
      <c r="M7">
        <f>SUM(M2:M6)</f>
        <v>951886.05</v>
      </c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6" xr:uid="{00000000-0002-0000-0400-000000000000}">
      <formula1>"1,2,3"</formula1>
    </dataValidation>
    <dataValidation type="textLength" operator="equal" allowBlank="1" showErrorMessage="1" error="El nro de factura debe tener 8 dígitos_x000a_(ej  : 00000123) " sqref="C2:C6" xr:uid="{00000000-0002-0000-0400-000001000000}">
      <formula1>8</formula1>
    </dataValidation>
    <dataValidation type="textLength" operator="equal" allowBlank="1" showInputMessage="1" showErrorMessage="1" error="El punto de venta debe tener 4 dígitos. (Ej: 0001)" sqref="B2:B6" xr:uid="{00000000-0002-0000-04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6" xr:uid="{00000000-0002-0000-04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6" xr:uid="{00000000-0002-0000-04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6" xr:uid="{00000000-0002-0000-0400-000005000000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4"/>
  <sheetViews>
    <sheetView workbookViewId="0">
      <selection activeCell="F1" sqref="F1:F1048576"/>
    </sheetView>
  </sheetViews>
  <sheetFormatPr baseColWidth="10" defaultRowHeight="14.4" x14ac:dyDescent="0.3"/>
  <cols>
    <col min="5" max="5" width="17.33203125" customWidth="1"/>
    <col min="6" max="6" width="16.6640625" customWidth="1"/>
    <col min="7" max="7" width="14.5546875" bestFit="1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40">
        <v>1</v>
      </c>
      <c r="B2" s="40" t="s">
        <v>4</v>
      </c>
      <c r="C2" s="49" t="s">
        <v>99</v>
      </c>
      <c r="D2" s="50">
        <v>43861</v>
      </c>
      <c r="E2" s="40" t="s">
        <v>100</v>
      </c>
      <c r="F2" s="14">
        <v>1776832.5791855203</v>
      </c>
      <c r="G2" s="16">
        <f>F2*0.105</f>
        <v>186567.42081447961</v>
      </c>
      <c r="H2" t="s">
        <v>17</v>
      </c>
      <c r="I2" s="56" t="s">
        <v>107</v>
      </c>
      <c r="J2">
        <v>1</v>
      </c>
      <c r="K2" s="19" t="s">
        <v>25</v>
      </c>
      <c r="L2" t="str">
        <f>VLOOKUP(I2,'Costos límites'!$A$1:$D$52,4,FALSE)</f>
        <v>317.113,27  </v>
      </c>
      <c r="M2">
        <v>317113.27</v>
      </c>
      <c r="N2">
        <v>8</v>
      </c>
      <c r="O2">
        <v>1</v>
      </c>
    </row>
    <row r="3" spans="1:15" x14ac:dyDescent="0.3">
      <c r="A3" s="40">
        <v>2</v>
      </c>
      <c r="B3" s="40" t="s">
        <v>4</v>
      </c>
      <c r="C3" s="49" t="s">
        <v>101</v>
      </c>
      <c r="D3" s="50">
        <v>44015</v>
      </c>
      <c r="E3" s="40" t="s">
        <v>100</v>
      </c>
      <c r="F3" s="14">
        <v>241809.96380090498</v>
      </c>
      <c r="G3" s="16">
        <f t="shared" ref="G3:G23" si="0">F3*0.105</f>
        <v>25390.046199095021</v>
      </c>
      <c r="H3" t="s">
        <v>17</v>
      </c>
      <c r="I3" s="56" t="s">
        <v>107</v>
      </c>
      <c r="J3">
        <v>1</v>
      </c>
      <c r="K3" s="19" t="s">
        <v>25</v>
      </c>
    </row>
    <row r="4" spans="1:15" ht="15" thickBot="1" x14ac:dyDescent="0.35">
      <c r="A4" s="41">
        <v>1</v>
      </c>
      <c r="B4" s="41" t="s">
        <v>4</v>
      </c>
      <c r="C4" s="51" t="s">
        <v>102</v>
      </c>
      <c r="D4" s="52">
        <v>44025</v>
      </c>
      <c r="E4" s="41" t="s">
        <v>103</v>
      </c>
      <c r="F4" s="55">
        <v>1266968.3257918551</v>
      </c>
      <c r="G4" s="16">
        <f t="shared" si="0"/>
        <v>133031.67420814477</v>
      </c>
      <c r="H4" t="s">
        <v>17</v>
      </c>
      <c r="I4" s="57" t="s">
        <v>108</v>
      </c>
      <c r="J4">
        <v>1</v>
      </c>
      <c r="K4" s="19" t="s">
        <v>25</v>
      </c>
      <c r="L4" t="str">
        <f>VLOOKUP(I4,'Costos límites'!$A$1:$D$52,4,FALSE)</f>
        <v>194.584,35  </v>
      </c>
      <c r="M4">
        <v>194584.35</v>
      </c>
      <c r="N4">
        <v>12</v>
      </c>
      <c r="O4">
        <v>1</v>
      </c>
    </row>
    <row r="5" spans="1:15" x14ac:dyDescent="0.3">
      <c r="A5" s="42">
        <v>1</v>
      </c>
      <c r="B5" s="42" t="s">
        <v>4</v>
      </c>
      <c r="C5" s="53" t="s">
        <v>104</v>
      </c>
      <c r="D5" s="54">
        <v>44027</v>
      </c>
      <c r="E5" s="42" t="s">
        <v>105</v>
      </c>
      <c r="F5" s="14">
        <v>4214479.6380090499</v>
      </c>
      <c r="G5" s="16">
        <f t="shared" si="0"/>
        <v>442520.36199095024</v>
      </c>
      <c r="H5" t="s">
        <v>17</v>
      </c>
      <c r="I5" s="58" t="s">
        <v>109</v>
      </c>
      <c r="J5">
        <v>1</v>
      </c>
      <c r="K5" s="19" t="s">
        <v>25</v>
      </c>
      <c r="L5" t="str">
        <f>VLOOKUP(I5,'Costos límites'!$A$1:$D$52,4,FALSE)</f>
        <v>505.494,59  </v>
      </c>
      <c r="M5">
        <v>505494.59</v>
      </c>
      <c r="N5">
        <v>12</v>
      </c>
      <c r="O5">
        <v>1</v>
      </c>
    </row>
    <row r="6" spans="1:15" x14ac:dyDescent="0.3">
      <c r="A6" s="42">
        <v>3</v>
      </c>
      <c r="B6" s="42" t="s">
        <v>4</v>
      </c>
      <c r="C6" s="53" t="s">
        <v>106</v>
      </c>
      <c r="D6" s="54">
        <v>44027</v>
      </c>
      <c r="E6" s="42" t="s">
        <v>105</v>
      </c>
      <c r="F6" s="14">
        <v>1001809.9457013574</v>
      </c>
      <c r="G6" s="16">
        <f t="shared" si="0"/>
        <v>105190.04429864253</v>
      </c>
      <c r="H6" t="s">
        <v>17</v>
      </c>
      <c r="I6" s="58" t="s">
        <v>109</v>
      </c>
      <c r="J6">
        <v>1</v>
      </c>
      <c r="K6" s="19" t="s">
        <v>25</v>
      </c>
    </row>
    <row r="7" spans="1:15" x14ac:dyDescent="0.3">
      <c r="A7" s="8">
        <v>1</v>
      </c>
      <c r="B7" s="8" t="s">
        <v>4</v>
      </c>
      <c r="C7" s="10" t="s">
        <v>74</v>
      </c>
      <c r="D7" s="12">
        <v>44036</v>
      </c>
      <c r="E7" s="8" t="s">
        <v>75</v>
      </c>
      <c r="F7" s="14">
        <v>1085972.8506787331</v>
      </c>
      <c r="G7" s="16">
        <f t="shared" si="0"/>
        <v>114027.14932126697</v>
      </c>
      <c r="H7" t="s">
        <v>17</v>
      </c>
      <c r="I7" s="17" t="s">
        <v>110</v>
      </c>
      <c r="J7">
        <v>1</v>
      </c>
      <c r="K7" s="19" t="s">
        <v>25</v>
      </c>
      <c r="L7" t="str">
        <f>VLOOKUP(I7,'Costos límites'!$A$1:$D$52,4,FALSE)</f>
        <v>167.814,72  </v>
      </c>
      <c r="M7">
        <v>167814.72</v>
      </c>
      <c r="N7">
        <v>12</v>
      </c>
      <c r="O7">
        <v>1</v>
      </c>
    </row>
    <row r="8" spans="1:15" x14ac:dyDescent="0.3">
      <c r="A8" s="8">
        <v>1</v>
      </c>
      <c r="B8" s="8" t="s">
        <v>4</v>
      </c>
      <c r="C8" s="10" t="s">
        <v>76</v>
      </c>
      <c r="D8" s="12">
        <v>44025</v>
      </c>
      <c r="E8" s="8" t="s">
        <v>77</v>
      </c>
      <c r="F8" s="14">
        <v>1339366.5158371041</v>
      </c>
      <c r="G8" s="16">
        <f t="shared" si="0"/>
        <v>140633.48416289591</v>
      </c>
      <c r="H8" t="s">
        <v>17</v>
      </c>
      <c r="I8" s="17" t="s">
        <v>111</v>
      </c>
      <c r="J8">
        <v>1</v>
      </c>
      <c r="K8" s="19" t="s">
        <v>25</v>
      </c>
      <c r="L8" t="str">
        <f>VLOOKUP(I8,'Costos límites'!$A$1:$D$52,4,FALSE)</f>
        <v>209.032,38  </v>
      </c>
      <c r="M8">
        <v>209032.38</v>
      </c>
      <c r="N8">
        <v>12</v>
      </c>
      <c r="O8">
        <v>1</v>
      </c>
    </row>
    <row r="9" spans="1:15" x14ac:dyDescent="0.3">
      <c r="A9" s="8">
        <v>1</v>
      </c>
      <c r="B9" s="8" t="s">
        <v>4</v>
      </c>
      <c r="C9" s="10" t="s">
        <v>78</v>
      </c>
      <c r="D9" s="12">
        <v>44028</v>
      </c>
      <c r="E9" s="8" t="s">
        <v>79</v>
      </c>
      <c r="F9" s="14">
        <v>1809954.7511312217</v>
      </c>
      <c r="G9" s="16">
        <f t="shared" si="0"/>
        <v>190045.24886877826</v>
      </c>
      <c r="H9" t="s">
        <v>17</v>
      </c>
      <c r="I9" s="17" t="s">
        <v>112</v>
      </c>
      <c r="J9">
        <v>1</v>
      </c>
      <c r="K9" s="19" t="s">
        <v>25</v>
      </c>
      <c r="L9" t="str">
        <f>VLOOKUP(I9,'Costos límites'!$A$1:$D$52,4,FALSE)</f>
        <v>284.153,76  </v>
      </c>
      <c r="M9">
        <v>284153.76</v>
      </c>
      <c r="N9">
        <v>12</v>
      </c>
      <c r="O9">
        <v>1</v>
      </c>
    </row>
    <row r="10" spans="1:15" x14ac:dyDescent="0.3">
      <c r="A10" s="43">
        <v>1</v>
      </c>
      <c r="B10" s="43" t="s">
        <v>4</v>
      </c>
      <c r="C10" s="45" t="s">
        <v>80</v>
      </c>
      <c r="D10" s="46">
        <v>43991</v>
      </c>
      <c r="E10" s="43" t="s">
        <v>81</v>
      </c>
      <c r="F10" s="14">
        <v>1149371.9547511314</v>
      </c>
      <c r="G10" s="16">
        <f t="shared" si="0"/>
        <v>120684.05524886878</v>
      </c>
      <c r="H10" t="s">
        <v>17</v>
      </c>
      <c r="I10" s="59" t="s">
        <v>113</v>
      </c>
      <c r="J10">
        <v>1</v>
      </c>
      <c r="K10" s="19" t="s">
        <v>25</v>
      </c>
      <c r="L10" t="str">
        <f>VLOOKUP(I10,'Costos límites'!$A$1:$D$52,4,FALSE)</f>
        <v>227.591,06  </v>
      </c>
      <c r="M10">
        <v>227591.06</v>
      </c>
      <c r="N10">
        <v>12</v>
      </c>
      <c r="O10">
        <v>1</v>
      </c>
    </row>
    <row r="11" spans="1:15" x14ac:dyDescent="0.3">
      <c r="A11" s="43">
        <v>2</v>
      </c>
      <c r="B11" s="43" t="s">
        <v>4</v>
      </c>
      <c r="C11" s="45" t="s">
        <v>82</v>
      </c>
      <c r="D11" s="46">
        <v>44032</v>
      </c>
      <c r="E11" s="43" t="s">
        <v>81</v>
      </c>
      <c r="F11" s="14">
        <v>271493.21266968327</v>
      </c>
      <c r="G11" s="16">
        <f t="shared" si="0"/>
        <v>28506.787330316743</v>
      </c>
      <c r="H11" t="s">
        <v>17</v>
      </c>
      <c r="I11" s="59" t="s">
        <v>113</v>
      </c>
      <c r="J11">
        <v>1</v>
      </c>
      <c r="K11" s="19" t="s">
        <v>25</v>
      </c>
    </row>
    <row r="12" spans="1:15" x14ac:dyDescent="0.3">
      <c r="A12" s="22">
        <v>1</v>
      </c>
      <c r="B12" s="22" t="s">
        <v>4</v>
      </c>
      <c r="C12" s="24" t="s">
        <v>83</v>
      </c>
      <c r="D12" s="26">
        <v>43965</v>
      </c>
      <c r="E12" s="22" t="s">
        <v>84</v>
      </c>
      <c r="F12" s="14">
        <v>1499547.5113122172</v>
      </c>
      <c r="G12" s="16">
        <f t="shared" si="0"/>
        <v>157452.48868778281</v>
      </c>
      <c r="H12" t="s">
        <v>17</v>
      </c>
      <c r="I12" s="29" t="s">
        <v>114</v>
      </c>
      <c r="J12">
        <v>1</v>
      </c>
      <c r="K12" s="19" t="s">
        <v>25</v>
      </c>
      <c r="L12" t="str">
        <f>VLOOKUP(I12,'Costos límites'!$A$1:$D$52,4,FALSE)</f>
        <v>314.489,46  </v>
      </c>
      <c r="M12">
        <v>314489.46000000002</v>
      </c>
      <c r="N12">
        <v>12</v>
      </c>
      <c r="O12">
        <v>1</v>
      </c>
    </row>
    <row r="13" spans="1:15" x14ac:dyDescent="0.3">
      <c r="A13" s="22">
        <v>2</v>
      </c>
      <c r="B13" s="22" t="s">
        <v>4</v>
      </c>
      <c r="C13" s="24" t="s">
        <v>85</v>
      </c>
      <c r="D13" s="26">
        <v>44026</v>
      </c>
      <c r="E13" s="22" t="s">
        <v>84</v>
      </c>
      <c r="F13" s="14">
        <v>514027.14932126697</v>
      </c>
      <c r="G13" s="16">
        <f t="shared" si="0"/>
        <v>53972.850678733033</v>
      </c>
      <c r="H13" t="s">
        <v>17</v>
      </c>
      <c r="I13" s="29" t="s">
        <v>114</v>
      </c>
      <c r="J13">
        <v>1</v>
      </c>
      <c r="K13" s="19" t="s">
        <v>25</v>
      </c>
    </row>
    <row r="14" spans="1:15" x14ac:dyDescent="0.3">
      <c r="A14" s="22">
        <v>3</v>
      </c>
      <c r="B14" s="22" t="s">
        <v>4</v>
      </c>
      <c r="C14" s="24" t="s">
        <v>86</v>
      </c>
      <c r="D14" s="26">
        <v>44034</v>
      </c>
      <c r="E14" s="22" t="s">
        <v>84</v>
      </c>
      <c r="F14" s="14">
        <v>7239.8190045248866</v>
      </c>
      <c r="G14" s="16">
        <f t="shared" si="0"/>
        <v>760.18099547511304</v>
      </c>
      <c r="H14" t="s">
        <v>17</v>
      </c>
      <c r="I14" s="29" t="s">
        <v>114</v>
      </c>
      <c r="J14">
        <v>1</v>
      </c>
      <c r="K14" s="19" t="s">
        <v>25</v>
      </c>
    </row>
    <row r="15" spans="1:15" x14ac:dyDescent="0.3">
      <c r="A15" s="8">
        <v>1</v>
      </c>
      <c r="B15" s="8" t="s">
        <v>4</v>
      </c>
      <c r="C15" s="10" t="s">
        <v>87</v>
      </c>
      <c r="D15" s="12">
        <v>44036</v>
      </c>
      <c r="E15" s="8" t="s">
        <v>88</v>
      </c>
      <c r="F15" s="14">
        <v>103778.28054298642</v>
      </c>
      <c r="G15" s="16">
        <f t="shared" si="0"/>
        <v>10896.719457013574</v>
      </c>
      <c r="H15" t="s">
        <v>17</v>
      </c>
      <c r="I15" s="17" t="s">
        <v>115</v>
      </c>
      <c r="J15">
        <v>1</v>
      </c>
      <c r="K15" s="19" t="s">
        <v>24</v>
      </c>
      <c r="L15" t="str">
        <f>VLOOKUP(I15,'Costos límites'!$A$1:$D$52,4,FALSE)</f>
        <v>14.691,92  </v>
      </c>
      <c r="M15">
        <v>14691.92</v>
      </c>
      <c r="N15">
        <v>0</v>
      </c>
    </row>
    <row r="16" spans="1:15" x14ac:dyDescent="0.3">
      <c r="A16" s="8">
        <v>1</v>
      </c>
      <c r="B16" s="8" t="s">
        <v>4</v>
      </c>
      <c r="C16" s="10" t="s">
        <v>89</v>
      </c>
      <c r="D16" s="12">
        <v>44033</v>
      </c>
      <c r="E16" s="8" t="s">
        <v>90</v>
      </c>
      <c r="F16" s="14">
        <v>1567692.3076923077</v>
      </c>
      <c r="G16" s="16">
        <f t="shared" si="0"/>
        <v>164607.69230769231</v>
      </c>
      <c r="H16" t="s">
        <v>17</v>
      </c>
      <c r="I16" s="17" t="s">
        <v>116</v>
      </c>
      <c r="J16">
        <v>1</v>
      </c>
      <c r="K16" s="19" t="s">
        <v>25</v>
      </c>
      <c r="L16" t="str">
        <f>VLOOKUP(I16,'Costos límites'!$A$1:$D$52,4,FALSE)</f>
        <v>245.334,43  </v>
      </c>
      <c r="M16">
        <v>245334.43</v>
      </c>
      <c r="N16">
        <v>12</v>
      </c>
      <c r="O16">
        <v>1</v>
      </c>
    </row>
    <row r="17" spans="1:15" x14ac:dyDescent="0.3">
      <c r="A17" s="8">
        <v>1</v>
      </c>
      <c r="B17" s="8" t="s">
        <v>4</v>
      </c>
      <c r="C17" s="10" t="s">
        <v>91</v>
      </c>
      <c r="D17" s="12">
        <v>44033</v>
      </c>
      <c r="E17" s="8" t="s">
        <v>90</v>
      </c>
      <c r="F17" s="14">
        <v>1567692.3076923077</v>
      </c>
      <c r="G17" s="16">
        <f t="shared" si="0"/>
        <v>164607.69230769231</v>
      </c>
      <c r="H17" t="s">
        <v>17</v>
      </c>
      <c r="I17" s="17" t="s">
        <v>116</v>
      </c>
      <c r="J17">
        <v>1</v>
      </c>
      <c r="K17" s="19" t="s">
        <v>25</v>
      </c>
      <c r="L17" t="str">
        <f>VLOOKUP(I17,'Costos límites'!$A$1:$D$52,4,FALSE)</f>
        <v>245.334,43  </v>
      </c>
      <c r="M17">
        <v>245334.43</v>
      </c>
      <c r="N17">
        <v>12</v>
      </c>
      <c r="O17">
        <v>1</v>
      </c>
    </row>
    <row r="18" spans="1:15" x14ac:dyDescent="0.3">
      <c r="A18" s="8">
        <v>1</v>
      </c>
      <c r="B18" s="8" t="s">
        <v>4</v>
      </c>
      <c r="C18" s="10" t="s">
        <v>92</v>
      </c>
      <c r="D18" s="12">
        <v>44033</v>
      </c>
      <c r="E18" s="8" t="s">
        <v>90</v>
      </c>
      <c r="F18" s="14">
        <v>390950.22624434391</v>
      </c>
      <c r="G18" s="16">
        <f t="shared" si="0"/>
        <v>41049.773755656111</v>
      </c>
      <c r="H18" t="s">
        <v>17</v>
      </c>
      <c r="I18" s="17" t="s">
        <v>117</v>
      </c>
      <c r="J18">
        <v>1</v>
      </c>
      <c r="K18" s="19" t="s">
        <v>24</v>
      </c>
      <c r="L18" t="str">
        <f>VLOOKUP(I18,'Costos límites'!$A$1:$D$52,4,FALSE)</f>
        <v>56.659,59  </v>
      </c>
      <c r="M18">
        <v>56659.59</v>
      </c>
      <c r="N18">
        <v>0</v>
      </c>
    </row>
    <row r="19" spans="1:15" x14ac:dyDescent="0.3">
      <c r="A19" s="8">
        <v>1</v>
      </c>
      <c r="B19" s="8" t="s">
        <v>4</v>
      </c>
      <c r="C19" s="10" t="s">
        <v>93</v>
      </c>
      <c r="D19" s="12">
        <v>44036</v>
      </c>
      <c r="E19" s="8" t="s">
        <v>88</v>
      </c>
      <c r="F19" s="14">
        <v>996674.20814479643</v>
      </c>
      <c r="G19" s="16">
        <f t="shared" si="0"/>
        <v>104650.79185520363</v>
      </c>
      <c r="H19" t="s">
        <v>17</v>
      </c>
      <c r="I19" s="17" t="s">
        <v>23</v>
      </c>
      <c r="J19">
        <v>1</v>
      </c>
      <c r="K19" s="19" t="s">
        <v>25</v>
      </c>
      <c r="L19" t="str">
        <f>VLOOKUP(I19,'Costos límites'!$A$1:$D$52,4,FALSE)</f>
        <v>155.175,72  </v>
      </c>
      <c r="M19">
        <v>155175.72</v>
      </c>
      <c r="N19">
        <v>12</v>
      </c>
      <c r="O19">
        <v>1</v>
      </c>
    </row>
    <row r="20" spans="1:15" x14ac:dyDescent="0.3">
      <c r="A20" s="44">
        <v>1</v>
      </c>
      <c r="B20" s="44" t="s">
        <v>4</v>
      </c>
      <c r="C20" s="47" t="s">
        <v>94</v>
      </c>
      <c r="D20" s="48">
        <v>43903</v>
      </c>
      <c r="E20" s="44" t="s">
        <v>95</v>
      </c>
      <c r="F20" s="14">
        <v>1554615.4298642534</v>
      </c>
      <c r="G20" s="16">
        <f t="shared" si="0"/>
        <v>163234.62013574661</v>
      </c>
      <c r="H20" t="s">
        <v>17</v>
      </c>
      <c r="I20" s="60" t="s">
        <v>118</v>
      </c>
      <c r="J20">
        <v>1</v>
      </c>
      <c r="K20" s="19" t="s">
        <v>25</v>
      </c>
      <c r="L20" t="str">
        <f>VLOOKUP(I20,'Costos límites'!$A$1:$D$52,4,FALSE)</f>
        <v>255.261,19  </v>
      </c>
      <c r="M20">
        <v>255261.19</v>
      </c>
      <c r="N20">
        <v>12</v>
      </c>
      <c r="O20">
        <v>1</v>
      </c>
    </row>
    <row r="21" spans="1:15" x14ac:dyDescent="0.3">
      <c r="A21" s="44">
        <v>3</v>
      </c>
      <c r="B21" s="44" t="s">
        <v>4</v>
      </c>
      <c r="C21" s="47" t="s">
        <v>96</v>
      </c>
      <c r="D21" s="48">
        <v>43932</v>
      </c>
      <c r="E21" s="44" t="s">
        <v>95</v>
      </c>
      <c r="F21" s="14">
        <v>274178.47963800904</v>
      </c>
      <c r="G21" s="16">
        <f t="shared" si="0"/>
        <v>28788.740361990949</v>
      </c>
      <c r="H21" t="s">
        <v>17</v>
      </c>
      <c r="I21" s="60" t="s">
        <v>118</v>
      </c>
      <c r="J21">
        <v>1</v>
      </c>
      <c r="K21" s="19" t="s">
        <v>25</v>
      </c>
    </row>
    <row r="22" spans="1:15" x14ac:dyDescent="0.3">
      <c r="A22" s="44">
        <v>2</v>
      </c>
      <c r="B22" s="44" t="s">
        <v>4</v>
      </c>
      <c r="C22" s="47" t="s">
        <v>97</v>
      </c>
      <c r="D22" s="48">
        <v>44029</v>
      </c>
      <c r="E22" s="44" t="s">
        <v>95</v>
      </c>
      <c r="F22" s="14">
        <v>62237.049773755658</v>
      </c>
      <c r="G22" s="16">
        <f t="shared" si="0"/>
        <v>6534.8902262443435</v>
      </c>
      <c r="H22" t="s">
        <v>17</v>
      </c>
      <c r="I22" s="60" t="s">
        <v>118</v>
      </c>
      <c r="J22">
        <v>1</v>
      </c>
      <c r="K22" s="19" t="s">
        <v>25</v>
      </c>
    </row>
    <row r="23" spans="1:15" x14ac:dyDescent="0.3">
      <c r="A23" s="44">
        <v>2</v>
      </c>
      <c r="B23" s="44" t="s">
        <v>4</v>
      </c>
      <c r="C23" s="47" t="s">
        <v>98</v>
      </c>
      <c r="D23" s="48">
        <v>44043</v>
      </c>
      <c r="E23" s="44" t="s">
        <v>95</v>
      </c>
      <c r="F23" s="14">
        <v>271493.21266968327</v>
      </c>
      <c r="G23" s="16">
        <f t="shared" si="0"/>
        <v>28506.787330316743</v>
      </c>
      <c r="H23" t="s">
        <v>17</v>
      </c>
      <c r="I23" s="60" t="s">
        <v>118</v>
      </c>
      <c r="J23">
        <v>1</v>
      </c>
      <c r="K23" s="19" t="s">
        <v>25</v>
      </c>
    </row>
    <row r="24" spans="1:15" x14ac:dyDescent="0.3">
      <c r="G24" s="20">
        <f>G2+G3+G4+G5-G6+G7+G8+G9+G10+G11+G12+G13-G14+G15+G16+G17+G18+G19+G20-G21+G22+G23</f>
        <v>2142181.5692307698</v>
      </c>
      <c r="M24">
        <f>SUM(M2:M23)</f>
        <v>3192730.8700000006</v>
      </c>
    </row>
  </sheetData>
  <dataValidations count="7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23" xr:uid="{00000000-0002-0000-0500-000000000000}">
      <formula1>"1,2,3"</formula1>
    </dataValidation>
    <dataValidation type="textLength" operator="equal" allowBlank="1" showErrorMessage="1" error="El nro de factura debe tener 8 dígitos_x000a_(ej  : 00000123) " sqref="C2:C23" xr:uid="{00000000-0002-0000-0500-000001000000}">
      <formula1>8</formula1>
    </dataValidation>
    <dataValidation type="textLength" operator="equal" allowBlank="1" showInputMessage="1" showErrorMessage="1" error="El punto de venta debe tener 4 dígitos. (Ej: 0001)" sqref="B2:B23" xr:uid="{00000000-0002-0000-05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23" xr:uid="{00000000-0002-0000-05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23" xr:uid="{00000000-0002-0000-0500-000004000000}">
      <formula1>TODAY()-365</formula1>
    </dataValidation>
    <dataValidation type="decimal" operator="greaterThanOrEqual" allowBlank="1" showInputMessage="1" showErrorMessage="1" errorTitle="Error de carga" error="El valor a ingresar debe ser mayor o igual a 0 (cero). _x000a_" sqref="F2:F23" xr:uid="{00000000-0002-0000-0500-000005000000}">
      <formula1>0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23" xr:uid="{00000000-0002-0000-0500-000006000000}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8"/>
  <sheetViews>
    <sheetView workbookViewId="0">
      <selection activeCell="C10" sqref="C10"/>
    </sheetView>
  </sheetViews>
  <sheetFormatPr baseColWidth="10" defaultRowHeight="14.4" x14ac:dyDescent="0.3"/>
  <cols>
    <col min="5" max="5" width="16.109375" customWidth="1"/>
    <col min="6" max="6" width="14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8">
        <v>1</v>
      </c>
      <c r="B2" s="8" t="s">
        <v>4</v>
      </c>
      <c r="C2" s="10" t="s">
        <v>119</v>
      </c>
      <c r="D2" s="12">
        <v>44054</v>
      </c>
      <c r="E2" s="8" t="s">
        <v>120</v>
      </c>
      <c r="F2" s="27">
        <v>1401949.6108597287</v>
      </c>
      <c r="G2" s="27">
        <f>F2*0.105</f>
        <v>147204.7091402715</v>
      </c>
      <c r="H2" t="s">
        <v>17</v>
      </c>
      <c r="I2" s="17" t="s">
        <v>129</v>
      </c>
      <c r="J2">
        <v>1</v>
      </c>
      <c r="K2" s="19" t="s">
        <v>25</v>
      </c>
      <c r="L2" t="str">
        <f>VLOOKUP(I2,'Costos límites'!$A$1:$D$52,4,FALSE)</f>
        <v>220.145,47  </v>
      </c>
      <c r="M2">
        <v>220145.47</v>
      </c>
      <c r="N2">
        <v>0</v>
      </c>
    </row>
    <row r="3" spans="1:15" x14ac:dyDescent="0.3">
      <c r="A3" s="8">
        <v>1</v>
      </c>
      <c r="B3" s="8" t="s">
        <v>4</v>
      </c>
      <c r="C3" s="10" t="s">
        <v>121</v>
      </c>
      <c r="D3" s="12">
        <v>44054</v>
      </c>
      <c r="E3" s="8" t="s">
        <v>120</v>
      </c>
      <c r="F3" s="27">
        <v>1401949.6108597287</v>
      </c>
      <c r="G3" s="27">
        <f t="shared" ref="G3:G7" si="0">F3*0.105</f>
        <v>147204.7091402715</v>
      </c>
      <c r="H3" t="s">
        <v>17</v>
      </c>
      <c r="I3" s="17" t="s">
        <v>129</v>
      </c>
      <c r="J3">
        <v>1</v>
      </c>
      <c r="K3" s="19" t="s">
        <v>25</v>
      </c>
      <c r="L3" t="str">
        <f>VLOOKUP(I3,'Costos límites'!$A$1:$D$52,4,FALSE)</f>
        <v>220.145,47  </v>
      </c>
      <c r="M3">
        <v>220145.47</v>
      </c>
      <c r="N3">
        <v>0</v>
      </c>
    </row>
    <row r="4" spans="1:15" x14ac:dyDescent="0.3">
      <c r="A4" s="8">
        <v>1</v>
      </c>
      <c r="B4" s="8" t="s">
        <v>4</v>
      </c>
      <c r="C4" s="10" t="s">
        <v>122</v>
      </c>
      <c r="D4" s="12">
        <v>44069</v>
      </c>
      <c r="E4" s="8" t="s">
        <v>123</v>
      </c>
      <c r="F4" s="27">
        <v>1447963.8009049774</v>
      </c>
      <c r="G4" s="27">
        <f t="shared" si="0"/>
        <v>152036.19909502263</v>
      </c>
      <c r="H4" t="s">
        <v>17</v>
      </c>
      <c r="I4" s="17" t="s">
        <v>130</v>
      </c>
      <c r="J4">
        <v>1</v>
      </c>
      <c r="K4" s="19" t="s">
        <v>25</v>
      </c>
      <c r="L4" t="str">
        <f>VLOOKUP(I4,'Costos límites'!$A$1:$D$52,4,FALSE)</f>
        <v>229.660,07  </v>
      </c>
      <c r="M4">
        <v>229660.07</v>
      </c>
      <c r="N4">
        <v>12</v>
      </c>
      <c r="O4">
        <v>1</v>
      </c>
    </row>
    <row r="5" spans="1:15" x14ac:dyDescent="0.3">
      <c r="A5" s="61">
        <v>1</v>
      </c>
      <c r="B5" s="61" t="s">
        <v>4</v>
      </c>
      <c r="C5" s="62" t="s">
        <v>124</v>
      </c>
      <c r="D5" s="63">
        <v>44048</v>
      </c>
      <c r="E5" s="61" t="s">
        <v>125</v>
      </c>
      <c r="F5" s="27">
        <v>1556561.0950226244</v>
      </c>
      <c r="G5" s="27">
        <f t="shared" si="0"/>
        <v>163438.91497737556</v>
      </c>
      <c r="H5" t="s">
        <v>17</v>
      </c>
      <c r="I5" s="64" t="s">
        <v>55</v>
      </c>
      <c r="J5">
        <v>1</v>
      </c>
      <c r="K5" s="19" t="s">
        <v>25</v>
      </c>
      <c r="L5" t="str">
        <f>VLOOKUP(I5,'Costos límites'!$A$1:$D$52,4,FALSE)</f>
        <v>275.178,27  </v>
      </c>
      <c r="M5">
        <v>275178.27</v>
      </c>
      <c r="N5">
        <v>12</v>
      </c>
      <c r="O5">
        <v>1</v>
      </c>
    </row>
    <row r="6" spans="1:15" x14ac:dyDescent="0.3">
      <c r="A6" s="61">
        <v>2</v>
      </c>
      <c r="B6" s="61" t="s">
        <v>4</v>
      </c>
      <c r="C6" s="62" t="s">
        <v>126</v>
      </c>
      <c r="D6" s="63">
        <v>44050</v>
      </c>
      <c r="E6" s="61" t="s">
        <v>125</v>
      </c>
      <c r="F6" s="27">
        <v>231674.20814479637</v>
      </c>
      <c r="G6" s="27">
        <f t="shared" si="0"/>
        <v>24325.791855203617</v>
      </c>
      <c r="H6" t="s">
        <v>17</v>
      </c>
      <c r="I6" s="64" t="s">
        <v>55</v>
      </c>
      <c r="J6">
        <v>1</v>
      </c>
      <c r="K6" s="19" t="s">
        <v>25</v>
      </c>
    </row>
    <row r="7" spans="1:15" x14ac:dyDescent="0.3">
      <c r="A7" s="8">
        <v>1</v>
      </c>
      <c r="B7" s="8" t="s">
        <v>4</v>
      </c>
      <c r="C7" s="10" t="s">
        <v>127</v>
      </c>
      <c r="D7" s="12">
        <v>44061</v>
      </c>
      <c r="E7" s="8" t="s">
        <v>128</v>
      </c>
      <c r="F7" s="27">
        <v>1743619.9095022625</v>
      </c>
      <c r="G7" s="27">
        <f t="shared" si="0"/>
        <v>183080.09049773755</v>
      </c>
      <c r="H7" t="s">
        <v>17</v>
      </c>
      <c r="I7" s="17" t="s">
        <v>131</v>
      </c>
      <c r="J7">
        <v>1</v>
      </c>
      <c r="K7" s="19" t="s">
        <v>25</v>
      </c>
      <c r="L7" t="str">
        <f>VLOOKUP(I7,'Costos límites'!$A$1:$D$52,4,FALSE)</f>
        <v>275.230,39  </v>
      </c>
      <c r="M7">
        <v>275230.39</v>
      </c>
      <c r="N7">
        <v>8</v>
      </c>
      <c r="O7">
        <v>1</v>
      </c>
    </row>
    <row r="8" spans="1:15" x14ac:dyDescent="0.3">
      <c r="G8" s="30">
        <f>SUM(G2:G7)</f>
        <v>817290.41470588231</v>
      </c>
      <c r="M8">
        <f>SUM(M2:M7)</f>
        <v>1220359.67</v>
      </c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7" xr:uid="{00000000-0002-0000-0600-000000000000}">
      <formula1>"1,2,3"</formula1>
    </dataValidation>
    <dataValidation type="textLength" operator="equal" allowBlank="1" showErrorMessage="1" error="El nro de factura debe tener 8 dígitos_x000a_(ej  : 00000123) " sqref="C2:C7" xr:uid="{00000000-0002-0000-0600-000001000000}">
      <formula1>8</formula1>
    </dataValidation>
    <dataValidation type="textLength" operator="equal" allowBlank="1" showInputMessage="1" showErrorMessage="1" error="El punto de venta debe tener 4 dígitos. (Ej: 0001)" sqref="B2:B7" xr:uid="{00000000-0002-0000-06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7" xr:uid="{00000000-0002-0000-06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7" xr:uid="{00000000-0002-0000-06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7" xr:uid="{00000000-0002-0000-0600-000005000000}"/>
  </dataValidation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3"/>
  <sheetViews>
    <sheetView workbookViewId="0">
      <selection activeCell="F1" sqref="F1:F1048576"/>
    </sheetView>
  </sheetViews>
  <sheetFormatPr baseColWidth="10" defaultRowHeight="14.4" x14ac:dyDescent="0.3"/>
  <cols>
    <col min="4" max="4" width="13.6640625" customWidth="1"/>
    <col min="5" max="5" width="15.5546875" customWidth="1"/>
    <col min="6" max="6" width="14.33203125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8">
        <v>1</v>
      </c>
      <c r="B2" s="8" t="s">
        <v>4</v>
      </c>
      <c r="C2" s="10" t="s">
        <v>132</v>
      </c>
      <c r="D2" s="12">
        <v>44077</v>
      </c>
      <c r="E2" s="8" t="s">
        <v>133</v>
      </c>
      <c r="F2" s="27">
        <v>316742.08144796378</v>
      </c>
      <c r="G2" s="27">
        <f>F2*0.105</f>
        <v>33257.918552036193</v>
      </c>
      <c r="H2" t="s">
        <v>17</v>
      </c>
      <c r="I2" s="17" t="s">
        <v>60</v>
      </c>
      <c r="J2">
        <v>1</v>
      </c>
      <c r="K2" s="19" t="s">
        <v>24</v>
      </c>
      <c r="L2" t="str">
        <f>VLOOKUP(I2,'Costos límites'!$A$1:$D$52,4,FALSE)</f>
        <v>44.518,25  </v>
      </c>
      <c r="M2">
        <v>44518.25</v>
      </c>
      <c r="N2">
        <v>0</v>
      </c>
    </row>
    <row r="3" spans="1:15" x14ac:dyDescent="0.3">
      <c r="A3" s="8">
        <v>1</v>
      </c>
      <c r="B3" s="8" t="s">
        <v>4</v>
      </c>
      <c r="C3" s="10" t="s">
        <v>134</v>
      </c>
      <c r="D3" s="12">
        <v>44097</v>
      </c>
      <c r="E3" s="8" t="s">
        <v>135</v>
      </c>
      <c r="F3" s="27">
        <v>1840199.0950226244</v>
      </c>
      <c r="G3" s="27">
        <f t="shared" ref="G3:G12" si="0">F3*0.105</f>
        <v>193220.90497737555</v>
      </c>
      <c r="H3" t="s">
        <v>17</v>
      </c>
      <c r="I3" s="17" t="s">
        <v>149</v>
      </c>
      <c r="J3">
        <v>1</v>
      </c>
      <c r="K3" s="19" t="s">
        <v>25</v>
      </c>
      <c r="L3" t="str">
        <f>VLOOKUP(I3,'Costos límites'!$A$1:$D$52,4,FALSE)</f>
        <v>289.661,35  </v>
      </c>
      <c r="M3">
        <v>289661.34999999998</v>
      </c>
      <c r="N3">
        <v>12</v>
      </c>
      <c r="O3">
        <v>1</v>
      </c>
    </row>
    <row r="4" spans="1:15" x14ac:dyDescent="0.3">
      <c r="A4" s="8">
        <v>1</v>
      </c>
      <c r="B4" s="8" t="s">
        <v>4</v>
      </c>
      <c r="C4" s="10" t="s">
        <v>136</v>
      </c>
      <c r="D4" s="12">
        <v>44089</v>
      </c>
      <c r="E4" s="8" t="s">
        <v>137</v>
      </c>
      <c r="F4" s="27">
        <v>1988054.3076923075</v>
      </c>
      <c r="G4" s="27">
        <f t="shared" si="0"/>
        <v>208745.70230769229</v>
      </c>
      <c r="H4" t="s">
        <v>17</v>
      </c>
      <c r="I4" s="17" t="s">
        <v>114</v>
      </c>
      <c r="J4">
        <v>1</v>
      </c>
      <c r="K4" s="19" t="s">
        <v>25</v>
      </c>
      <c r="L4" t="str">
        <f>VLOOKUP(I4,'Costos límites'!$A$1:$D$52,4,FALSE)</f>
        <v>314.489,46  </v>
      </c>
      <c r="M4">
        <v>314489.46000000002</v>
      </c>
      <c r="N4">
        <v>12</v>
      </c>
      <c r="O4">
        <v>1</v>
      </c>
    </row>
    <row r="5" spans="1:15" x14ac:dyDescent="0.3">
      <c r="A5" s="8">
        <v>1</v>
      </c>
      <c r="B5" s="8" t="s">
        <v>4</v>
      </c>
      <c r="C5" s="10" t="s">
        <v>138</v>
      </c>
      <c r="D5" s="12">
        <v>44077</v>
      </c>
      <c r="E5" s="8" t="s">
        <v>133</v>
      </c>
      <c r="F5" s="27">
        <v>1493212.669683258</v>
      </c>
      <c r="G5" s="27">
        <f t="shared" si="0"/>
        <v>156787.3303167421</v>
      </c>
      <c r="H5" t="s">
        <v>17</v>
      </c>
      <c r="I5" s="17" t="s">
        <v>72</v>
      </c>
      <c r="J5">
        <v>1</v>
      </c>
      <c r="K5" s="19" t="s">
        <v>25</v>
      </c>
      <c r="L5" t="str">
        <f>VLOOKUP(I5,'Costos límites'!$A$1:$D$52,4,FALSE)</f>
        <v>223.031,30  </v>
      </c>
      <c r="M5">
        <v>223031.3</v>
      </c>
      <c r="N5">
        <v>12</v>
      </c>
      <c r="O5">
        <v>1</v>
      </c>
    </row>
    <row r="6" spans="1:15" x14ac:dyDescent="0.3">
      <c r="A6" s="65">
        <v>1</v>
      </c>
      <c r="B6" s="65" t="s">
        <v>4</v>
      </c>
      <c r="C6" s="67" t="s">
        <v>139</v>
      </c>
      <c r="D6" s="68">
        <v>44046</v>
      </c>
      <c r="E6" s="65" t="s">
        <v>140</v>
      </c>
      <c r="F6" s="27">
        <v>2428054.2986425338</v>
      </c>
      <c r="G6" s="27">
        <f t="shared" si="0"/>
        <v>254945.70135746605</v>
      </c>
      <c r="H6" t="s">
        <v>17</v>
      </c>
      <c r="I6" s="71" t="s">
        <v>150</v>
      </c>
      <c r="J6">
        <v>1</v>
      </c>
      <c r="K6" s="19" t="s">
        <v>25</v>
      </c>
      <c r="L6" t="str">
        <f>VLOOKUP(I6,'Costos límites'!$A$1:$D$52,4,FALSE)</f>
        <v>283.249,74  </v>
      </c>
      <c r="M6">
        <v>283249.74</v>
      </c>
      <c r="N6">
        <v>12</v>
      </c>
      <c r="O6">
        <v>1</v>
      </c>
    </row>
    <row r="7" spans="1:15" x14ac:dyDescent="0.3">
      <c r="A7" s="65">
        <v>3</v>
      </c>
      <c r="B7" s="65" t="s">
        <v>4</v>
      </c>
      <c r="C7" s="67" t="s">
        <v>141</v>
      </c>
      <c r="D7" s="68">
        <v>44085</v>
      </c>
      <c r="E7" s="65" t="s">
        <v>140</v>
      </c>
      <c r="F7" s="27">
        <v>627149.32126696839</v>
      </c>
      <c r="G7" s="27">
        <f t="shared" si="0"/>
        <v>65850.678733031673</v>
      </c>
      <c r="H7" t="s">
        <v>17</v>
      </c>
      <c r="I7" s="71" t="s">
        <v>150</v>
      </c>
      <c r="J7">
        <v>1</v>
      </c>
      <c r="K7" s="19" t="s">
        <v>25</v>
      </c>
    </row>
    <row r="8" spans="1:15" x14ac:dyDescent="0.3">
      <c r="A8" s="8">
        <v>1</v>
      </c>
      <c r="B8" s="8" t="s">
        <v>4</v>
      </c>
      <c r="C8" s="10" t="s">
        <v>142</v>
      </c>
      <c r="D8" s="12">
        <v>44085</v>
      </c>
      <c r="E8" s="8" t="s">
        <v>143</v>
      </c>
      <c r="F8" s="27">
        <v>886877.82805429865</v>
      </c>
      <c r="G8" s="27">
        <f t="shared" si="0"/>
        <v>93122.171945701353</v>
      </c>
      <c r="H8" t="s">
        <v>17</v>
      </c>
      <c r="I8" s="17" t="s">
        <v>151</v>
      </c>
      <c r="J8">
        <v>1</v>
      </c>
      <c r="K8" s="19" t="s">
        <v>24</v>
      </c>
      <c r="L8" t="str">
        <f>VLOOKUP(I8,'Costos límites'!$A$1:$D$52,4,FALSE)</f>
        <v>136.184,19  </v>
      </c>
      <c r="M8">
        <v>136184.19</v>
      </c>
      <c r="N8">
        <v>0</v>
      </c>
    </row>
    <row r="9" spans="1:15" x14ac:dyDescent="0.3">
      <c r="A9" s="8">
        <v>1</v>
      </c>
      <c r="B9" s="8" t="s">
        <v>4</v>
      </c>
      <c r="C9" s="10" t="s">
        <v>144</v>
      </c>
      <c r="D9" s="12">
        <v>44089</v>
      </c>
      <c r="E9" s="8" t="s">
        <v>137</v>
      </c>
      <c r="F9" s="27">
        <v>360180.9954751131</v>
      </c>
      <c r="G9" s="27">
        <f t="shared" si="0"/>
        <v>37819.004524886877</v>
      </c>
      <c r="H9" t="s">
        <v>17</v>
      </c>
      <c r="I9" s="17" t="s">
        <v>56</v>
      </c>
      <c r="J9">
        <v>1</v>
      </c>
      <c r="K9" s="19" t="s">
        <v>24</v>
      </c>
      <c r="L9" t="str">
        <f>VLOOKUP(I9,'Costos límites'!$A$1:$D$52,4,FALSE)</f>
        <v>53.540,45  </v>
      </c>
      <c r="M9">
        <v>53540.45</v>
      </c>
      <c r="N9">
        <v>0</v>
      </c>
    </row>
    <row r="10" spans="1:15" x14ac:dyDescent="0.3">
      <c r="A10" s="66">
        <v>1</v>
      </c>
      <c r="B10" s="66" t="s">
        <v>4</v>
      </c>
      <c r="C10" s="69" t="s">
        <v>145</v>
      </c>
      <c r="D10" s="70">
        <v>44089</v>
      </c>
      <c r="E10" s="66" t="s">
        <v>146</v>
      </c>
      <c r="F10" s="27">
        <v>1323167.4208144797</v>
      </c>
      <c r="G10" s="27">
        <f t="shared" si="0"/>
        <v>138932.57918552036</v>
      </c>
      <c r="H10" t="s">
        <v>17</v>
      </c>
      <c r="I10" s="72" t="s">
        <v>152</v>
      </c>
      <c r="J10">
        <v>1</v>
      </c>
      <c r="K10" s="19" t="s">
        <v>25</v>
      </c>
      <c r="L10" t="str">
        <f>VLOOKUP(I10,'Costos límites'!$A$1:$D$52,4,FALSE)</f>
        <v>170.346,21  </v>
      </c>
      <c r="M10">
        <v>170346.21</v>
      </c>
      <c r="N10">
        <v>12</v>
      </c>
      <c r="O10">
        <v>1</v>
      </c>
    </row>
    <row r="11" spans="1:15" x14ac:dyDescent="0.3">
      <c r="A11" s="66">
        <v>3</v>
      </c>
      <c r="B11" s="66" t="s">
        <v>4</v>
      </c>
      <c r="C11" s="69" t="s">
        <v>147</v>
      </c>
      <c r="D11" s="70">
        <v>44089</v>
      </c>
      <c r="E11" s="66" t="s">
        <v>146</v>
      </c>
      <c r="F11" s="27">
        <v>217140.27149321267</v>
      </c>
      <c r="G11" s="27">
        <f t="shared" si="0"/>
        <v>22799.728506787331</v>
      </c>
      <c r="H11" t="s">
        <v>17</v>
      </c>
      <c r="I11" s="72" t="s">
        <v>152</v>
      </c>
      <c r="J11">
        <v>1</v>
      </c>
      <c r="K11" s="19" t="s">
        <v>25</v>
      </c>
    </row>
    <row r="12" spans="1:15" x14ac:dyDescent="0.3">
      <c r="A12" s="66">
        <v>3</v>
      </c>
      <c r="B12" s="66" t="s">
        <v>4</v>
      </c>
      <c r="C12" s="69" t="s">
        <v>148</v>
      </c>
      <c r="D12" s="70">
        <v>44089</v>
      </c>
      <c r="E12" s="66" t="s">
        <v>146</v>
      </c>
      <c r="F12" s="27">
        <v>9049.7737556561096</v>
      </c>
      <c r="G12" s="27">
        <f t="shared" si="0"/>
        <v>950.22624434389149</v>
      </c>
      <c r="H12" t="s">
        <v>17</v>
      </c>
      <c r="I12" s="72" t="s">
        <v>152</v>
      </c>
      <c r="J12">
        <v>1</v>
      </c>
      <c r="K12" s="19" t="s">
        <v>25</v>
      </c>
    </row>
    <row r="13" spans="1:15" x14ac:dyDescent="0.3">
      <c r="G13" s="30">
        <f>G2+G3+G4+G5+G6-G7+G8+G9+G10-G11-G12</f>
        <v>1027230.6796832577</v>
      </c>
      <c r="M13">
        <f>SUM(M2:M12)</f>
        <v>1515020.95</v>
      </c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12" xr:uid="{00000000-0002-0000-0700-000000000000}">
      <formula1>"1,2,3"</formula1>
    </dataValidation>
    <dataValidation type="textLength" operator="equal" allowBlank="1" showErrorMessage="1" error="El nro de factura debe tener 8 dígitos_x000a_(ej  : 00000123) " sqref="C2:C12" xr:uid="{00000000-0002-0000-0700-000001000000}">
      <formula1>8</formula1>
    </dataValidation>
    <dataValidation type="textLength" operator="equal" allowBlank="1" showInputMessage="1" showErrorMessage="1" error="El punto de venta debe tener 4 dígitos. (Ej: 0001)" sqref="B2:B12" xr:uid="{00000000-0002-0000-07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12" xr:uid="{00000000-0002-0000-07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12" xr:uid="{00000000-0002-0000-07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12" xr:uid="{00000000-0002-0000-0700-000005000000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"/>
  <sheetViews>
    <sheetView workbookViewId="0">
      <selection activeCell="E1" sqref="E1:E1048576"/>
    </sheetView>
  </sheetViews>
  <sheetFormatPr baseColWidth="10" defaultRowHeight="14.4" x14ac:dyDescent="0.3"/>
  <cols>
    <col min="5" max="5" width="16.44140625" customWidth="1"/>
    <col min="6" max="6" width="14.33203125" customWidth="1"/>
  </cols>
  <sheetData>
    <row r="1" spans="1:10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</row>
    <row r="2" spans="1:10" x14ac:dyDescent="0.3">
      <c r="A2" s="8">
        <v>1</v>
      </c>
      <c r="B2" s="8" t="s">
        <v>4</v>
      </c>
      <c r="C2" s="10" t="s">
        <v>153</v>
      </c>
      <c r="D2" s="12">
        <v>44110</v>
      </c>
      <c r="E2" s="8" t="s">
        <v>154</v>
      </c>
      <c r="F2" s="27">
        <v>1262443.4389140271</v>
      </c>
      <c r="G2" s="27">
        <f>F2*0.105</f>
        <v>132556.56108597285</v>
      </c>
      <c r="H2" t="s">
        <v>17</v>
      </c>
      <c r="I2" s="17" t="s">
        <v>18</v>
      </c>
      <c r="J2">
        <v>1</v>
      </c>
    </row>
    <row r="3" spans="1:10" x14ac:dyDescent="0.3">
      <c r="A3" s="73">
        <v>1</v>
      </c>
      <c r="B3" s="73" t="s">
        <v>4</v>
      </c>
      <c r="C3" s="76" t="s">
        <v>155</v>
      </c>
      <c r="D3" s="77">
        <v>44069</v>
      </c>
      <c r="E3" s="73" t="s">
        <v>156</v>
      </c>
      <c r="F3" s="27">
        <v>1538461.5384615385</v>
      </c>
      <c r="G3" s="27">
        <f t="shared" ref="G3:G13" si="0">F3*0.105</f>
        <v>161538.46153846153</v>
      </c>
      <c r="H3" t="s">
        <v>17</v>
      </c>
      <c r="I3" s="82" t="s">
        <v>118</v>
      </c>
      <c r="J3">
        <v>1</v>
      </c>
    </row>
    <row r="4" spans="1:10" x14ac:dyDescent="0.3">
      <c r="A4" s="73">
        <v>2</v>
      </c>
      <c r="B4" s="73" t="s">
        <v>4</v>
      </c>
      <c r="C4" s="76" t="s">
        <v>157</v>
      </c>
      <c r="D4" s="77">
        <v>44117</v>
      </c>
      <c r="E4" s="73" t="s">
        <v>156</v>
      </c>
      <c r="F4" s="27">
        <v>108597.29411764706</v>
      </c>
      <c r="G4" s="27">
        <f t="shared" si="0"/>
        <v>11402.715882352941</v>
      </c>
      <c r="H4" t="s">
        <v>17</v>
      </c>
      <c r="I4" s="82" t="s">
        <v>118</v>
      </c>
      <c r="J4">
        <v>1</v>
      </c>
    </row>
    <row r="5" spans="1:10" x14ac:dyDescent="0.3">
      <c r="A5" s="8">
        <v>1</v>
      </c>
      <c r="B5" s="8" t="s">
        <v>4</v>
      </c>
      <c r="C5" s="10" t="s">
        <v>158</v>
      </c>
      <c r="D5" s="12">
        <v>44110</v>
      </c>
      <c r="E5" s="8" t="s">
        <v>159</v>
      </c>
      <c r="F5" s="27">
        <v>1520361.9909502263</v>
      </c>
      <c r="G5" s="27">
        <f t="shared" si="0"/>
        <v>159638.00904977377</v>
      </c>
      <c r="H5" t="s">
        <v>17</v>
      </c>
      <c r="I5" s="17" t="s">
        <v>175</v>
      </c>
      <c r="J5">
        <v>1</v>
      </c>
    </row>
    <row r="6" spans="1:10" x14ac:dyDescent="0.3">
      <c r="A6" s="8">
        <v>1</v>
      </c>
      <c r="B6" s="8" t="s">
        <v>4</v>
      </c>
      <c r="C6" s="10" t="s">
        <v>160</v>
      </c>
      <c r="D6" s="12">
        <v>44110</v>
      </c>
      <c r="E6" s="8" t="s">
        <v>161</v>
      </c>
      <c r="F6" s="27">
        <v>1528506.7873303168</v>
      </c>
      <c r="G6" s="27">
        <f t="shared" si="0"/>
        <v>160493.21266968327</v>
      </c>
      <c r="H6" t="s">
        <v>17</v>
      </c>
      <c r="I6" s="17" t="s">
        <v>175</v>
      </c>
      <c r="J6">
        <v>1</v>
      </c>
    </row>
    <row r="7" spans="1:10" x14ac:dyDescent="0.3">
      <c r="A7" s="8">
        <v>1</v>
      </c>
      <c r="B7" s="8" t="s">
        <v>4</v>
      </c>
      <c r="C7" s="10" t="s">
        <v>162</v>
      </c>
      <c r="D7" s="12">
        <v>44123</v>
      </c>
      <c r="E7" s="8" t="s">
        <v>163</v>
      </c>
      <c r="F7" s="27">
        <v>1617376.4705882354</v>
      </c>
      <c r="G7" s="27">
        <f t="shared" si="0"/>
        <v>169824.5294117647</v>
      </c>
      <c r="H7" t="s">
        <v>17</v>
      </c>
      <c r="I7" s="17" t="s">
        <v>59</v>
      </c>
      <c r="J7">
        <v>1</v>
      </c>
    </row>
    <row r="8" spans="1:10" x14ac:dyDescent="0.3">
      <c r="A8" s="74">
        <v>1</v>
      </c>
      <c r="B8" s="74" t="s">
        <v>4</v>
      </c>
      <c r="C8" s="78" t="s">
        <v>164</v>
      </c>
      <c r="D8" s="79">
        <v>44064</v>
      </c>
      <c r="E8" s="74" t="s">
        <v>165</v>
      </c>
      <c r="F8" s="27">
        <v>1791855.2036199095</v>
      </c>
      <c r="G8" s="27">
        <f t="shared" si="0"/>
        <v>188144.7963800905</v>
      </c>
      <c r="H8" t="s">
        <v>17</v>
      </c>
      <c r="I8" s="83" t="s">
        <v>264</v>
      </c>
      <c r="J8">
        <v>1</v>
      </c>
    </row>
    <row r="9" spans="1:10" x14ac:dyDescent="0.3">
      <c r="A9" s="74">
        <v>2</v>
      </c>
      <c r="B9" s="74" t="s">
        <v>4</v>
      </c>
      <c r="C9" s="78" t="s">
        <v>166</v>
      </c>
      <c r="D9" s="79">
        <v>44113</v>
      </c>
      <c r="E9" s="74" t="s">
        <v>165</v>
      </c>
      <c r="F9" s="27">
        <v>170135.74660633484</v>
      </c>
      <c r="G9" s="27">
        <f t="shared" si="0"/>
        <v>17864.253393665156</v>
      </c>
      <c r="H9" t="s">
        <v>17</v>
      </c>
      <c r="I9" s="83" t="s">
        <v>264</v>
      </c>
      <c r="J9">
        <v>1</v>
      </c>
    </row>
    <row r="10" spans="1:10" x14ac:dyDescent="0.3">
      <c r="A10" s="8">
        <v>1</v>
      </c>
      <c r="B10" s="8" t="s">
        <v>4</v>
      </c>
      <c r="C10" s="10" t="s">
        <v>167</v>
      </c>
      <c r="D10" s="12">
        <v>44110</v>
      </c>
      <c r="E10" s="8" t="s">
        <v>168</v>
      </c>
      <c r="F10" s="27">
        <v>1357466.0723981902</v>
      </c>
      <c r="G10" s="27">
        <f t="shared" si="0"/>
        <v>142533.93760180997</v>
      </c>
      <c r="H10" t="s">
        <v>17</v>
      </c>
      <c r="I10" s="17" t="s">
        <v>176</v>
      </c>
      <c r="J10">
        <v>1</v>
      </c>
    </row>
    <row r="11" spans="1:10" x14ac:dyDescent="0.3">
      <c r="A11" s="8">
        <v>1</v>
      </c>
      <c r="B11" s="8" t="s">
        <v>4</v>
      </c>
      <c r="C11" s="10" t="s">
        <v>169</v>
      </c>
      <c r="D11" s="12">
        <v>44123</v>
      </c>
      <c r="E11" s="8" t="s">
        <v>170</v>
      </c>
      <c r="F11" s="27">
        <v>1431778.2805429865</v>
      </c>
      <c r="G11" s="27">
        <f t="shared" si="0"/>
        <v>150336.71945701356</v>
      </c>
      <c r="H11" t="s">
        <v>17</v>
      </c>
      <c r="I11" s="17" t="s">
        <v>72</v>
      </c>
      <c r="J11">
        <v>1</v>
      </c>
    </row>
    <row r="12" spans="1:10" x14ac:dyDescent="0.3">
      <c r="A12" s="8">
        <v>1</v>
      </c>
      <c r="B12" s="8" t="s">
        <v>4</v>
      </c>
      <c r="C12" s="10" t="s">
        <v>171</v>
      </c>
      <c r="D12" s="12">
        <v>44109</v>
      </c>
      <c r="E12" s="8" t="s">
        <v>172</v>
      </c>
      <c r="F12" s="27">
        <v>1845610.8597285068</v>
      </c>
      <c r="G12" s="27">
        <f t="shared" si="0"/>
        <v>193789.1402714932</v>
      </c>
      <c r="H12" t="s">
        <v>17</v>
      </c>
      <c r="I12" s="17" t="s">
        <v>177</v>
      </c>
      <c r="J12">
        <v>1</v>
      </c>
    </row>
    <row r="13" spans="1:10" x14ac:dyDescent="0.3">
      <c r="A13" s="75">
        <v>1</v>
      </c>
      <c r="B13" s="75" t="s">
        <v>4</v>
      </c>
      <c r="C13" s="80" t="s">
        <v>173</v>
      </c>
      <c r="D13" s="81">
        <v>44118</v>
      </c>
      <c r="E13" s="75" t="s">
        <v>174</v>
      </c>
      <c r="F13" s="27">
        <v>371040.72398190043</v>
      </c>
      <c r="G13" s="27">
        <f t="shared" si="0"/>
        <v>38959.276018099546</v>
      </c>
      <c r="H13" t="s">
        <v>17</v>
      </c>
      <c r="I13" s="84" t="s">
        <v>117</v>
      </c>
      <c r="J13">
        <v>1</v>
      </c>
    </row>
    <row r="14" spans="1:10" x14ac:dyDescent="0.3">
      <c r="F14" t="s">
        <v>304</v>
      </c>
      <c r="G14" s="30"/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13" xr:uid="{00000000-0002-0000-0800-000000000000}">
      <formula1>"1,2,3"</formula1>
    </dataValidation>
    <dataValidation type="textLength" operator="equal" allowBlank="1" showErrorMessage="1" error="El nro de factura debe tener 8 dígitos_x000a_(ej  : 00000123) " sqref="C2:C13" xr:uid="{00000000-0002-0000-0800-000001000000}">
      <formula1>8</formula1>
    </dataValidation>
    <dataValidation type="textLength" operator="equal" allowBlank="1" showInputMessage="1" showErrorMessage="1" error="El punto de venta debe tener 4 dígitos. (Ej: 0001)" sqref="B2:B13" xr:uid="{00000000-0002-0000-08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13" xr:uid="{00000000-0002-0000-08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13" xr:uid="{00000000-0002-0000-08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13" xr:uid="{00000000-0002-0000-0800-000005000000}"/>
  </dataValidations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>
      <selection activeCell="I8" sqref="I8"/>
    </sheetView>
  </sheetViews>
  <sheetFormatPr baseColWidth="10" defaultRowHeight="14.4" x14ac:dyDescent="0.3"/>
  <cols>
    <col min="5" max="5" width="13.5546875" bestFit="1" customWidth="1"/>
    <col min="6" max="6" width="14.6640625" customWidth="1"/>
  </cols>
  <sheetData>
    <row r="1" spans="1:14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4" x14ac:dyDescent="0.3">
      <c r="A2" s="85">
        <v>1</v>
      </c>
      <c r="B2" s="8" t="s">
        <v>4</v>
      </c>
      <c r="C2" s="10" t="s">
        <v>178</v>
      </c>
      <c r="D2" s="12">
        <v>44141</v>
      </c>
      <c r="E2" s="8" t="s">
        <v>179</v>
      </c>
      <c r="F2" s="27">
        <v>1013574.6606334841</v>
      </c>
      <c r="G2" s="27">
        <f>F2*0.105</f>
        <v>106425.33936651584</v>
      </c>
      <c r="H2" t="s">
        <v>17</v>
      </c>
      <c r="I2" s="17" t="s">
        <v>194</v>
      </c>
      <c r="J2">
        <v>1</v>
      </c>
      <c r="K2" s="19" t="s">
        <v>25</v>
      </c>
      <c r="N2">
        <v>0</v>
      </c>
    </row>
    <row r="3" spans="1:14" x14ac:dyDescent="0.3">
      <c r="A3" s="85">
        <v>1</v>
      </c>
      <c r="B3" s="8" t="s">
        <v>4</v>
      </c>
      <c r="C3" s="10" t="s">
        <v>180</v>
      </c>
      <c r="D3" s="12">
        <v>44154</v>
      </c>
      <c r="E3" s="8" t="s">
        <v>181</v>
      </c>
      <c r="F3" s="27">
        <v>1436199.0950226244</v>
      </c>
      <c r="G3" s="27">
        <f t="shared" ref="G3:G10" si="0">F3*0.105</f>
        <v>150800.90497737555</v>
      </c>
      <c r="H3" t="s">
        <v>17</v>
      </c>
      <c r="I3" s="17" t="s">
        <v>113</v>
      </c>
      <c r="J3">
        <v>1</v>
      </c>
      <c r="K3" s="19" t="s">
        <v>25</v>
      </c>
      <c r="N3">
        <v>12</v>
      </c>
    </row>
    <row r="4" spans="1:14" x14ac:dyDescent="0.3">
      <c r="A4" s="85">
        <v>1</v>
      </c>
      <c r="B4" s="8" t="s">
        <v>4</v>
      </c>
      <c r="C4" s="10" t="s">
        <v>182</v>
      </c>
      <c r="D4" s="12">
        <v>44148</v>
      </c>
      <c r="E4" s="8" t="s">
        <v>183</v>
      </c>
      <c r="F4" s="27">
        <v>1455144.7963800905</v>
      </c>
      <c r="G4" s="27">
        <f t="shared" si="0"/>
        <v>152790.2036199095</v>
      </c>
      <c r="H4" t="s">
        <v>17</v>
      </c>
      <c r="I4" s="17" t="s">
        <v>130</v>
      </c>
      <c r="J4">
        <v>1</v>
      </c>
      <c r="K4" s="19" t="s">
        <v>25</v>
      </c>
      <c r="N4">
        <v>12</v>
      </c>
    </row>
    <row r="5" spans="1:14" x14ac:dyDescent="0.3">
      <c r="A5" s="85">
        <v>1</v>
      </c>
      <c r="B5" s="8" t="s">
        <v>4</v>
      </c>
      <c r="C5" s="10" t="s">
        <v>184</v>
      </c>
      <c r="D5" s="12">
        <v>44154</v>
      </c>
      <c r="E5" s="8" t="s">
        <v>185</v>
      </c>
      <c r="F5" s="27">
        <v>1787564.7149321267</v>
      </c>
      <c r="G5" s="27">
        <f t="shared" si="0"/>
        <v>187694.29506787329</v>
      </c>
      <c r="H5" t="s">
        <v>17</v>
      </c>
      <c r="I5" s="17" t="s">
        <v>150</v>
      </c>
      <c r="J5">
        <v>1</v>
      </c>
      <c r="K5" s="19" t="s">
        <v>25</v>
      </c>
      <c r="N5">
        <v>12</v>
      </c>
    </row>
    <row r="6" spans="1:14" x14ac:dyDescent="0.3">
      <c r="A6" s="85">
        <v>1</v>
      </c>
      <c r="B6" s="8" t="s">
        <v>4</v>
      </c>
      <c r="C6" s="10" t="s">
        <v>186</v>
      </c>
      <c r="D6" s="12">
        <v>44165</v>
      </c>
      <c r="E6" s="8" t="s">
        <v>187</v>
      </c>
      <c r="F6" s="27">
        <v>1797122.1719457014</v>
      </c>
      <c r="G6" s="27">
        <f t="shared" si="0"/>
        <v>188697.82805429865</v>
      </c>
      <c r="H6" t="s">
        <v>17</v>
      </c>
      <c r="I6" s="17" t="s">
        <v>150</v>
      </c>
      <c r="J6">
        <v>1</v>
      </c>
      <c r="K6" s="19" t="s">
        <v>25</v>
      </c>
      <c r="N6">
        <v>12</v>
      </c>
    </row>
    <row r="7" spans="1:14" x14ac:dyDescent="0.3">
      <c r="A7" s="85">
        <v>1</v>
      </c>
      <c r="B7" s="8" t="s">
        <v>4</v>
      </c>
      <c r="C7" s="10" t="s">
        <v>188</v>
      </c>
      <c r="D7" s="12">
        <v>44148</v>
      </c>
      <c r="E7" s="8" t="s">
        <v>189</v>
      </c>
      <c r="F7" s="27">
        <v>1839999.1040723983</v>
      </c>
      <c r="G7" s="27">
        <f t="shared" si="0"/>
        <v>193199.90592760182</v>
      </c>
      <c r="H7" t="s">
        <v>17</v>
      </c>
      <c r="I7" s="17" t="s">
        <v>291</v>
      </c>
      <c r="J7">
        <v>1</v>
      </c>
      <c r="K7" s="19" t="s">
        <v>25</v>
      </c>
      <c r="N7">
        <v>12</v>
      </c>
    </row>
    <row r="8" spans="1:14" x14ac:dyDescent="0.3">
      <c r="A8" s="85">
        <v>1</v>
      </c>
      <c r="B8" s="8" t="s">
        <v>4</v>
      </c>
      <c r="C8" s="10" t="s">
        <v>190</v>
      </c>
      <c r="D8" s="12">
        <v>44165</v>
      </c>
      <c r="E8" s="8" t="s">
        <v>191</v>
      </c>
      <c r="F8" s="27">
        <v>358371.04977375566</v>
      </c>
      <c r="G8" s="27">
        <f t="shared" si="0"/>
        <v>37628.960226244344</v>
      </c>
      <c r="H8" t="s">
        <v>17</v>
      </c>
      <c r="I8" s="17" t="s">
        <v>61</v>
      </c>
      <c r="J8">
        <v>1</v>
      </c>
      <c r="K8" s="19" t="s">
        <v>24</v>
      </c>
      <c r="N8">
        <v>0</v>
      </c>
    </row>
    <row r="9" spans="1:14" x14ac:dyDescent="0.3">
      <c r="A9" s="85">
        <v>1</v>
      </c>
      <c r="B9" s="8" t="s">
        <v>4</v>
      </c>
      <c r="C9" s="10" t="s">
        <v>192</v>
      </c>
      <c r="D9" s="12">
        <v>44162</v>
      </c>
      <c r="E9" s="8" t="s">
        <v>11</v>
      </c>
      <c r="F9" s="27">
        <v>282356.80542986427</v>
      </c>
      <c r="G9" s="27">
        <f t="shared" si="0"/>
        <v>29647.464570135748</v>
      </c>
      <c r="H9" t="s">
        <v>17</v>
      </c>
      <c r="I9" s="17" t="s">
        <v>195</v>
      </c>
      <c r="J9">
        <v>1</v>
      </c>
      <c r="K9" s="19" t="s">
        <v>24</v>
      </c>
      <c r="N9">
        <v>0</v>
      </c>
    </row>
    <row r="10" spans="1:14" x14ac:dyDescent="0.3">
      <c r="A10" s="85">
        <v>1</v>
      </c>
      <c r="B10" s="8" t="s">
        <v>4</v>
      </c>
      <c r="C10" s="10" t="s">
        <v>193</v>
      </c>
      <c r="D10" s="12">
        <v>44148</v>
      </c>
      <c r="E10" s="8" t="s">
        <v>189</v>
      </c>
      <c r="F10" s="27">
        <v>942262.43438914022</v>
      </c>
      <c r="G10" s="27">
        <f t="shared" si="0"/>
        <v>98937.555610859723</v>
      </c>
      <c r="H10" t="s">
        <v>17</v>
      </c>
      <c r="I10" s="17" t="s">
        <v>196</v>
      </c>
      <c r="J10">
        <v>1</v>
      </c>
      <c r="K10" s="19" t="s">
        <v>24</v>
      </c>
      <c r="N10">
        <v>0</v>
      </c>
    </row>
    <row r="11" spans="1:14" x14ac:dyDescent="0.3">
      <c r="G11" s="30">
        <f>SUM(G2:G10)</f>
        <v>1145822.4574208143</v>
      </c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10" xr:uid="{00000000-0002-0000-0900-000000000000}">
      <formula1>"1,2,3"</formula1>
    </dataValidation>
    <dataValidation type="textLength" operator="equal" allowBlank="1" showErrorMessage="1" error="El nro de factura debe tener 8 dígitos_x000a_(ej  : 00000123) " sqref="C2:C10" xr:uid="{00000000-0002-0000-0900-000001000000}">
      <formula1>8</formula1>
    </dataValidation>
    <dataValidation type="textLength" operator="equal" allowBlank="1" showInputMessage="1" showErrorMessage="1" error="El punto de venta debe tener 4 dígitos. (Ej: 0001)" sqref="B2:B10" xr:uid="{00000000-0002-0000-09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10" xr:uid="{00000000-0002-0000-09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10" xr:uid="{00000000-0002-0000-09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10" xr:uid="{00000000-0002-0000-0900-00000500000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4"/>
  <sheetViews>
    <sheetView tabSelected="1" workbookViewId="0">
      <selection activeCell="G13" sqref="G13"/>
    </sheetView>
  </sheetViews>
  <sheetFormatPr baseColWidth="10" defaultRowHeight="14.4" x14ac:dyDescent="0.3"/>
  <cols>
    <col min="5" max="5" width="13.5546875" bestFit="1" customWidth="1"/>
    <col min="6" max="6" width="14" customWidth="1"/>
  </cols>
  <sheetData>
    <row r="1" spans="1:15" ht="37.5" customHeight="1" thickBot="1" x14ac:dyDescent="0.35">
      <c r="A1" s="1" t="s">
        <v>0</v>
      </c>
      <c r="B1" s="2" t="s">
        <v>303</v>
      </c>
      <c r="C1" s="2" t="s">
        <v>295</v>
      </c>
      <c r="D1" s="3" t="s">
        <v>296</v>
      </c>
      <c r="E1" s="2" t="s">
        <v>297</v>
      </c>
      <c r="F1" s="2" t="s">
        <v>299</v>
      </c>
      <c r="G1" s="4" t="s">
        <v>298</v>
      </c>
      <c r="H1" s="98" t="s">
        <v>300</v>
      </c>
      <c r="I1" s="98" t="s">
        <v>302</v>
      </c>
      <c r="J1" s="4" t="s">
        <v>301</v>
      </c>
      <c r="K1" s="2" t="s">
        <v>1</v>
      </c>
      <c r="L1" s="5" t="s">
        <v>2</v>
      </c>
      <c r="M1" s="6"/>
      <c r="N1" s="7" t="s">
        <v>3</v>
      </c>
    </row>
    <row r="2" spans="1:15" x14ac:dyDescent="0.3">
      <c r="A2" s="85">
        <v>1</v>
      </c>
      <c r="B2" s="8" t="s">
        <v>4</v>
      </c>
      <c r="C2" s="10" t="s">
        <v>197</v>
      </c>
      <c r="D2" s="12">
        <v>44176</v>
      </c>
      <c r="E2" s="8" t="s">
        <v>198</v>
      </c>
      <c r="F2" s="27">
        <v>1153449.7737556561</v>
      </c>
      <c r="G2" s="27">
        <f>F2*0.105</f>
        <v>121112.22624434388</v>
      </c>
      <c r="H2" t="s">
        <v>17</v>
      </c>
      <c r="I2" s="17" t="s">
        <v>220</v>
      </c>
      <c r="J2">
        <v>1</v>
      </c>
      <c r="K2" s="19" t="s">
        <v>25</v>
      </c>
      <c r="N2">
        <v>12</v>
      </c>
      <c r="O2">
        <v>1</v>
      </c>
    </row>
    <row r="3" spans="1:15" x14ac:dyDescent="0.3">
      <c r="A3" s="85">
        <v>1</v>
      </c>
      <c r="B3" s="8" t="s">
        <v>4</v>
      </c>
      <c r="C3" s="10" t="s">
        <v>199</v>
      </c>
      <c r="D3" s="12">
        <v>44180</v>
      </c>
      <c r="E3" s="8" t="s">
        <v>200</v>
      </c>
      <c r="F3" s="27">
        <v>1216613.7013574659</v>
      </c>
      <c r="G3" s="27">
        <f t="shared" ref="G3:G13" si="0">F3*0.105</f>
        <v>127744.43864253392</v>
      </c>
      <c r="H3" t="s">
        <v>17</v>
      </c>
      <c r="I3" s="17" t="s">
        <v>18</v>
      </c>
      <c r="J3">
        <v>1</v>
      </c>
      <c r="K3" s="19" t="s">
        <v>25</v>
      </c>
      <c r="N3">
        <v>12</v>
      </c>
      <c r="O3">
        <v>1</v>
      </c>
    </row>
    <row r="4" spans="1:15" x14ac:dyDescent="0.3">
      <c r="A4" s="86">
        <v>1</v>
      </c>
      <c r="B4" s="88" t="s">
        <v>4</v>
      </c>
      <c r="C4" s="89" t="s">
        <v>201</v>
      </c>
      <c r="D4" s="90">
        <v>44130</v>
      </c>
      <c r="E4" s="88" t="s">
        <v>202</v>
      </c>
      <c r="F4" s="27">
        <v>1499498.6425339368</v>
      </c>
      <c r="G4" s="27">
        <f t="shared" si="0"/>
        <v>157447.35746606335</v>
      </c>
      <c r="H4" t="s">
        <v>17</v>
      </c>
      <c r="I4" s="91" t="s">
        <v>221</v>
      </c>
      <c r="J4">
        <v>1</v>
      </c>
      <c r="K4" s="19" t="s">
        <v>25</v>
      </c>
      <c r="N4">
        <v>12</v>
      </c>
      <c r="O4">
        <v>1</v>
      </c>
    </row>
    <row r="5" spans="1:15" x14ac:dyDescent="0.3">
      <c r="A5" s="86">
        <v>3</v>
      </c>
      <c r="B5" s="88" t="s">
        <v>4</v>
      </c>
      <c r="C5" s="89" t="s">
        <v>203</v>
      </c>
      <c r="D5" s="90">
        <v>44195</v>
      </c>
      <c r="E5" s="88" t="s">
        <v>202</v>
      </c>
      <c r="F5" s="27">
        <v>186629.87330316743</v>
      </c>
      <c r="G5" s="27">
        <f t="shared" si="0"/>
        <v>19596.136696832578</v>
      </c>
      <c r="H5" t="s">
        <v>17</v>
      </c>
      <c r="I5" s="91" t="s">
        <v>221</v>
      </c>
      <c r="J5">
        <v>1</v>
      </c>
      <c r="K5" s="19" t="s">
        <v>25</v>
      </c>
    </row>
    <row r="6" spans="1:15" x14ac:dyDescent="0.3">
      <c r="A6" s="85">
        <v>1</v>
      </c>
      <c r="B6" s="8" t="s">
        <v>4</v>
      </c>
      <c r="C6" s="10" t="s">
        <v>204</v>
      </c>
      <c r="D6" s="12">
        <v>44180</v>
      </c>
      <c r="E6" s="8" t="s">
        <v>205</v>
      </c>
      <c r="F6" s="27">
        <v>1312217.2036199095</v>
      </c>
      <c r="G6" s="27">
        <f t="shared" si="0"/>
        <v>137782.80638009048</v>
      </c>
      <c r="H6" t="s">
        <v>17</v>
      </c>
      <c r="I6" s="17" t="s">
        <v>221</v>
      </c>
      <c r="J6">
        <v>1</v>
      </c>
      <c r="K6" s="19" t="s">
        <v>25</v>
      </c>
      <c r="N6">
        <v>12</v>
      </c>
      <c r="O6">
        <v>1</v>
      </c>
    </row>
    <row r="7" spans="1:15" ht="15" thickBot="1" x14ac:dyDescent="0.35">
      <c r="A7" s="87">
        <v>1</v>
      </c>
      <c r="B7" s="41" t="s">
        <v>4</v>
      </c>
      <c r="C7" s="51" t="s">
        <v>206</v>
      </c>
      <c r="D7" s="52">
        <v>44188</v>
      </c>
      <c r="E7" s="41" t="s">
        <v>207</v>
      </c>
      <c r="F7" s="27">
        <v>3478063.6289592762</v>
      </c>
      <c r="G7" s="27">
        <f t="shared" si="0"/>
        <v>365196.68104072398</v>
      </c>
      <c r="H7" t="s">
        <v>17</v>
      </c>
      <c r="I7" s="57" t="s">
        <v>241</v>
      </c>
      <c r="J7">
        <v>1</v>
      </c>
      <c r="K7" s="19" t="s">
        <v>25</v>
      </c>
      <c r="N7">
        <v>12</v>
      </c>
      <c r="O7">
        <v>1</v>
      </c>
    </row>
    <row r="8" spans="1:15" x14ac:dyDescent="0.3">
      <c r="A8" s="85">
        <v>1</v>
      </c>
      <c r="B8" s="8" t="s">
        <v>4</v>
      </c>
      <c r="C8" s="10" t="s">
        <v>208</v>
      </c>
      <c r="D8" s="12">
        <v>44180</v>
      </c>
      <c r="E8" s="8" t="s">
        <v>209</v>
      </c>
      <c r="F8" s="27">
        <v>1800904.9864253395</v>
      </c>
      <c r="G8" s="27">
        <f t="shared" si="0"/>
        <v>189095.02357466065</v>
      </c>
      <c r="H8" t="s">
        <v>17</v>
      </c>
      <c r="I8" s="17" t="s">
        <v>150</v>
      </c>
      <c r="J8">
        <v>1</v>
      </c>
      <c r="K8" s="19" t="s">
        <v>25</v>
      </c>
      <c r="N8">
        <v>12</v>
      </c>
      <c r="O8">
        <v>1</v>
      </c>
    </row>
    <row r="9" spans="1:15" ht="15" thickBot="1" x14ac:dyDescent="0.35">
      <c r="A9" s="87">
        <v>1</v>
      </c>
      <c r="B9" s="41" t="s">
        <v>4</v>
      </c>
      <c r="C9" s="51" t="s">
        <v>210</v>
      </c>
      <c r="D9" s="52">
        <v>44175</v>
      </c>
      <c r="E9" s="41" t="s">
        <v>211</v>
      </c>
      <c r="F9" s="27">
        <v>2867231.746606335</v>
      </c>
      <c r="G9" s="27">
        <f t="shared" si="0"/>
        <v>301059.33339366515</v>
      </c>
      <c r="H9" t="s">
        <v>17</v>
      </c>
      <c r="I9" s="57" t="s">
        <v>293</v>
      </c>
      <c r="J9">
        <v>1</v>
      </c>
      <c r="K9" s="19" t="s">
        <v>25</v>
      </c>
      <c r="N9">
        <v>12</v>
      </c>
      <c r="O9">
        <v>1</v>
      </c>
    </row>
    <row r="10" spans="1:15" x14ac:dyDescent="0.3">
      <c r="A10" s="85">
        <v>1</v>
      </c>
      <c r="B10" s="8" t="s">
        <v>4</v>
      </c>
      <c r="C10" s="10" t="s">
        <v>212</v>
      </c>
      <c r="D10" s="12">
        <v>44168</v>
      </c>
      <c r="E10" s="8" t="s">
        <v>213</v>
      </c>
      <c r="F10" s="27">
        <v>602714.9321266968</v>
      </c>
      <c r="G10" s="27">
        <f t="shared" si="0"/>
        <v>63285.06787330316</v>
      </c>
      <c r="H10" t="s">
        <v>17</v>
      </c>
      <c r="I10" s="17" t="s">
        <v>222</v>
      </c>
      <c r="J10">
        <v>1</v>
      </c>
      <c r="K10" s="19" t="s">
        <v>24</v>
      </c>
      <c r="N10">
        <v>0</v>
      </c>
    </row>
    <row r="11" spans="1:15" x14ac:dyDescent="0.3">
      <c r="A11" s="85">
        <v>1</v>
      </c>
      <c r="B11" s="8" t="s">
        <v>4</v>
      </c>
      <c r="C11" s="10" t="s">
        <v>214</v>
      </c>
      <c r="D11" s="12">
        <v>44168</v>
      </c>
      <c r="E11" s="8" t="s">
        <v>215</v>
      </c>
      <c r="F11" s="27">
        <v>951764.70588235301</v>
      </c>
      <c r="G11" s="27">
        <f t="shared" si="0"/>
        <v>99935.294117647063</v>
      </c>
      <c r="H11" t="s">
        <v>17</v>
      </c>
      <c r="I11" s="17" t="s">
        <v>196</v>
      </c>
      <c r="J11">
        <v>1</v>
      </c>
      <c r="K11" s="19" t="s">
        <v>24</v>
      </c>
      <c r="N11">
        <v>0</v>
      </c>
    </row>
    <row r="12" spans="1:15" x14ac:dyDescent="0.3">
      <c r="A12" s="85">
        <v>1</v>
      </c>
      <c r="B12" s="8" t="s">
        <v>4</v>
      </c>
      <c r="C12" s="10" t="s">
        <v>216</v>
      </c>
      <c r="D12" s="12">
        <v>44186</v>
      </c>
      <c r="E12" s="8" t="s">
        <v>217</v>
      </c>
      <c r="F12" s="27">
        <v>1027149.3212669684</v>
      </c>
      <c r="G12" s="27">
        <f t="shared" si="0"/>
        <v>107850.67873303167</v>
      </c>
      <c r="H12" t="s">
        <v>17</v>
      </c>
      <c r="I12" s="17" t="s">
        <v>223</v>
      </c>
      <c r="J12">
        <v>1</v>
      </c>
      <c r="K12" s="19" t="s">
        <v>24</v>
      </c>
      <c r="N12">
        <v>0</v>
      </c>
    </row>
    <row r="13" spans="1:15" x14ac:dyDescent="0.3">
      <c r="A13" s="85">
        <v>1</v>
      </c>
      <c r="B13" s="8" t="s">
        <v>4</v>
      </c>
      <c r="C13" s="10" t="s">
        <v>218</v>
      </c>
      <c r="D13" s="12">
        <v>44196</v>
      </c>
      <c r="E13" s="8" t="s">
        <v>219</v>
      </c>
      <c r="F13" s="27">
        <v>1044775.5656108598</v>
      </c>
      <c r="G13" s="103">
        <f t="shared" si="0"/>
        <v>109701.43438914027</v>
      </c>
      <c r="H13" t="s">
        <v>17</v>
      </c>
      <c r="I13" s="17" t="s">
        <v>223</v>
      </c>
      <c r="J13">
        <v>1</v>
      </c>
      <c r="K13" s="19" t="s">
        <v>24</v>
      </c>
      <c r="N13">
        <v>0</v>
      </c>
    </row>
    <row r="14" spans="1:15" x14ac:dyDescent="0.3">
      <c r="G14" s="30">
        <f>G2+G3+G4-G5+G6+G7+G8+G9+G10+G11+G12+G13</f>
        <v>1760614.2051583708</v>
      </c>
      <c r="K14" s="19"/>
    </row>
  </sheetData>
  <dataValidations count="6">
    <dataValidation type="list" operator="equal" allowBlank="1" showInputMessage="1" showErrorMessage="1" errorTitle="Error de carga" error="El valor debe ser 1,2 o 3 según el Tipo de Comprobante" promptTitle="Tipo de Comprobante" prompt="1 - Factura_x000a_2 - Nota de Débito_x000a_3 - Nota de Crédito" sqref="A2:A13" xr:uid="{00000000-0002-0000-0A00-000000000000}">
      <formula1>"1,2,3"</formula1>
    </dataValidation>
    <dataValidation type="textLength" operator="equal" allowBlank="1" showErrorMessage="1" error="El nro de factura debe tener 8 dígitos_x000a_(ej  : 00000123) " sqref="C2:C13" xr:uid="{00000000-0002-0000-0A00-000001000000}">
      <formula1>8</formula1>
    </dataValidation>
    <dataValidation type="textLength" operator="equal" allowBlank="1" showInputMessage="1" showErrorMessage="1" error="El punto de venta debe tener 4 dígitos. (Ej: 0001)" sqref="B2:B13" xr:uid="{00000000-0002-0000-0A00-000002000000}">
      <formula1>4</formula1>
    </dataValidation>
    <dataValidation type="textLength" operator="equal" allowBlank="1" showInputMessage="1" showErrorMessage="1" errorTitle="Error de Carga" error="Debe colocar solamente los 11 digitos del cuit sin guiones" promptTitle="CUIT del Comprador" prompt="Ingresar los 11 digitos del CUIT sin guiones" sqref="E2:E13" xr:uid="{00000000-0002-0000-0A00-000003000000}">
      <formula1>11</formula1>
    </dataValidation>
    <dataValidation type="date" operator="greaterThanOrEqual" allowBlank="1" showInputMessage="1" showErrorMessage="1" errorTitle="Error de Carga" error="La fecha del comprobante no puede tener una antigüedad mayor a un año." sqref="D2:D13" xr:uid="{00000000-0002-0000-0A00-000004000000}">
      <formula1>TODAY()-365</formula1>
    </dataValidation>
    <dataValidation allowBlank="1" showInputMessage="1" showErrorMessage="1" errorTitle="Código de Producto" error="Es obligatorio que se coloque el código interno del producto. " promptTitle="Código de Producto" prompt="Es obligatorio que se coloque el código interno del producto. " sqref="I2:I13" xr:uid="{00000000-0002-0000-0A00-000005000000}"/>
  </dataValidations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3"/>
  <sheetViews>
    <sheetView topLeftCell="A7" workbookViewId="0">
      <selection activeCell="A10" sqref="A10"/>
    </sheetView>
  </sheetViews>
  <sheetFormatPr baseColWidth="10" defaultRowHeight="14.4" x14ac:dyDescent="0.3"/>
  <cols>
    <col min="3" max="3" width="47" customWidth="1"/>
  </cols>
  <sheetData>
    <row r="1" spans="1:4" ht="14.25" customHeight="1" x14ac:dyDescent="0.3">
      <c r="A1" s="92" t="s">
        <v>108</v>
      </c>
      <c r="B1" s="92"/>
      <c r="C1" s="93" t="s">
        <v>224</v>
      </c>
      <c r="D1" s="94" t="s">
        <v>225</v>
      </c>
    </row>
    <row r="2" spans="1:4" ht="14.25" customHeight="1" x14ac:dyDescent="0.3">
      <c r="A2" s="95" t="s">
        <v>73</v>
      </c>
      <c r="B2" s="95"/>
      <c r="C2" s="96" t="s">
        <v>224</v>
      </c>
      <c r="D2" s="97" t="s">
        <v>226</v>
      </c>
    </row>
    <row r="3" spans="1:4" ht="14.25" customHeight="1" x14ac:dyDescent="0.3">
      <c r="A3" s="92" t="s">
        <v>118</v>
      </c>
      <c r="B3" s="92"/>
      <c r="C3" s="93" t="s">
        <v>224</v>
      </c>
      <c r="D3" s="94" t="s">
        <v>227</v>
      </c>
    </row>
    <row r="4" spans="1:4" ht="14.25" customHeight="1" x14ac:dyDescent="0.3">
      <c r="A4" s="95" t="s">
        <v>194</v>
      </c>
      <c r="B4" s="95"/>
      <c r="C4" s="96" t="s">
        <v>228</v>
      </c>
      <c r="D4" s="97" t="s">
        <v>229</v>
      </c>
    </row>
    <row r="5" spans="1:4" ht="14.25" customHeight="1" x14ac:dyDescent="0.3">
      <c r="A5" s="92" t="s">
        <v>19</v>
      </c>
      <c r="B5" s="92"/>
      <c r="C5" s="93" t="s">
        <v>230</v>
      </c>
      <c r="D5" s="94" t="s">
        <v>231</v>
      </c>
    </row>
    <row r="6" spans="1:4" ht="14.25" customHeight="1" x14ac:dyDescent="0.3">
      <c r="A6" s="95" t="s">
        <v>220</v>
      </c>
      <c r="B6" s="95"/>
      <c r="C6" s="96" t="s">
        <v>230</v>
      </c>
      <c r="D6" s="97" t="s">
        <v>232</v>
      </c>
    </row>
    <row r="7" spans="1:4" ht="14.25" customHeight="1" x14ac:dyDescent="0.3">
      <c r="A7" s="92" t="s">
        <v>57</v>
      </c>
      <c r="B7" s="92"/>
      <c r="C7" s="93" t="s">
        <v>233</v>
      </c>
      <c r="D7" s="94" t="s">
        <v>234</v>
      </c>
    </row>
    <row r="8" spans="1:4" ht="14.25" customHeight="1" x14ac:dyDescent="0.3">
      <c r="A8" s="95" t="s">
        <v>175</v>
      </c>
      <c r="B8" s="95"/>
      <c r="C8" s="96" t="s">
        <v>233</v>
      </c>
      <c r="D8" s="97" t="s">
        <v>235</v>
      </c>
    </row>
    <row r="9" spans="1:4" ht="14.25" customHeight="1" x14ac:dyDescent="0.3">
      <c r="A9" s="92" t="s">
        <v>59</v>
      </c>
      <c r="B9" s="92"/>
      <c r="C9" s="93" t="s">
        <v>233</v>
      </c>
      <c r="D9" s="94" t="s">
        <v>236</v>
      </c>
    </row>
    <row r="10" spans="1:4" ht="14.25" customHeight="1" x14ac:dyDescent="0.3">
      <c r="A10" s="95" t="s">
        <v>55</v>
      </c>
      <c r="B10" s="95"/>
      <c r="C10" s="96" t="s">
        <v>233</v>
      </c>
      <c r="D10" s="97" t="s">
        <v>237</v>
      </c>
    </row>
    <row r="11" spans="1:4" ht="14.25" customHeight="1" x14ac:dyDescent="0.3">
      <c r="A11" s="92" t="s">
        <v>149</v>
      </c>
      <c r="B11" s="92"/>
      <c r="C11" s="93" t="s">
        <v>233</v>
      </c>
      <c r="D11" s="94" t="s">
        <v>238</v>
      </c>
    </row>
    <row r="12" spans="1:4" ht="14.25" customHeight="1" x14ac:dyDescent="0.3">
      <c r="A12" s="95" t="s">
        <v>64</v>
      </c>
      <c r="B12" s="95"/>
      <c r="C12" s="96" t="s">
        <v>233</v>
      </c>
      <c r="D12" s="97" t="s">
        <v>239</v>
      </c>
    </row>
    <row r="13" spans="1:4" ht="14.25" customHeight="1" x14ac:dyDescent="0.3">
      <c r="A13" s="92" t="s">
        <v>114</v>
      </c>
      <c r="B13" s="92"/>
      <c r="C13" s="93" t="s">
        <v>233</v>
      </c>
      <c r="D13" s="94" t="s">
        <v>240</v>
      </c>
    </row>
    <row r="14" spans="1:4" ht="14.25" customHeight="1" x14ac:dyDescent="0.3">
      <c r="A14" s="95" t="s">
        <v>241</v>
      </c>
      <c r="B14" s="95"/>
      <c r="C14" s="96" t="s">
        <v>233</v>
      </c>
      <c r="D14" s="97" t="s">
        <v>242</v>
      </c>
    </row>
    <row r="15" spans="1:4" ht="14.25" customHeight="1" x14ac:dyDescent="0.3">
      <c r="A15" s="92" t="s">
        <v>20</v>
      </c>
      <c r="B15" s="92"/>
      <c r="C15" s="93" t="s">
        <v>233</v>
      </c>
      <c r="D15" s="94" t="s">
        <v>243</v>
      </c>
    </row>
    <row r="16" spans="1:4" ht="14.25" customHeight="1" x14ac:dyDescent="0.3">
      <c r="A16" s="95" t="s">
        <v>58</v>
      </c>
      <c r="B16" s="95"/>
      <c r="C16" s="96" t="s">
        <v>233</v>
      </c>
      <c r="D16" s="97" t="s">
        <v>244</v>
      </c>
    </row>
    <row r="17" spans="1:4" ht="14.25" customHeight="1" x14ac:dyDescent="0.3">
      <c r="A17" s="92" t="s">
        <v>23</v>
      </c>
      <c r="B17" s="92"/>
      <c r="C17" s="93" t="s">
        <v>233</v>
      </c>
      <c r="D17" s="94" t="s">
        <v>245</v>
      </c>
    </row>
    <row r="18" spans="1:4" ht="14.25" customHeight="1" x14ac:dyDescent="0.3">
      <c r="A18" s="95" t="s">
        <v>63</v>
      </c>
      <c r="B18" s="95"/>
      <c r="C18" s="96" t="s">
        <v>233</v>
      </c>
      <c r="D18" s="97" t="s">
        <v>246</v>
      </c>
    </row>
    <row r="19" spans="1:4" ht="14.25" customHeight="1" x14ac:dyDescent="0.3">
      <c r="A19" s="92" t="s">
        <v>18</v>
      </c>
      <c r="B19" s="92"/>
      <c r="C19" s="93" t="s">
        <v>233</v>
      </c>
      <c r="D19" s="94" t="s">
        <v>247</v>
      </c>
    </row>
    <row r="20" spans="1:4" ht="14.25" customHeight="1" x14ac:dyDescent="0.3">
      <c r="A20" s="95" t="s">
        <v>221</v>
      </c>
      <c r="B20" s="95"/>
      <c r="C20" s="96" t="s">
        <v>233</v>
      </c>
      <c r="D20" s="97" t="s">
        <v>248</v>
      </c>
    </row>
    <row r="21" spans="1:4" ht="14.25" customHeight="1" x14ac:dyDescent="0.3">
      <c r="A21" s="92" t="s">
        <v>113</v>
      </c>
      <c r="B21" s="92"/>
      <c r="C21" s="93" t="s">
        <v>233</v>
      </c>
      <c r="D21" s="94" t="s">
        <v>249</v>
      </c>
    </row>
    <row r="22" spans="1:4" ht="14.25" customHeight="1" x14ac:dyDescent="0.3">
      <c r="A22" s="95" t="s">
        <v>130</v>
      </c>
      <c r="B22" s="95"/>
      <c r="C22" s="96" t="s">
        <v>233</v>
      </c>
      <c r="D22" s="97" t="s">
        <v>250</v>
      </c>
    </row>
    <row r="23" spans="1:4" ht="14.25" customHeight="1" x14ac:dyDescent="0.3">
      <c r="A23" s="92" t="s">
        <v>129</v>
      </c>
      <c r="B23" s="92"/>
      <c r="C23" s="93" t="s">
        <v>251</v>
      </c>
      <c r="D23" s="94" t="s">
        <v>252</v>
      </c>
    </row>
    <row r="24" spans="1:4" ht="14.25" customHeight="1" x14ac:dyDescent="0.3">
      <c r="A24" s="95" t="s">
        <v>60</v>
      </c>
      <c r="B24" s="95"/>
      <c r="C24" s="96" t="s">
        <v>253</v>
      </c>
      <c r="D24" s="97" t="s">
        <v>254</v>
      </c>
    </row>
    <row r="25" spans="1:4" ht="14.25" customHeight="1" x14ac:dyDescent="0.3">
      <c r="A25" s="92" t="s">
        <v>61</v>
      </c>
      <c r="B25" s="92"/>
      <c r="C25" s="93" t="s">
        <v>253</v>
      </c>
      <c r="D25" s="94" t="s">
        <v>255</v>
      </c>
    </row>
    <row r="26" spans="1:4" ht="14.25" customHeight="1" x14ac:dyDescent="0.3">
      <c r="A26" s="95" t="s">
        <v>117</v>
      </c>
      <c r="B26" s="95"/>
      <c r="C26" s="96" t="s">
        <v>253</v>
      </c>
      <c r="D26" s="97" t="s">
        <v>256</v>
      </c>
    </row>
    <row r="27" spans="1:4" ht="14.25" customHeight="1" x14ac:dyDescent="0.3">
      <c r="A27" s="92" t="s">
        <v>195</v>
      </c>
      <c r="B27" s="92"/>
      <c r="C27" s="93" t="s">
        <v>257</v>
      </c>
      <c r="D27" s="94" t="s">
        <v>258</v>
      </c>
    </row>
    <row r="28" spans="1:4" ht="14.25" customHeight="1" x14ac:dyDescent="0.3">
      <c r="A28" s="95" t="s">
        <v>56</v>
      </c>
      <c r="B28" s="95"/>
      <c r="C28" s="96" t="s">
        <v>257</v>
      </c>
      <c r="D28" s="97" t="s">
        <v>259</v>
      </c>
    </row>
    <row r="29" spans="1:4" ht="14.25" customHeight="1" x14ac:dyDescent="0.3">
      <c r="A29" s="92" t="s">
        <v>115</v>
      </c>
      <c r="B29" s="92"/>
      <c r="C29" s="93" t="s">
        <v>260</v>
      </c>
      <c r="D29" s="94" t="s">
        <v>261</v>
      </c>
    </row>
    <row r="30" spans="1:4" ht="14.25" customHeight="1" x14ac:dyDescent="0.3">
      <c r="A30" s="95" t="s">
        <v>112</v>
      </c>
      <c r="B30" s="95"/>
      <c r="C30" s="96" t="s">
        <v>262</v>
      </c>
      <c r="D30" s="97" t="s">
        <v>263</v>
      </c>
    </row>
    <row r="31" spans="1:4" ht="14.25" customHeight="1" x14ac:dyDescent="0.3">
      <c r="A31" s="92" t="s">
        <v>264</v>
      </c>
      <c r="B31" s="92"/>
      <c r="C31" s="93" t="s">
        <v>262</v>
      </c>
      <c r="D31" s="94" t="s">
        <v>265</v>
      </c>
    </row>
    <row r="32" spans="1:4" ht="14.25" customHeight="1" x14ac:dyDescent="0.3">
      <c r="A32" s="95" t="s">
        <v>109</v>
      </c>
      <c r="B32" s="95"/>
      <c r="C32" s="96" t="s">
        <v>262</v>
      </c>
      <c r="D32" s="97" t="s">
        <v>266</v>
      </c>
    </row>
    <row r="33" spans="1:4" ht="14.25" customHeight="1" x14ac:dyDescent="0.3">
      <c r="A33" s="92" t="s">
        <v>222</v>
      </c>
      <c r="B33" s="92"/>
      <c r="C33" s="93" t="s">
        <v>267</v>
      </c>
      <c r="D33" s="94" t="s">
        <v>268</v>
      </c>
    </row>
    <row r="34" spans="1:4" ht="14.25" customHeight="1" x14ac:dyDescent="0.3">
      <c r="A34" s="95" t="s">
        <v>21</v>
      </c>
      <c r="B34" s="95"/>
      <c r="C34" s="96" t="s">
        <v>267</v>
      </c>
      <c r="D34" s="97" t="s">
        <v>269</v>
      </c>
    </row>
    <row r="35" spans="1:4" ht="14.25" customHeight="1" x14ac:dyDescent="0.3">
      <c r="A35" s="92" t="s">
        <v>151</v>
      </c>
      <c r="B35" s="92"/>
      <c r="C35" s="93" t="s">
        <v>267</v>
      </c>
      <c r="D35" s="94" t="s">
        <v>270</v>
      </c>
    </row>
    <row r="36" spans="1:4" ht="14.25" customHeight="1" x14ac:dyDescent="0.3">
      <c r="A36" s="95" t="s">
        <v>196</v>
      </c>
      <c r="B36" s="95"/>
      <c r="C36" s="96" t="s">
        <v>267</v>
      </c>
      <c r="D36" s="97" t="s">
        <v>271</v>
      </c>
    </row>
    <row r="37" spans="1:4" ht="14.25" customHeight="1" x14ac:dyDescent="0.3">
      <c r="A37" s="92" t="s">
        <v>223</v>
      </c>
      <c r="B37" s="92"/>
      <c r="C37" s="93" t="s">
        <v>267</v>
      </c>
      <c r="D37" s="94" t="s">
        <v>272</v>
      </c>
    </row>
    <row r="38" spans="1:4" ht="14.25" customHeight="1" x14ac:dyDescent="0.3">
      <c r="A38" s="95" t="s">
        <v>131</v>
      </c>
      <c r="B38" s="95"/>
      <c r="C38" s="96" t="s">
        <v>273</v>
      </c>
      <c r="D38" s="97" t="s">
        <v>274</v>
      </c>
    </row>
    <row r="39" spans="1:4" ht="14.25" customHeight="1" x14ac:dyDescent="0.3">
      <c r="A39" s="92" t="s">
        <v>62</v>
      </c>
      <c r="B39" s="92"/>
      <c r="C39" s="93" t="s">
        <v>273</v>
      </c>
      <c r="D39" s="94" t="s">
        <v>275</v>
      </c>
    </row>
    <row r="40" spans="1:4" ht="14.25" customHeight="1" x14ac:dyDescent="0.3">
      <c r="A40" s="95" t="s">
        <v>107</v>
      </c>
      <c r="B40" s="95"/>
      <c r="C40" s="96" t="s">
        <v>273</v>
      </c>
      <c r="D40" s="97" t="s">
        <v>276</v>
      </c>
    </row>
    <row r="41" spans="1:4" ht="14.25" customHeight="1" x14ac:dyDescent="0.3">
      <c r="A41" s="92" t="s">
        <v>54</v>
      </c>
      <c r="B41" s="92"/>
      <c r="C41" s="93" t="s">
        <v>277</v>
      </c>
      <c r="D41" s="94" t="s">
        <v>278</v>
      </c>
    </row>
    <row r="42" spans="1:4" ht="14.25" customHeight="1" x14ac:dyDescent="0.3">
      <c r="A42" s="95" t="s">
        <v>176</v>
      </c>
      <c r="B42" s="95"/>
      <c r="C42" s="96" t="s">
        <v>279</v>
      </c>
      <c r="D42" s="97" t="s">
        <v>280</v>
      </c>
    </row>
    <row r="43" spans="1:4" ht="14.25" customHeight="1" x14ac:dyDescent="0.3">
      <c r="A43" s="92" t="s">
        <v>72</v>
      </c>
      <c r="B43" s="92"/>
      <c r="C43" s="93" t="s">
        <v>279</v>
      </c>
      <c r="D43" s="94" t="s">
        <v>281</v>
      </c>
    </row>
    <row r="44" spans="1:4" ht="14.25" customHeight="1" x14ac:dyDescent="0.3">
      <c r="A44" s="95" t="s">
        <v>116</v>
      </c>
      <c r="B44" s="95"/>
      <c r="C44" s="96" t="s">
        <v>279</v>
      </c>
      <c r="D44" s="97" t="s">
        <v>282</v>
      </c>
    </row>
    <row r="45" spans="1:4" ht="14.25" customHeight="1" x14ac:dyDescent="0.3">
      <c r="A45" s="92" t="s">
        <v>150</v>
      </c>
      <c r="B45" s="92"/>
      <c r="C45" s="93" t="s">
        <v>279</v>
      </c>
      <c r="D45" s="94" t="s">
        <v>283</v>
      </c>
    </row>
    <row r="46" spans="1:4" ht="14.25" customHeight="1" x14ac:dyDescent="0.3">
      <c r="A46" s="95" t="s">
        <v>152</v>
      </c>
      <c r="B46" s="95"/>
      <c r="C46" s="96" t="s">
        <v>284</v>
      </c>
      <c r="D46" s="97" t="s">
        <v>285</v>
      </c>
    </row>
    <row r="47" spans="1:4" ht="14.25" customHeight="1" x14ac:dyDescent="0.3">
      <c r="A47" s="92" t="s">
        <v>177</v>
      </c>
      <c r="B47" s="92"/>
      <c r="C47" s="93" t="s">
        <v>284</v>
      </c>
      <c r="D47" s="94" t="s">
        <v>286</v>
      </c>
    </row>
    <row r="48" spans="1:4" ht="14.25" customHeight="1" x14ac:dyDescent="0.3">
      <c r="A48" s="95" t="s">
        <v>22</v>
      </c>
      <c r="B48" s="95"/>
      <c r="C48" s="96" t="s">
        <v>284</v>
      </c>
      <c r="D48" s="97" t="s">
        <v>287</v>
      </c>
    </row>
    <row r="49" spans="1:5" ht="14.25" customHeight="1" x14ac:dyDescent="0.3">
      <c r="A49" s="92" t="s">
        <v>110</v>
      </c>
      <c r="B49" s="92"/>
      <c r="C49" s="93" t="s">
        <v>288</v>
      </c>
      <c r="D49" s="94" t="s">
        <v>289</v>
      </c>
    </row>
    <row r="50" spans="1:5" ht="14.25" customHeight="1" x14ac:dyDescent="0.3">
      <c r="A50" s="95" t="s">
        <v>111</v>
      </c>
      <c r="B50" s="95"/>
      <c r="C50" s="96" t="s">
        <v>288</v>
      </c>
      <c r="D50" s="97" t="s">
        <v>290</v>
      </c>
    </row>
    <row r="51" spans="1:5" ht="14.25" customHeight="1" x14ac:dyDescent="0.3">
      <c r="A51" s="92" t="s">
        <v>291</v>
      </c>
      <c r="B51" s="92"/>
      <c r="C51" s="93" t="s">
        <v>288</v>
      </c>
      <c r="D51" s="94" t="s">
        <v>292</v>
      </c>
    </row>
    <row r="52" spans="1:5" ht="14.25" customHeight="1" x14ac:dyDescent="0.3">
      <c r="A52" s="95" t="s">
        <v>293</v>
      </c>
      <c r="B52" s="95"/>
      <c r="C52" s="96" t="s">
        <v>288</v>
      </c>
      <c r="D52" s="97" t="s">
        <v>294</v>
      </c>
    </row>
    <row r="53" spans="1:5" x14ac:dyDescent="0.3">
      <c r="A53" s="102"/>
      <c r="B53" s="102"/>
      <c r="C53" s="102"/>
      <c r="D53" s="102"/>
      <c r="E53" s="102"/>
    </row>
  </sheetData>
  <mergeCells count="1">
    <mergeCell ref="A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01-20</vt:lpstr>
      <vt:lpstr>02-20</vt:lpstr>
      <vt:lpstr>03-20</vt:lpstr>
      <vt:lpstr>05-20</vt:lpstr>
      <vt:lpstr>06-20</vt:lpstr>
      <vt:lpstr>07-20</vt:lpstr>
      <vt:lpstr>08-20</vt:lpstr>
      <vt:lpstr>09-20</vt:lpstr>
      <vt:lpstr>10-20</vt:lpstr>
      <vt:lpstr>11-20</vt:lpstr>
      <vt:lpstr>12-20</vt:lpstr>
      <vt:lpstr>Costos límites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Herrera</dc:creator>
  <cp:lastModifiedBy>Meri Herrera</cp:lastModifiedBy>
  <dcterms:created xsi:type="dcterms:W3CDTF">2022-06-01T17:13:15Z</dcterms:created>
  <dcterms:modified xsi:type="dcterms:W3CDTF">2022-06-07T22:25:29Z</dcterms:modified>
</cp:coreProperties>
</file>