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GUYEN DUC HAI\Desktop\BMA\"/>
    </mc:Choice>
  </mc:AlternateContent>
  <xr:revisionPtr revIDLastSave="0" documentId="13_ncr:1_{5D77974D-1D24-4FDB-8C6E-FF479E1C62A6}" xr6:coauthVersionLast="36" xr6:coauthVersionMax="36" xr10:uidLastSave="{00000000-0000-0000-0000-000000000000}"/>
  <bookViews>
    <workbookView xWindow="0" yWindow="0" windowWidth="23040" windowHeight="9060" activeTab="1" xr2:uid="{392202BD-F3B7-4FB4-ADC2-9421E270DC8F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2" l="1"/>
  <c r="N17" i="2"/>
  <c r="N18" i="2"/>
  <c r="N25" i="2" s="1"/>
  <c r="N19" i="2"/>
  <c r="N20" i="2"/>
  <c r="N21" i="2"/>
  <c r="N22" i="2"/>
  <c r="N23" i="2"/>
  <c r="N24" i="2"/>
  <c r="N15" i="2"/>
  <c r="C19" i="2" l="1"/>
  <c r="N3" i="2"/>
  <c r="N4" i="2"/>
  <c r="N7" i="2"/>
  <c r="N8" i="2"/>
  <c r="N11" i="2"/>
  <c r="N2" i="2"/>
  <c r="M3" i="2"/>
  <c r="M4" i="2"/>
  <c r="M5" i="2"/>
  <c r="M6" i="2"/>
  <c r="M7" i="2"/>
  <c r="M8" i="2"/>
  <c r="M9" i="2"/>
  <c r="M10" i="2"/>
  <c r="M11" i="2"/>
  <c r="M2" i="2"/>
  <c r="C19" i="1"/>
  <c r="C20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2" i="1"/>
  <c r="O1" i="1" s="1"/>
  <c r="L23" i="2" l="1"/>
  <c r="M23" i="2"/>
  <c r="L19" i="2"/>
  <c r="M19" i="2"/>
  <c r="M22" i="2"/>
  <c r="L22" i="2"/>
  <c r="M18" i="2"/>
  <c r="L18" i="2"/>
  <c r="M15" i="2"/>
  <c r="L15" i="2"/>
  <c r="M21" i="2"/>
  <c r="L21" i="2"/>
  <c r="M17" i="2"/>
  <c r="L17" i="2"/>
  <c r="N10" i="2"/>
  <c r="N6" i="2"/>
  <c r="L24" i="2"/>
  <c r="M24" i="2"/>
  <c r="L20" i="2"/>
  <c r="M20" i="2"/>
  <c r="L16" i="2"/>
  <c r="M16" i="2"/>
  <c r="N9" i="2"/>
  <c r="N5" i="2"/>
  <c r="D16" i="2" s="1"/>
  <c r="O4" i="1"/>
  <c r="O8" i="1"/>
  <c r="O12" i="1"/>
  <c r="O16" i="1"/>
  <c r="O20" i="1"/>
  <c r="O24" i="1"/>
  <c r="O28" i="1"/>
  <c r="O19" i="1"/>
  <c r="O5" i="1"/>
  <c r="O9" i="1"/>
  <c r="O13" i="1"/>
  <c r="O17" i="1"/>
  <c r="O21" i="1"/>
  <c r="O25" i="1"/>
  <c r="O29" i="1"/>
  <c r="O3" i="1"/>
  <c r="O7" i="1"/>
  <c r="O11" i="1"/>
  <c r="O15" i="1"/>
  <c r="O23" i="1"/>
  <c r="O27" i="1"/>
  <c r="O6" i="1"/>
  <c r="O10" i="1"/>
  <c r="O14" i="1"/>
  <c r="O18" i="1"/>
  <c r="O22" i="1"/>
  <c r="O26" i="1"/>
  <c r="O2" i="1"/>
  <c r="N2" i="1"/>
  <c r="C16" i="1" s="1"/>
  <c r="L25" i="2" l="1"/>
  <c r="M25" i="2"/>
  <c r="E16" i="1"/>
  <c r="C17" i="1" s="1"/>
  <c r="L27" i="2" l="1"/>
  <c r="L26" i="2"/>
</calcChain>
</file>

<file path=xl/sharedStrings.xml><?xml version="1.0" encoding="utf-8"?>
<sst xmlns="http://schemas.openxmlformats.org/spreadsheetml/2006/main" count="357" uniqueCount="56">
  <si>
    <t>1  model</t>
  </si>
  <si>
    <t>s were</t>
  </si>
  <si>
    <t>selected</t>
  </si>
  <si>
    <t>Best  1</t>
  </si>
  <si>
    <t>model</t>
  </si>
  <si>
    <t>s (cumula</t>
  </si>
  <si>
    <t>tive pos</t>
  </si>
  <si>
    <t>terior probability =  1 ):</t>
  </si>
  <si>
    <t>p!=0</t>
  </si>
  <si>
    <t>EV</t>
  </si>
  <si>
    <t>SD</t>
  </si>
  <si>
    <t>model 1</t>
  </si>
  <si>
    <t>Intercept</t>
  </si>
  <si>
    <t>MoRSEU13</t>
  </si>
  <si>
    <t>MoRSEU19</t>
  </si>
  <si>
    <t>MoRSEU5</t>
  </si>
  <si>
    <t>.</t>
  </si>
  <si>
    <t>MoRSEV11</t>
  </si>
  <si>
    <t>nVar</t>
  </si>
  <si>
    <t>r2</t>
  </si>
  <si>
    <t>BIC</t>
  </si>
  <si>
    <t>post prob</t>
  </si>
  <si>
    <t>2  model</t>
  </si>
  <si>
    <t>Best  2</t>
  </si>
  <si>
    <t>models</t>
  </si>
  <si>
    <t>(cumulat</t>
  </si>
  <si>
    <t>ive post</t>
  </si>
  <si>
    <t>erior pro</t>
  </si>
  <si>
    <t>bability =  1 ):</t>
  </si>
  <si>
    <t>model 2</t>
  </si>
  <si>
    <t>compounds</t>
  </si>
  <si>
    <t>SMILE</t>
  </si>
  <si>
    <t>K means cluster</t>
  </si>
  <si>
    <t>datset</t>
  </si>
  <si>
    <t>pic50</t>
  </si>
  <si>
    <t>FC(F)(F)Oc1ccc(-c2nnc(CNC3CCN(Cc4ccccc4)CC3)o2)cc1</t>
  </si>
  <si>
    <t>test</t>
  </si>
  <si>
    <t>Cc1ccc(-c2nnc(NC3CCN(Cc4ccccc4)C3)o2)cc1</t>
  </si>
  <si>
    <t>COc1ccc(NC(=S)N2N=C(c3ccccc3O)CC2c2ccccc2O)cc1</t>
  </si>
  <si>
    <t>Clc1ccc2c(c1)nccc2-n1cc(CCCN2CCN(c3c4ccccc4nc4c3CCCC4)CC2)nn1</t>
  </si>
  <si>
    <t>Cc1ccc(CN(N)C=C(N)COc2ccc3cc(C(=O)NC4CCN(Cc5ccccc5)CC4)c(=O)oc3c2)cc1C</t>
  </si>
  <si>
    <t>O=C1CCc2ccc(OCCCCCCN3CCC(Cc4ccccc4)CC3)cc2N1</t>
  </si>
  <si>
    <t>CCOC(=O)C1=C(c2ccccc2)Oc2nc3c(c(N)c2C1c1cccc(Br)c1)CCCC3</t>
  </si>
  <si>
    <t>COc1cc(C=CC(=O)NCCNc2cc(C)nc3ccccc32)ccc1OCc1ccccc1</t>
  </si>
  <si>
    <t>CC(=O)C1=C(C)NC(SCC(=O)Nc2ccccc2)=NC1c1ccccc1</t>
  </si>
  <si>
    <t>O=c1c2ccccc2oc(-c2ccc(N(c3ccccc3)c3ccccc3)cc2)c1OCc1ccccc1</t>
  </si>
  <si>
    <t>pred(pic50)</t>
  </si>
  <si>
    <t>train</t>
  </si>
  <si>
    <t>MSE</t>
  </si>
  <si>
    <t>Rcv2</t>
  </si>
  <si>
    <t>R</t>
  </si>
  <si>
    <t>R2</t>
  </si>
  <si>
    <t>SME</t>
  </si>
  <si>
    <t>sum</t>
  </si>
  <si>
    <t>k</t>
  </si>
  <si>
    <t>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</si>
</sst>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F775-2B6C-4E7B-986C-15BB83A595EF}">
  <sheetPr codeName="Sheet1"/>
  <dimension ref="A1:S29"/>
  <sheetViews>
    <sheetView workbookViewId="0">
      <selection activeCell="J1" sqref="J1:J1048576"/>
    </sheetView>
  </sheetViews>
  <sheetFormatPr defaultRowHeight="14.4" x14ac:dyDescent="0.3"/>
  <cols>
    <col min="1" max="1" width="13.77734375" style="2" customWidth="1"/>
    <col min="2" max="12" width="8.88671875" style="2"/>
    <col min="13" max="15" width="15.5546875" style="2" customWidth="1"/>
    <col min="16" max="16384" width="8.88671875" style="2"/>
  </cols>
  <sheetData>
    <row r="1" spans="1:19" x14ac:dyDescent="0.3">
      <c r="A1" s="2" t="s">
        <v>0</v>
      </c>
      <c r="B1" s="2" t="s">
        <v>1</v>
      </c>
      <c r="C1" s="2" t="s">
        <v>2</v>
      </c>
      <c r="I1" s="1" t="s">
        <v>30</v>
      </c>
      <c r="J1" s="3" t="s">
        <v>32</v>
      </c>
      <c r="K1" s="3" t="s">
        <v>33</v>
      </c>
      <c r="L1" s="1" t="s">
        <v>34</v>
      </c>
      <c r="M1" s="1" t="s">
        <v>46</v>
      </c>
      <c r="N1" s="1"/>
      <c r="O1" s="1">
        <f>AVERAGE(M2:M29)</f>
        <v>8.8901260928571428</v>
      </c>
      <c r="P1" s="1" t="s">
        <v>13</v>
      </c>
      <c r="Q1" s="1" t="s">
        <v>14</v>
      </c>
      <c r="R1" s="1" t="s">
        <v>15</v>
      </c>
      <c r="S1" s="1" t="s">
        <v>17</v>
      </c>
    </row>
    <row r="2" spans="1:19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I2" s="2">
        <v>12</v>
      </c>
      <c r="J2" s="2">
        <v>1</v>
      </c>
      <c r="K2" s="2" t="s">
        <v>47</v>
      </c>
      <c r="L2" s="2">
        <v>8.0639892040000003</v>
      </c>
      <c r="M2" s="2">
        <f>$E$5+$E$6*P2+$E$7*Q2+$E$9*S2</f>
        <v>7.8885529999999999</v>
      </c>
      <c r="N2" s="2">
        <f>(L2-M2)^2</f>
        <v>3.0777861673929745E-2</v>
      </c>
      <c r="O2" s="2">
        <f>(L2-$O$1)^2</f>
        <v>0.68250215913055867</v>
      </c>
      <c r="P2" s="2">
        <v>1.3779999999999999</v>
      </c>
      <c r="Q2" s="2">
        <v>1.153</v>
      </c>
      <c r="R2" s="2">
        <v>-2.71</v>
      </c>
      <c r="S2" s="2">
        <v>0.156</v>
      </c>
    </row>
    <row r="3" spans="1:19" x14ac:dyDescent="0.3">
      <c r="I3" s="2">
        <v>43</v>
      </c>
      <c r="J3" s="2">
        <v>1</v>
      </c>
      <c r="K3" s="2" t="s">
        <v>47</v>
      </c>
      <c r="L3" s="2">
        <v>8.5257837359999993</v>
      </c>
      <c r="M3" s="2">
        <f t="shared" ref="M3:M29" si="0">$E$5+$E$6*P3+$E$7*Q3+$E$9*S3</f>
        <v>8.8518715000000014</v>
      </c>
      <c r="N3" s="2">
        <f t="shared" ref="N3:N29" si="1">(L3-M3)^2</f>
        <v>0.10633322983052111</v>
      </c>
      <c r="O3" s="2">
        <f t="shared" ref="O3:O29" si="2">(L3-$O$1)^2</f>
        <v>0.13274535300021814</v>
      </c>
      <c r="P3" s="2">
        <v>0.44500000000000001</v>
      </c>
      <c r="Q3" s="2">
        <v>1.478</v>
      </c>
      <c r="R3" s="2">
        <v>-1.526</v>
      </c>
      <c r="S3" s="2">
        <v>0.23899999999999999</v>
      </c>
    </row>
    <row r="4" spans="1:19" x14ac:dyDescent="0.3">
      <c r="B4" s="2" t="s">
        <v>8</v>
      </c>
      <c r="C4" s="2" t="s">
        <v>9</v>
      </c>
      <c r="D4" s="2" t="s">
        <v>10</v>
      </c>
      <c r="E4" s="2" t="s">
        <v>11</v>
      </c>
      <c r="I4" s="2">
        <v>44</v>
      </c>
      <c r="J4" s="2">
        <v>1</v>
      </c>
      <c r="K4" s="2" t="s">
        <v>47</v>
      </c>
      <c r="L4" s="2">
        <v>8.8386319980000003</v>
      </c>
      <c r="M4" s="2">
        <f t="shared" si="0"/>
        <v>8.7648109000000005</v>
      </c>
      <c r="N4" s="2">
        <f t="shared" si="1"/>
        <v>5.4495545099255754E-3</v>
      </c>
      <c r="O4" s="2">
        <f t="shared" si="2"/>
        <v>2.6516418051563909E-3</v>
      </c>
      <c r="P4" s="2">
        <v>0.64</v>
      </c>
      <c r="Q4" s="2">
        <v>1.4930000000000001</v>
      </c>
      <c r="R4" s="2">
        <v>-0.41799999999999998</v>
      </c>
      <c r="S4" s="2">
        <v>0.185</v>
      </c>
    </row>
    <row r="5" spans="1:19" x14ac:dyDescent="0.3">
      <c r="A5" s="2" t="s">
        <v>12</v>
      </c>
      <c r="B5" s="2">
        <v>100</v>
      </c>
      <c r="C5" s="2">
        <v>8.2475000000000005</v>
      </c>
      <c r="D5" s="2">
        <v>0.35039999999999999</v>
      </c>
      <c r="E5" s="2">
        <v>8.2475000000000005</v>
      </c>
      <c r="I5" s="2">
        <v>57</v>
      </c>
      <c r="J5" s="2">
        <v>1</v>
      </c>
      <c r="K5" s="2" t="s">
        <v>47</v>
      </c>
      <c r="L5" s="2">
        <v>8.0877779430000007</v>
      </c>
      <c r="M5" s="2">
        <f t="shared" si="0"/>
        <v>8.2756737000000005</v>
      </c>
      <c r="N5" s="2">
        <f t="shared" si="1"/>
        <v>3.530481549860294E-2</v>
      </c>
      <c r="O5" s="2">
        <f t="shared" si="2"/>
        <v>0.64376255357917889</v>
      </c>
      <c r="P5" s="2">
        <v>1.0429999999999999</v>
      </c>
      <c r="Q5" s="2">
        <v>1.3779999999999999</v>
      </c>
      <c r="R5" s="2">
        <v>-3.3</v>
      </c>
      <c r="S5" s="2">
        <v>0.22900000000000001</v>
      </c>
    </row>
    <row r="6" spans="1:19" x14ac:dyDescent="0.3">
      <c r="A6" s="2" t="s">
        <v>13</v>
      </c>
      <c r="B6" s="2">
        <v>100</v>
      </c>
      <c r="C6" s="2">
        <v>-0.84060000000000001</v>
      </c>
      <c r="D6" s="2">
        <v>0.14810000000000001</v>
      </c>
      <c r="E6" s="2">
        <v>-0.84060000000000001</v>
      </c>
      <c r="I6" s="2">
        <v>58</v>
      </c>
      <c r="J6" s="2">
        <v>1</v>
      </c>
      <c r="K6" s="2" t="s">
        <v>47</v>
      </c>
      <c r="L6" s="2">
        <v>8.0195421079999996</v>
      </c>
      <c r="M6" s="2">
        <f t="shared" si="0"/>
        <v>8.0140524000000006</v>
      </c>
      <c r="N6" s="2">
        <f t="shared" si="1"/>
        <v>3.0136893925252222E-5</v>
      </c>
      <c r="O6" s="2">
        <f t="shared" si="2"/>
        <v>0.75791647468974266</v>
      </c>
      <c r="P6" s="2">
        <v>1.431</v>
      </c>
      <c r="Q6" s="2">
        <v>1.091</v>
      </c>
      <c r="R6" s="2">
        <v>-2.7759999999999998</v>
      </c>
      <c r="S6" s="2">
        <v>-3.2000000000000001E-2</v>
      </c>
    </row>
    <row r="7" spans="1:19" x14ac:dyDescent="0.3">
      <c r="A7" s="2" t="s">
        <v>14</v>
      </c>
      <c r="B7" s="2">
        <v>100</v>
      </c>
      <c r="C7" s="2">
        <v>0.8538</v>
      </c>
      <c r="D7" s="2">
        <v>0.18909999999999999</v>
      </c>
      <c r="E7" s="2">
        <v>0.8538</v>
      </c>
      <c r="I7" s="2">
        <v>63</v>
      </c>
      <c r="J7" s="2">
        <v>1</v>
      </c>
      <c r="K7" s="2" t="s">
        <v>47</v>
      </c>
      <c r="L7" s="2">
        <v>9.1040252679999991</v>
      </c>
      <c r="M7" s="2">
        <f t="shared" si="0"/>
        <v>8.6124177999999993</v>
      </c>
      <c r="N7" s="2">
        <f t="shared" si="1"/>
        <v>0.2416779025933708</v>
      </c>
      <c r="O7" s="2">
        <f t="shared" si="2"/>
        <v>4.5752857126794305E-2</v>
      </c>
      <c r="P7" s="2">
        <v>0.44800000000000001</v>
      </c>
      <c r="Q7" s="2">
        <v>1.2130000000000001</v>
      </c>
      <c r="R7" s="2">
        <v>-3.1829999999999998</v>
      </c>
      <c r="S7" s="2">
        <v>0.248</v>
      </c>
    </row>
    <row r="8" spans="1:19" x14ac:dyDescent="0.3">
      <c r="A8" s="2" t="s">
        <v>15</v>
      </c>
      <c r="B8" s="2">
        <v>0</v>
      </c>
      <c r="C8" s="2">
        <v>0</v>
      </c>
      <c r="D8" s="2">
        <v>0</v>
      </c>
      <c r="E8" s="2" t="s">
        <v>16</v>
      </c>
      <c r="I8" s="2">
        <v>68</v>
      </c>
      <c r="J8" s="2">
        <v>1</v>
      </c>
      <c r="K8" s="2" t="s">
        <v>47</v>
      </c>
      <c r="L8" s="2">
        <v>8.3362990749999994</v>
      </c>
      <c r="M8" s="2">
        <f t="shared" si="0"/>
        <v>8.5009427000000013</v>
      </c>
      <c r="N8" s="2">
        <f t="shared" si="1"/>
        <v>2.7107523253141235E-2</v>
      </c>
      <c r="O8" s="2">
        <f t="shared" si="2"/>
        <v>0.30672436570853662</v>
      </c>
      <c r="P8" s="2">
        <v>0.315</v>
      </c>
      <c r="Q8" s="2">
        <v>1.478</v>
      </c>
      <c r="R8" s="2">
        <v>-2.9550000000000001</v>
      </c>
      <c r="S8" s="2">
        <v>0.627</v>
      </c>
    </row>
    <row r="9" spans="1:19" x14ac:dyDescent="0.3">
      <c r="A9" s="2" t="s">
        <v>17</v>
      </c>
      <c r="B9" s="2">
        <v>100</v>
      </c>
      <c r="C9" s="2">
        <v>-1.1860999999999999</v>
      </c>
      <c r="D9" s="2">
        <v>0.33160000000000001</v>
      </c>
      <c r="E9" s="2">
        <v>-1.1860999999999999</v>
      </c>
      <c r="I9" s="2">
        <v>72</v>
      </c>
      <c r="J9" s="2">
        <v>1</v>
      </c>
      <c r="K9" s="2" t="s">
        <v>47</v>
      </c>
      <c r="L9" s="2">
        <v>8.5058454060000006</v>
      </c>
      <c r="M9" s="2">
        <f t="shared" si="0"/>
        <v>9.0347483000000004</v>
      </c>
      <c r="N9" s="2">
        <f t="shared" si="1"/>
        <v>0.27973827128157502</v>
      </c>
      <c r="O9" s="2">
        <f t="shared" si="2"/>
        <v>0.14767164629139701</v>
      </c>
      <c r="P9" s="2">
        <v>0.13100000000000001</v>
      </c>
      <c r="Q9" s="2">
        <v>1.6719999999999999</v>
      </c>
      <c r="R9" s="2">
        <v>-3.1680000000000001</v>
      </c>
      <c r="S9" s="2">
        <v>0.44700000000000001</v>
      </c>
    </row>
    <row r="10" spans="1:19" x14ac:dyDescent="0.3">
      <c r="I10" s="2">
        <v>73</v>
      </c>
      <c r="J10" s="2">
        <v>1</v>
      </c>
      <c r="K10" s="2" t="s">
        <v>47</v>
      </c>
      <c r="L10" s="2">
        <v>8.71219827</v>
      </c>
      <c r="M10" s="2">
        <f t="shared" si="0"/>
        <v>9.1091568000000009</v>
      </c>
      <c r="N10" s="2">
        <f t="shared" si="1"/>
        <v>0.15757607453976163</v>
      </c>
      <c r="O10" s="2">
        <f t="shared" si="2"/>
        <v>3.1658310146682793E-2</v>
      </c>
      <c r="P10" s="2">
        <v>-0.155</v>
      </c>
      <c r="Q10" s="2">
        <v>1.6539999999999999</v>
      </c>
      <c r="R10" s="2">
        <v>-2.5950000000000002</v>
      </c>
      <c r="S10" s="2">
        <v>0.57399999999999995</v>
      </c>
    </row>
    <row r="11" spans="1:19" x14ac:dyDescent="0.3">
      <c r="A11" s="2" t="s">
        <v>18</v>
      </c>
      <c r="E11" s="2">
        <v>3</v>
      </c>
      <c r="I11" s="2">
        <v>74</v>
      </c>
      <c r="J11" s="2">
        <v>1</v>
      </c>
      <c r="K11" s="2" t="s">
        <v>47</v>
      </c>
      <c r="L11" s="2">
        <v>8.7304870559999994</v>
      </c>
      <c r="M11" s="2">
        <f t="shared" si="0"/>
        <v>8.7611075000000014</v>
      </c>
      <c r="N11" s="2">
        <f t="shared" si="1"/>
        <v>9.3761159075725646E-4</v>
      </c>
      <c r="O11" s="2">
        <f t="shared" si="2"/>
        <v>2.5484622088676398E-2</v>
      </c>
      <c r="P11" s="2">
        <v>0.14399999999999999</v>
      </c>
      <c r="Q11" s="2">
        <v>1.506</v>
      </c>
      <c r="R11" s="2">
        <v>-3.335</v>
      </c>
      <c r="S11" s="2">
        <v>0.54900000000000004</v>
      </c>
    </row>
    <row r="12" spans="1:19" x14ac:dyDescent="0.3">
      <c r="A12" s="2" t="s">
        <v>19</v>
      </c>
      <c r="E12" s="2">
        <v>0.71899999999999997</v>
      </c>
      <c r="I12" s="2">
        <v>75</v>
      </c>
      <c r="J12" s="2">
        <v>1</v>
      </c>
      <c r="K12" s="2" t="s">
        <v>47</v>
      </c>
      <c r="L12" s="2">
        <v>8.5590909180000008</v>
      </c>
      <c r="M12" s="2">
        <f t="shared" si="0"/>
        <v>9.0721312999999988</v>
      </c>
      <c r="N12" s="2">
        <f t="shared" si="1"/>
        <v>0.2632104335627039</v>
      </c>
      <c r="O12" s="2">
        <f t="shared" si="2"/>
        <v>0.10958428699269862</v>
      </c>
      <c r="P12" s="2">
        <v>-0.46</v>
      </c>
      <c r="Q12" s="2">
        <v>1.484</v>
      </c>
      <c r="R12" s="2">
        <v>-2.7090000000000001</v>
      </c>
      <c r="S12" s="2">
        <v>0.69899999999999995</v>
      </c>
    </row>
    <row r="13" spans="1:19" x14ac:dyDescent="0.3">
      <c r="A13" s="2" t="s">
        <v>20</v>
      </c>
      <c r="E13" s="2">
        <v>-25.552600000000002</v>
      </c>
      <c r="I13" s="2">
        <v>77</v>
      </c>
      <c r="J13" s="2">
        <v>1</v>
      </c>
      <c r="K13" s="2" t="s">
        <v>47</v>
      </c>
      <c r="L13" s="2">
        <v>9.6615435059999992</v>
      </c>
      <c r="M13" s="2">
        <f t="shared" si="0"/>
        <v>9.3753864</v>
      </c>
      <c r="N13" s="2">
        <f t="shared" si="1"/>
        <v>8.1885889314294788E-2</v>
      </c>
      <c r="O13" s="2">
        <f t="shared" si="2"/>
        <v>0.59508482530001638</v>
      </c>
      <c r="P13" s="2">
        <v>-8.3000000000000004E-2</v>
      </c>
      <c r="Q13" s="2">
        <v>1.87</v>
      </c>
      <c r="R13" s="2">
        <v>-2.4710000000000001</v>
      </c>
      <c r="S13" s="2">
        <v>0.45400000000000001</v>
      </c>
    </row>
    <row r="14" spans="1:19" x14ac:dyDescent="0.3">
      <c r="A14" s="2" t="s">
        <v>21</v>
      </c>
      <c r="E14" s="2">
        <v>1</v>
      </c>
      <c r="I14" s="2">
        <v>78</v>
      </c>
      <c r="J14" s="2">
        <v>1</v>
      </c>
      <c r="K14" s="2" t="s">
        <v>47</v>
      </c>
      <c r="L14" s="2">
        <v>9.7878123959999996</v>
      </c>
      <c r="M14" s="2">
        <f t="shared" si="0"/>
        <v>9.2261956000000023</v>
      </c>
      <c r="N14" s="2">
        <f t="shared" si="1"/>
        <v>0.31541342554930263</v>
      </c>
      <c r="O14" s="2">
        <f t="shared" si="2"/>
        <v>0.80584069885028897</v>
      </c>
      <c r="P14" s="2">
        <v>-0.54200000000000004</v>
      </c>
      <c r="Q14" s="2">
        <v>1.6240000000000001</v>
      </c>
      <c r="R14" s="2">
        <v>-2.6989999999999998</v>
      </c>
      <c r="S14" s="2">
        <v>0.72799999999999998</v>
      </c>
    </row>
    <row r="15" spans="1:19" x14ac:dyDescent="0.3">
      <c r="I15" s="2">
        <v>79</v>
      </c>
      <c r="J15" s="2">
        <v>1</v>
      </c>
      <c r="K15" s="2" t="s">
        <v>47</v>
      </c>
      <c r="L15" s="2">
        <v>9.1366771399999998</v>
      </c>
      <c r="M15" s="2">
        <f t="shared" si="0"/>
        <v>9.0818659000000004</v>
      </c>
      <c r="N15" s="2">
        <f t="shared" si="1"/>
        <v>3.0042720303375312E-3</v>
      </c>
      <c r="O15" s="2">
        <f t="shared" si="2"/>
        <v>6.0787418847239254E-2</v>
      </c>
      <c r="P15" s="2">
        <v>-0.151</v>
      </c>
      <c r="Q15" s="2">
        <v>1.494</v>
      </c>
      <c r="R15" s="2">
        <v>-1.85</v>
      </c>
      <c r="S15" s="2">
        <v>0.47899999999999998</v>
      </c>
    </row>
    <row r="16" spans="1:19" x14ac:dyDescent="0.3">
      <c r="B16" s="2" t="s">
        <v>48</v>
      </c>
      <c r="C16" s="2">
        <f>AVERAGE(N2:N29)</f>
        <v>8.5752012879113174E-2</v>
      </c>
      <c r="E16" s="2">
        <f>AVERAGE(O2:O29)</f>
        <v>0.3052270882746454</v>
      </c>
      <c r="I16" s="2">
        <v>80</v>
      </c>
      <c r="J16" s="2">
        <v>1</v>
      </c>
      <c r="K16" s="2" t="s">
        <v>47</v>
      </c>
      <c r="L16" s="2">
        <v>9.0409586080000004</v>
      </c>
      <c r="M16" s="2">
        <f t="shared" si="0"/>
        <v>9.0346018000000008</v>
      </c>
      <c r="N16" s="2">
        <f t="shared" si="1"/>
        <v>4.040900794885895E-5</v>
      </c>
      <c r="O16" s="2">
        <f t="shared" si="2"/>
        <v>2.2750447624320356E-2</v>
      </c>
      <c r="P16" s="2">
        <v>-0.20699999999999999</v>
      </c>
      <c r="Q16" s="2">
        <v>1.3460000000000001</v>
      </c>
      <c r="R16" s="2">
        <v>-1.0840000000000001</v>
      </c>
      <c r="S16" s="2">
        <v>0.45200000000000001</v>
      </c>
    </row>
    <row r="17" spans="2:19" x14ac:dyDescent="0.3">
      <c r="B17" s="2" t="s">
        <v>49</v>
      </c>
      <c r="C17" s="2">
        <f>1-(C16/E16)</f>
        <v>0.71905503746786414</v>
      </c>
      <c r="I17" s="2">
        <v>81</v>
      </c>
      <c r="J17" s="2">
        <v>1</v>
      </c>
      <c r="K17" s="2" t="s">
        <v>47</v>
      </c>
      <c r="L17" s="2">
        <v>9.5376020019999999</v>
      </c>
      <c r="M17" s="2">
        <f t="shared" si="0"/>
        <v>8.9459660000000003</v>
      </c>
      <c r="N17" s="2">
        <f t="shared" si="1"/>
        <v>0.35003315886254349</v>
      </c>
      <c r="O17" s="2">
        <f t="shared" si="2"/>
        <v>0.41922505292036921</v>
      </c>
      <c r="P17" s="2">
        <v>-0.156</v>
      </c>
      <c r="Q17" s="2">
        <v>1.498</v>
      </c>
      <c r="R17" s="2">
        <v>-2.4870000000000001</v>
      </c>
      <c r="S17" s="2">
        <v>0.6</v>
      </c>
    </row>
    <row r="18" spans="2:19" x14ac:dyDescent="0.3">
      <c r="I18" s="2">
        <v>120</v>
      </c>
      <c r="J18" s="2">
        <v>1</v>
      </c>
      <c r="K18" s="2" t="s">
        <v>47</v>
      </c>
      <c r="L18" s="2">
        <v>8.2232988159999998</v>
      </c>
      <c r="M18" s="2">
        <f t="shared" si="0"/>
        <v>8.3228799999999996</v>
      </c>
      <c r="N18" s="2">
        <f t="shared" si="1"/>
        <v>9.9164122068418209E-3</v>
      </c>
      <c r="O18" s="2">
        <f t="shared" si="2"/>
        <v>0.44465861716071292</v>
      </c>
      <c r="P18" s="2">
        <v>1.639</v>
      </c>
      <c r="Q18" s="2">
        <v>1.4379999999999999</v>
      </c>
      <c r="R18" s="2">
        <v>-1.3839999999999999</v>
      </c>
      <c r="S18" s="2">
        <v>-0.19</v>
      </c>
    </row>
    <row r="19" spans="2:19" x14ac:dyDescent="0.3">
      <c r="B19" s="2" t="s">
        <v>50</v>
      </c>
      <c r="C19" s="2">
        <f>CORREL(L2:L29,M2:M29)</f>
        <v>0.84797114064185275</v>
      </c>
      <c r="I19" s="2">
        <v>148</v>
      </c>
      <c r="J19" s="2">
        <v>1</v>
      </c>
      <c r="K19" s="2" t="s">
        <v>47</v>
      </c>
      <c r="L19" s="2">
        <v>8.3205721029999999</v>
      </c>
      <c r="M19" s="2">
        <f t="shared" si="0"/>
        <v>8.3448041000000011</v>
      </c>
      <c r="N19" s="2">
        <f t="shared" si="1"/>
        <v>5.8718967860806309E-4</v>
      </c>
      <c r="O19" s="2">
        <f t="shared" si="2"/>
        <v>0.32439174736219045</v>
      </c>
      <c r="P19" s="2">
        <v>0.61899999999999999</v>
      </c>
      <c r="Q19" s="2">
        <v>1.1859999999999999</v>
      </c>
      <c r="R19" s="2">
        <v>-3.3740000000000001</v>
      </c>
      <c r="S19" s="2">
        <v>0.33300000000000002</v>
      </c>
    </row>
    <row r="20" spans="2:19" x14ac:dyDescent="0.3">
      <c r="B20" s="2" t="s">
        <v>51</v>
      </c>
      <c r="C20" s="2">
        <f>C19^2</f>
        <v>0.71905505536144476</v>
      </c>
      <c r="I20" s="2">
        <v>233</v>
      </c>
      <c r="J20" s="2">
        <v>1</v>
      </c>
      <c r="K20" s="2" t="s">
        <v>47</v>
      </c>
      <c r="L20" s="2">
        <v>9.0457574909999998</v>
      </c>
      <c r="M20" s="2">
        <f t="shared" si="0"/>
        <v>9.4222474999999992</v>
      </c>
      <c r="N20" s="2">
        <f t="shared" si="1"/>
        <v>0.14174472687681963</v>
      </c>
      <c r="O20" s="2">
        <f t="shared" si="2"/>
        <v>2.4221132087900468E-2</v>
      </c>
      <c r="P20" s="2">
        <v>-5.6000000000000001E-2</v>
      </c>
      <c r="Q20" s="2">
        <v>1.6</v>
      </c>
      <c r="R20" s="2">
        <v>-1.9670000000000001</v>
      </c>
      <c r="S20" s="2">
        <v>0.20100000000000001</v>
      </c>
    </row>
    <row r="21" spans="2:19" x14ac:dyDescent="0.3">
      <c r="I21" s="2">
        <v>234</v>
      </c>
      <c r="J21" s="2">
        <v>1</v>
      </c>
      <c r="K21" s="2" t="s">
        <v>47</v>
      </c>
      <c r="L21" s="2">
        <v>9.9586073150000001</v>
      </c>
      <c r="M21" s="2">
        <f t="shared" si="0"/>
        <v>9.8612593000000022</v>
      </c>
      <c r="N21" s="2">
        <f t="shared" si="1"/>
        <v>9.4766360244398166E-3</v>
      </c>
      <c r="O21" s="2">
        <f t="shared" si="2"/>
        <v>1.1416521220718938</v>
      </c>
      <c r="P21" s="2">
        <v>-0.29499999999999998</v>
      </c>
      <c r="Q21" s="2">
        <v>1.915</v>
      </c>
      <c r="R21" s="2">
        <v>-2.0209999999999999</v>
      </c>
      <c r="S21" s="2">
        <v>0.22700000000000001</v>
      </c>
    </row>
    <row r="22" spans="2:19" x14ac:dyDescent="0.3">
      <c r="I22" s="2">
        <v>244</v>
      </c>
      <c r="J22" s="2">
        <v>1</v>
      </c>
      <c r="K22" s="2" t="s">
        <v>47</v>
      </c>
      <c r="L22" s="2">
        <v>8.8794260690000009</v>
      </c>
      <c r="M22" s="2">
        <f t="shared" si="0"/>
        <v>8.5507600999999998</v>
      </c>
      <c r="N22" s="2">
        <f t="shared" si="1"/>
        <v>0.10802131917870969</v>
      </c>
      <c r="O22" s="2">
        <f t="shared" si="2"/>
        <v>1.1449051054340735E-4</v>
      </c>
      <c r="P22" s="2">
        <v>1.381</v>
      </c>
      <c r="Q22" s="2">
        <v>1.694</v>
      </c>
      <c r="R22" s="2">
        <v>-2.9</v>
      </c>
      <c r="S22" s="2">
        <v>-1.4999999999999999E-2</v>
      </c>
    </row>
    <row r="23" spans="2:19" x14ac:dyDescent="0.3">
      <c r="I23" s="2">
        <v>245</v>
      </c>
      <c r="J23" s="2">
        <v>1</v>
      </c>
      <c r="K23" s="2" t="s">
        <v>47</v>
      </c>
      <c r="L23" s="2">
        <v>8.7825160560000004</v>
      </c>
      <c r="M23" s="2">
        <f t="shared" si="0"/>
        <v>8.7043015000000015</v>
      </c>
      <c r="N23" s="2">
        <f t="shared" si="1"/>
        <v>6.1175167702769697E-3</v>
      </c>
      <c r="O23" s="2">
        <f t="shared" si="2"/>
        <v>1.1579920032395552E-2</v>
      </c>
      <c r="P23" s="2">
        <v>1.0349999999999999</v>
      </c>
      <c r="Q23" s="2">
        <v>1.7110000000000001</v>
      </c>
      <c r="R23" s="2">
        <v>-3.8180000000000001</v>
      </c>
      <c r="S23" s="2">
        <v>0.113</v>
      </c>
    </row>
    <row r="24" spans="2:19" x14ac:dyDescent="0.3">
      <c r="I24" s="2">
        <v>246</v>
      </c>
      <c r="J24" s="2">
        <v>1</v>
      </c>
      <c r="K24" s="2" t="s">
        <v>47</v>
      </c>
      <c r="L24" s="2">
        <v>8.7189666330000009</v>
      </c>
      <c r="M24" s="2">
        <f t="shared" si="0"/>
        <v>9.0751769000000007</v>
      </c>
      <c r="N24" s="2">
        <f t="shared" si="1"/>
        <v>0.12688575431621116</v>
      </c>
      <c r="O24" s="2">
        <f t="shared" si="2"/>
        <v>2.9295560698588598E-2</v>
      </c>
      <c r="P24" s="2">
        <v>1.2669999999999999</v>
      </c>
      <c r="Q24" s="2">
        <v>2.2959999999999998</v>
      </c>
      <c r="R24" s="2">
        <v>-2.6269999999999998</v>
      </c>
      <c r="S24" s="2">
        <v>5.7000000000000002E-2</v>
      </c>
    </row>
    <row r="25" spans="2:19" x14ac:dyDescent="0.3">
      <c r="I25" s="2">
        <v>251</v>
      </c>
      <c r="J25" s="2">
        <v>1</v>
      </c>
      <c r="K25" s="2" t="s">
        <v>47</v>
      </c>
      <c r="L25" s="2">
        <v>8.6575773189999996</v>
      </c>
      <c r="M25" s="2">
        <f t="shared" si="0"/>
        <v>8.8474947000000004</v>
      </c>
      <c r="N25" s="2">
        <f t="shared" si="1"/>
        <v>3.6068611605899456E-2</v>
      </c>
      <c r="O25" s="2">
        <f t="shared" si="2"/>
        <v>5.407893222246074E-2</v>
      </c>
      <c r="P25" s="2">
        <v>0.52400000000000002</v>
      </c>
      <c r="Q25" s="2">
        <v>1.1200000000000001</v>
      </c>
      <c r="R25" s="2">
        <v>-2.3780000000000001</v>
      </c>
      <c r="S25" s="2">
        <v>-7.0999999999999994E-2</v>
      </c>
    </row>
    <row r="26" spans="2:19" x14ac:dyDescent="0.3">
      <c r="I26" s="2">
        <v>261</v>
      </c>
      <c r="J26" s="2">
        <v>1</v>
      </c>
      <c r="K26" s="2" t="s">
        <v>47</v>
      </c>
      <c r="L26" s="2">
        <v>9.7974299540000001</v>
      </c>
      <c r="M26" s="2">
        <f t="shared" si="0"/>
        <v>9.6055652000000009</v>
      </c>
      <c r="N26" s="2">
        <f t="shared" si="1"/>
        <v>3.6812083827480184E-2</v>
      </c>
      <c r="O26" s="2">
        <f t="shared" si="2"/>
        <v>0.82320029644473713</v>
      </c>
      <c r="P26" s="2">
        <v>0.47799999999999998</v>
      </c>
      <c r="Q26" s="2">
        <v>2.5529999999999999</v>
      </c>
      <c r="R26" s="2">
        <v>-2.5329999999999999</v>
      </c>
      <c r="S26" s="2">
        <v>0.35399999999999998</v>
      </c>
    </row>
    <row r="27" spans="2:19" x14ac:dyDescent="0.3">
      <c r="I27" s="2">
        <v>283</v>
      </c>
      <c r="J27" s="2">
        <v>1</v>
      </c>
      <c r="K27" s="2" t="s">
        <v>47</v>
      </c>
      <c r="L27" s="2">
        <v>9.8153085690000008</v>
      </c>
      <c r="M27" s="2">
        <f t="shared" si="0"/>
        <v>9.7079573999999997</v>
      </c>
      <c r="N27" s="2">
        <f t="shared" si="1"/>
        <v>1.1524273485666793E-2</v>
      </c>
      <c r="O27" s="2">
        <f t="shared" si="2"/>
        <v>0.85596261416182995</v>
      </c>
      <c r="P27" s="2">
        <v>0.53800000000000003</v>
      </c>
      <c r="Q27" s="2">
        <v>1.754</v>
      </c>
      <c r="R27" s="2">
        <v>-3.3809999999999998</v>
      </c>
      <c r="S27" s="2">
        <v>-0.35</v>
      </c>
    </row>
    <row r="28" spans="2:19" x14ac:dyDescent="0.3">
      <c r="I28" s="2">
        <v>284</v>
      </c>
      <c r="J28" s="2">
        <v>1</v>
      </c>
      <c r="K28" s="2" t="s">
        <v>47</v>
      </c>
      <c r="L28" s="2">
        <v>9.0819696630000006</v>
      </c>
      <c r="M28" s="2">
        <f t="shared" si="0"/>
        <v>8.9594512999999996</v>
      </c>
      <c r="N28" s="2">
        <f t="shared" si="1"/>
        <v>1.5010749272200032E-2</v>
      </c>
      <c r="O28" s="2">
        <f t="shared" si="2"/>
        <v>3.6803955405157601E-2</v>
      </c>
      <c r="P28" s="2">
        <v>0.99199999999999999</v>
      </c>
      <c r="Q28" s="2">
        <v>1.698</v>
      </c>
      <c r="R28" s="2">
        <v>-3.101</v>
      </c>
      <c r="S28" s="2">
        <v>-8.1000000000000003E-2</v>
      </c>
    </row>
    <row r="29" spans="2:19" x14ac:dyDescent="0.3">
      <c r="I29" s="2">
        <v>295</v>
      </c>
      <c r="J29" s="2">
        <v>1</v>
      </c>
      <c r="K29" s="2" t="s">
        <v>47</v>
      </c>
      <c r="L29" s="2">
        <v>8.9913998280000005</v>
      </c>
      <c r="M29" s="2">
        <f t="shared" si="0"/>
        <v>8.9721510000000002</v>
      </c>
      <c r="N29" s="2">
        <f t="shared" si="1"/>
        <v>3.705173793735945E-4</v>
      </c>
      <c r="O29" s="2">
        <f t="shared" si="2"/>
        <v>1.0256369429785681E-2</v>
      </c>
      <c r="P29" s="2">
        <v>0.60399999999999998</v>
      </c>
      <c r="Q29" s="2">
        <v>1.649</v>
      </c>
      <c r="R29" s="2">
        <v>-2.738</v>
      </c>
      <c r="S29" s="2">
        <v>0.14799999999999999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A272-E9BB-4448-A897-F2897EC04330}">
  <sheetPr codeName="Sheet2"/>
  <dimension ref="A1:R27"/>
  <sheetViews>
    <sheetView tabSelected="1" workbookViewId="0">
      <selection activeCell="H16" sqref="H16"/>
    </sheetView>
  </sheetViews>
  <sheetFormatPr defaultRowHeight="14.4" x14ac:dyDescent="0.3"/>
  <cols>
    <col min="1" max="1" width="16.21875" style="5" customWidth="1"/>
    <col min="2" max="16384" width="8.88671875" style="5"/>
  </cols>
  <sheetData>
    <row r="1" spans="1:18" x14ac:dyDescent="0.3">
      <c r="A1" s="5" t="s">
        <v>22</v>
      </c>
      <c r="B1" s="5" t="s">
        <v>1</v>
      </c>
      <c r="C1" s="5" t="s">
        <v>2</v>
      </c>
      <c r="I1" s="4" t="s">
        <v>30</v>
      </c>
      <c r="J1" s="6" t="s">
        <v>32</v>
      </c>
      <c r="K1" s="6" t="s">
        <v>33</v>
      </c>
      <c r="L1" s="4" t="s">
        <v>34</v>
      </c>
      <c r="M1" s="4" t="s">
        <v>46</v>
      </c>
      <c r="N1" s="4"/>
      <c r="O1" s="4" t="s">
        <v>13</v>
      </c>
      <c r="P1" s="4" t="s">
        <v>14</v>
      </c>
      <c r="Q1" s="4" t="s">
        <v>15</v>
      </c>
      <c r="R1" s="4" t="s">
        <v>17</v>
      </c>
    </row>
    <row r="2" spans="1:18" x14ac:dyDescent="0.3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I2" s="5">
        <v>67</v>
      </c>
      <c r="J2" s="5">
        <v>2</v>
      </c>
      <c r="K2" s="5" t="s">
        <v>36</v>
      </c>
      <c r="L2" s="5">
        <v>9.1243600629999992</v>
      </c>
      <c r="M2" s="5">
        <f>$E$5+$E$6*O2+$E$7*P2+$E$9*R2</f>
        <v>8.6898179999999989</v>
      </c>
      <c r="N2" s="5">
        <f>(L2-M2)^2</f>
        <v>0.18882680451629624</v>
      </c>
      <c r="O2" s="5">
        <v>1.5369999999999999</v>
      </c>
      <c r="P2" s="5">
        <v>1.4279999999999999</v>
      </c>
      <c r="Q2" s="5">
        <v>-5.625</v>
      </c>
      <c r="R2" s="5">
        <v>3.0000000000000001E-3</v>
      </c>
    </row>
    <row r="3" spans="1:18" x14ac:dyDescent="0.3">
      <c r="I3" s="5">
        <v>83</v>
      </c>
      <c r="J3" s="5">
        <v>2</v>
      </c>
      <c r="K3" s="5" t="s">
        <v>36</v>
      </c>
      <c r="L3" s="5">
        <v>9.3344190089999994</v>
      </c>
      <c r="M3" s="5">
        <f t="shared" ref="M3:M11" si="0">$E$5+$E$6*O3+$E$7*P3+$E$9*R3</f>
        <v>9.156395299999998</v>
      </c>
      <c r="N3" s="5">
        <f t="shared" ref="N3:N11" si="1">(L3-M3)^2</f>
        <v>3.1692440966117189E-2</v>
      </c>
      <c r="O3" s="5">
        <v>0.96899999999999997</v>
      </c>
      <c r="P3" s="5">
        <v>1.5620000000000001</v>
      </c>
      <c r="Q3" s="5">
        <v>-4.9370000000000003</v>
      </c>
      <c r="R3" s="5">
        <v>-4.8000000000000001E-2</v>
      </c>
    </row>
    <row r="4" spans="1:18" x14ac:dyDescent="0.3">
      <c r="B4" s="5" t="s">
        <v>8</v>
      </c>
      <c r="C4" s="5" t="s">
        <v>9</v>
      </c>
      <c r="D4" s="5" t="s">
        <v>10</v>
      </c>
      <c r="E4" s="5" t="s">
        <v>11</v>
      </c>
      <c r="F4" s="5" t="s">
        <v>29</v>
      </c>
      <c r="I4" s="5">
        <v>87</v>
      </c>
      <c r="J4" s="5">
        <v>2</v>
      </c>
      <c r="K4" s="5" t="s">
        <v>36</v>
      </c>
      <c r="L4" s="5">
        <v>8.1999706410000002</v>
      </c>
      <c r="M4" s="5">
        <f t="shared" si="0"/>
        <v>8.6898634999999995</v>
      </c>
      <c r="N4" s="5">
        <f t="shared" si="1"/>
        <v>0.23999501329919323</v>
      </c>
      <c r="O4" s="5">
        <v>0.84</v>
      </c>
      <c r="P4" s="5">
        <v>1.968</v>
      </c>
      <c r="Q4" s="5">
        <v>-4.202</v>
      </c>
      <c r="R4" s="5">
        <v>1.127</v>
      </c>
    </row>
    <row r="5" spans="1:18" x14ac:dyDescent="0.3">
      <c r="A5" s="5" t="s">
        <v>12</v>
      </c>
      <c r="B5" s="5">
        <v>100</v>
      </c>
      <c r="C5" s="5">
        <v>8.0294000000000008</v>
      </c>
      <c r="D5" s="5">
        <v>0.46160000000000001</v>
      </c>
      <c r="E5" s="5">
        <v>8.0879999999999992</v>
      </c>
      <c r="F5" s="5">
        <v>7.7229000000000001</v>
      </c>
      <c r="I5" s="5">
        <v>121</v>
      </c>
      <c r="J5" s="5">
        <v>2</v>
      </c>
      <c r="K5" s="5" t="s">
        <v>36</v>
      </c>
      <c r="L5" s="5">
        <v>8.442492798</v>
      </c>
      <c r="M5" s="5">
        <f t="shared" si="0"/>
        <v>8.2363936999999989</v>
      </c>
      <c r="N5" s="5">
        <f t="shared" si="1"/>
        <v>4.2476838196414034E-2</v>
      </c>
      <c r="O5" s="5">
        <v>2.6110000000000002</v>
      </c>
      <c r="P5" s="5">
        <v>1.73</v>
      </c>
      <c r="Q5" s="5">
        <v>-4.234</v>
      </c>
      <c r="R5" s="5">
        <v>0.246</v>
      </c>
    </row>
    <row r="6" spans="1:18" x14ac:dyDescent="0.3">
      <c r="A6" s="5" t="s">
        <v>13</v>
      </c>
      <c r="B6" s="5">
        <v>83.9</v>
      </c>
      <c r="C6" s="5">
        <v>-0.43540000000000001</v>
      </c>
      <c r="D6" s="5">
        <v>0.26879999999999998</v>
      </c>
      <c r="E6" s="5">
        <v>-0.51870000000000005</v>
      </c>
      <c r="F6" s="5" t="s">
        <v>16</v>
      </c>
      <c r="I6" s="5">
        <v>133</v>
      </c>
      <c r="J6" s="5">
        <v>2</v>
      </c>
      <c r="K6" s="5" t="s">
        <v>36</v>
      </c>
      <c r="L6" s="5">
        <v>8.7447274949999994</v>
      </c>
      <c r="M6" s="5">
        <f t="shared" si="0"/>
        <v>8.9501410000000003</v>
      </c>
      <c r="N6" s="5">
        <f t="shared" si="1"/>
        <v>4.2194708036385434E-2</v>
      </c>
      <c r="O6" s="5">
        <v>3.1179999999999999</v>
      </c>
      <c r="P6" s="5">
        <v>2.2839999999999998</v>
      </c>
      <c r="Q6" s="5">
        <v>-6.6159999999999997</v>
      </c>
      <c r="R6" s="5">
        <v>-0.3</v>
      </c>
    </row>
    <row r="7" spans="1:18" x14ac:dyDescent="0.3">
      <c r="A7" s="5" t="s">
        <v>14</v>
      </c>
      <c r="B7" s="5">
        <v>100</v>
      </c>
      <c r="C7" s="5">
        <v>0.92120000000000002</v>
      </c>
      <c r="D7" s="5">
        <v>0.25640000000000002</v>
      </c>
      <c r="E7" s="5">
        <v>0.98140000000000005</v>
      </c>
      <c r="F7" s="5">
        <v>0.60650000000000004</v>
      </c>
      <c r="I7" s="5">
        <v>229</v>
      </c>
      <c r="J7" s="5">
        <v>2</v>
      </c>
      <c r="K7" s="5" t="s">
        <v>36</v>
      </c>
      <c r="L7" s="5">
        <v>8.638272164</v>
      </c>
      <c r="M7" s="5">
        <f t="shared" si="0"/>
        <v>8.9272650000000002</v>
      </c>
      <c r="N7" s="5">
        <f t="shared" si="1"/>
        <v>8.3516859259323048E-2</v>
      </c>
      <c r="O7" s="5">
        <v>2.6579999999999999</v>
      </c>
      <c r="P7" s="5">
        <v>1.6830000000000001</v>
      </c>
      <c r="Q7" s="5">
        <v>-7.04</v>
      </c>
      <c r="R7" s="5">
        <v>-0.71399999999999997</v>
      </c>
    </row>
    <row r="8" spans="1:18" x14ac:dyDescent="0.3">
      <c r="A8" s="5" t="s">
        <v>15</v>
      </c>
      <c r="B8" s="5">
        <v>0</v>
      </c>
      <c r="C8" s="5">
        <v>0</v>
      </c>
      <c r="D8" s="5">
        <v>0</v>
      </c>
      <c r="E8" s="5" t="s">
        <v>16</v>
      </c>
      <c r="F8" s="5" t="s">
        <v>16</v>
      </c>
      <c r="I8" s="5">
        <v>230</v>
      </c>
      <c r="J8" s="5">
        <v>2</v>
      </c>
      <c r="K8" s="5" t="s">
        <v>36</v>
      </c>
      <c r="L8" s="5">
        <v>8.8696662320000002</v>
      </c>
      <c r="M8" s="5">
        <f t="shared" si="0"/>
        <v>8.6311635999999989</v>
      </c>
      <c r="N8" s="5">
        <f t="shared" si="1"/>
        <v>5.6883505470928006E-2</v>
      </c>
      <c r="O8" s="5">
        <v>1.962</v>
      </c>
      <c r="P8" s="5">
        <v>2.0640000000000001</v>
      </c>
      <c r="Q8" s="5">
        <v>-5.5860000000000003</v>
      </c>
      <c r="R8" s="5">
        <v>0.58599999999999997</v>
      </c>
    </row>
    <row r="9" spans="1:18" x14ac:dyDescent="0.3">
      <c r="A9" s="5" t="s">
        <v>17</v>
      </c>
      <c r="B9" s="5">
        <v>83.9</v>
      </c>
      <c r="C9" s="5">
        <v>-0.66579999999999995</v>
      </c>
      <c r="D9" s="5">
        <v>0.41610000000000003</v>
      </c>
      <c r="E9" s="5">
        <v>-0.79310000000000003</v>
      </c>
      <c r="F9" s="5" t="s">
        <v>16</v>
      </c>
      <c r="I9" s="5">
        <v>235</v>
      </c>
      <c r="J9" s="5">
        <v>2</v>
      </c>
      <c r="K9" s="5" t="s">
        <v>36</v>
      </c>
      <c r="L9" s="5">
        <v>10</v>
      </c>
      <c r="M9" s="5">
        <f t="shared" si="0"/>
        <v>9.9517661000000004</v>
      </c>
      <c r="N9" s="5">
        <f t="shared" si="1"/>
        <v>2.3265091092099623E-3</v>
      </c>
      <c r="O9" s="5">
        <v>1.657</v>
      </c>
      <c r="P9" s="5">
        <v>3.1659999999999999</v>
      </c>
      <c r="Q9" s="5">
        <v>-5.6779999999999999</v>
      </c>
      <c r="R9" s="5">
        <v>0.48399999999999999</v>
      </c>
    </row>
    <row r="10" spans="1:18" x14ac:dyDescent="0.3">
      <c r="I10" s="5">
        <v>252</v>
      </c>
      <c r="J10" s="5">
        <v>2</v>
      </c>
      <c r="K10" s="5" t="s">
        <v>36</v>
      </c>
      <c r="L10" s="5">
        <v>8.6252516539999995</v>
      </c>
      <c r="M10" s="5">
        <f t="shared" si="0"/>
        <v>8.8395122999999991</v>
      </c>
      <c r="N10" s="5">
        <f t="shared" si="1"/>
        <v>4.590762442433715E-2</v>
      </c>
      <c r="O10" s="5">
        <v>1.085</v>
      </c>
      <c r="P10" s="5">
        <v>1.5169999999999999</v>
      </c>
      <c r="Q10" s="5">
        <v>-4.4939999999999998</v>
      </c>
      <c r="R10" s="5">
        <v>0.22</v>
      </c>
    </row>
    <row r="11" spans="1:18" x14ac:dyDescent="0.3">
      <c r="A11" s="5" t="s">
        <v>18</v>
      </c>
      <c r="E11" s="5">
        <v>3</v>
      </c>
      <c r="F11" s="5">
        <v>1</v>
      </c>
      <c r="I11" s="5">
        <v>310</v>
      </c>
      <c r="J11" s="5">
        <v>2</v>
      </c>
      <c r="K11" s="5" t="s">
        <v>36</v>
      </c>
      <c r="L11" s="5">
        <v>10.04575749</v>
      </c>
      <c r="M11" s="5">
        <f t="shared" si="0"/>
        <v>9.9525038999999982</v>
      </c>
      <c r="N11" s="5">
        <f t="shared" si="1"/>
        <v>8.6962320478883894E-3</v>
      </c>
      <c r="O11" s="5">
        <v>1.3560000000000001</v>
      </c>
      <c r="P11" s="5">
        <v>3.6970000000000001</v>
      </c>
      <c r="Q11" s="5">
        <v>-5.0430000000000001</v>
      </c>
      <c r="R11" s="5">
        <v>1.337</v>
      </c>
    </row>
    <row r="12" spans="1:18" x14ac:dyDescent="0.3">
      <c r="A12" s="5" t="s">
        <v>19</v>
      </c>
      <c r="E12" s="5">
        <v>0.78900000000000003</v>
      </c>
      <c r="F12" s="5">
        <v>0.53500000000000003</v>
      </c>
    </row>
    <row r="13" spans="1:18" x14ac:dyDescent="0.3">
      <c r="A13" s="5" t="s">
        <v>20</v>
      </c>
      <c r="E13" s="5">
        <v>-8.6687999999999992</v>
      </c>
      <c r="F13" s="5">
        <v>-5.3604000000000003</v>
      </c>
    </row>
    <row r="14" spans="1:18" x14ac:dyDescent="0.3">
      <c r="A14" s="5" t="s">
        <v>21</v>
      </c>
      <c r="E14" s="5">
        <v>0.83899999999999997</v>
      </c>
      <c r="F14" s="5">
        <v>0.161</v>
      </c>
    </row>
    <row r="15" spans="1:18" x14ac:dyDescent="0.3">
      <c r="L15" s="5">
        <f>L2*M2</f>
        <v>79.289028313938516</v>
      </c>
      <c r="M15" s="5">
        <f>M2^2</f>
        <v>75.512936873123977</v>
      </c>
      <c r="N15" s="5">
        <f>L2^2</f>
        <v>83.253946559269352</v>
      </c>
    </row>
    <row r="16" spans="1:18" x14ac:dyDescent="0.3">
      <c r="C16" s="5" t="s">
        <v>52</v>
      </c>
      <c r="D16" s="5">
        <f>AVERAGE(N2:N11)</f>
        <v>7.4251653532609277E-2</v>
      </c>
      <c r="L16" s="5">
        <f t="shared" ref="L16:L24" si="2">L3*M3</f>
        <v>85.469630342238233</v>
      </c>
      <c r="M16" s="5">
        <f t="shared" ref="M16:M24" si="3">M3^2</f>
        <v>83.83957488986205</v>
      </c>
      <c r="N16" s="5">
        <f t="shared" ref="N16:N24" si="4">L3^2</f>
        <v>87.131378235580527</v>
      </c>
    </row>
    <row r="17" spans="3:14" x14ac:dyDescent="0.3">
      <c r="L17" s="5">
        <f t="shared" si="2"/>
        <v>71.256625574297502</v>
      </c>
      <c r="M17" s="5">
        <f t="shared" si="3"/>
        <v>75.513727648632241</v>
      </c>
      <c r="N17" s="5">
        <f t="shared" si="4"/>
        <v>67.239518513261956</v>
      </c>
    </row>
    <row r="18" spans="3:14" x14ac:dyDescent="0.3">
      <c r="L18" s="5">
        <f t="shared" si="2"/>
        <v>69.535694493742568</v>
      </c>
      <c r="M18" s="5">
        <f t="shared" si="3"/>
        <v>67.838181181399676</v>
      </c>
      <c r="N18" s="5">
        <f t="shared" si="4"/>
        <v>71.275684644281867</v>
      </c>
    </row>
    <row r="19" spans="3:14" x14ac:dyDescent="0.3">
      <c r="C19" s="5">
        <f>SQRT(E12)</f>
        <v>0.88825671964809816</v>
      </c>
      <c r="L19" s="5">
        <f t="shared" si="2"/>
        <v>78.266544086826798</v>
      </c>
      <c r="M19" s="5">
        <f t="shared" si="3"/>
        <v>80.105023919881006</v>
      </c>
      <c r="N19" s="5">
        <f t="shared" si="4"/>
        <v>76.470258961808966</v>
      </c>
    </row>
    <row r="20" spans="3:14" x14ac:dyDescent="0.3">
      <c r="L20" s="5">
        <f t="shared" si="2"/>
        <v>77.116144750151463</v>
      </c>
      <c r="M20" s="5">
        <f t="shared" si="3"/>
        <v>79.696060380225006</v>
      </c>
      <c r="N20" s="5">
        <f t="shared" si="4"/>
        <v>74.619745979337239</v>
      </c>
    </row>
    <row r="21" spans="3:14" x14ac:dyDescent="0.3">
      <c r="L21" s="5">
        <f t="shared" si="2"/>
        <v>76.555540325787547</v>
      </c>
      <c r="M21" s="5">
        <f t="shared" si="3"/>
        <v>74.496985089964937</v>
      </c>
      <c r="N21" s="5">
        <f t="shared" si="4"/>
        <v>78.670979067081078</v>
      </c>
    </row>
    <row r="22" spans="3:14" x14ac:dyDescent="0.3">
      <c r="L22" s="5">
        <f t="shared" si="2"/>
        <v>99.517661000000004</v>
      </c>
      <c r="M22" s="5">
        <f t="shared" si="3"/>
        <v>99.037648509109218</v>
      </c>
      <c r="N22" s="5">
        <f t="shared" si="4"/>
        <v>100</v>
      </c>
    </row>
    <row r="23" spans="3:14" x14ac:dyDescent="0.3">
      <c r="L23" s="5">
        <f t="shared" si="2"/>
        <v>76.24301808612833</v>
      </c>
      <c r="M23" s="5">
        <f t="shared" si="3"/>
        <v>78.136977701851279</v>
      </c>
      <c r="N23" s="5">
        <f t="shared" si="4"/>
        <v>74.394966094829726</v>
      </c>
    </row>
    <row r="24" spans="3:14" x14ac:dyDescent="0.3">
      <c r="L24" s="5">
        <f t="shared" si="2"/>
        <v>99.980440597679191</v>
      </c>
      <c r="M24" s="5">
        <f t="shared" si="3"/>
        <v>99.052333879515174</v>
      </c>
      <c r="N24" s="5">
        <f t="shared" si="4"/>
        <v>100.91724354789109</v>
      </c>
    </row>
    <row r="25" spans="3:14" x14ac:dyDescent="0.3">
      <c r="K25" s="5" t="s">
        <v>53</v>
      </c>
      <c r="L25" s="5">
        <f>SUM(L15:L24)</f>
        <v>813.23032757079022</v>
      </c>
      <c r="M25" s="5">
        <f t="shared" ref="M25:N25" si="5">SUM(M15:M24)</f>
        <v>813.22945007356452</v>
      </c>
      <c r="N25" s="5">
        <f t="shared" si="5"/>
        <v>813.9737216033418</v>
      </c>
    </row>
    <row r="26" spans="3:14" x14ac:dyDescent="0.3">
      <c r="K26" s="5" t="s">
        <v>54</v>
      </c>
      <c r="L26" s="5">
        <f>L25/M25</f>
        <v>1.0000010790278508</v>
      </c>
    </row>
    <row r="27" spans="3:14" x14ac:dyDescent="0.3">
      <c r="K27" s="5" t="s">
        <v>55</v>
      </c>
      <c r="L27" s="5">
        <f>L25/N25</f>
        <v>0.99908671003397109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2023-02-22T01:10:39Z</dcterms:created>
  <dcterms:modified xsi:type="dcterms:W3CDTF">2023-03-01T09:58:54Z</dcterms:modified>
</cp:coreProperties>
</file>