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m\Documents\homework5\"/>
    </mc:Choice>
  </mc:AlternateContent>
  <bookViews>
    <workbookView xWindow="0" yWindow="0" windowWidth="14385" windowHeight="464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0" i="1"/>
  <c r="E12" i="1"/>
  <c r="E13" i="1"/>
  <c r="E14" i="1" s="1"/>
  <c r="E11" i="1"/>
  <c r="A10" i="1"/>
  <c r="A9" i="1"/>
  <c r="A8" i="1"/>
  <c r="A7" i="1"/>
  <c r="B1" i="1"/>
  <c r="H10" i="1"/>
  <c r="K12" i="1"/>
  <c r="K10" i="1"/>
  <c r="I10" i="1"/>
  <c r="K13" i="1"/>
  <c r="I13" i="1"/>
  <c r="I11" i="1"/>
  <c r="I14" i="1"/>
  <c r="K11" i="1"/>
  <c r="K14" i="1"/>
  <c r="I12" i="1"/>
  <c r="G12" i="1"/>
  <c r="G11" i="1"/>
  <c r="H12" i="1"/>
  <c r="H11" i="1"/>
  <c r="G14" i="1"/>
  <c r="G13" i="1"/>
  <c r="H14" i="1"/>
  <c r="H13" i="1"/>
  <c r="M14" i="1" l="1"/>
  <c r="M11" i="1"/>
  <c r="M13" i="1"/>
  <c r="M12" i="1"/>
  <c r="O11" i="1"/>
  <c r="O12" i="1"/>
  <c r="O13" i="1"/>
  <c r="O14" i="1"/>
  <c r="M10" i="1"/>
  <c r="J14" i="1"/>
  <c r="J11" i="1"/>
  <c r="J13" i="1"/>
  <c r="G10" i="1"/>
  <c r="J10" i="1"/>
  <c r="J12" i="1"/>
  <c r="L12" i="1" l="1"/>
  <c r="L13" i="1"/>
  <c r="N13" i="1" s="1"/>
  <c r="P13" i="1" s="1"/>
  <c r="L11" i="1"/>
  <c r="L14" i="1"/>
  <c r="O10" i="1"/>
  <c r="L10" i="1"/>
  <c r="N10" i="1" s="1"/>
  <c r="N14" i="1"/>
  <c r="P14" i="1" s="1"/>
  <c r="N12" i="1"/>
  <c r="P12" i="1" s="1"/>
  <c r="P10" i="1" l="1"/>
  <c r="N11" i="1"/>
  <c r="P11" i="1" s="1"/>
</calcChain>
</file>

<file path=xl/sharedStrings.xml><?xml version="1.0" encoding="utf-8"?>
<sst xmlns="http://schemas.openxmlformats.org/spreadsheetml/2006/main" count="23" uniqueCount="23">
  <si>
    <t>Yield Curve</t>
  </si>
  <si>
    <t>Name</t>
  </si>
  <si>
    <t>USD-LIBOR</t>
  </si>
  <si>
    <t>InputType</t>
  </si>
  <si>
    <t>Maturity</t>
  </si>
  <si>
    <t>SpotRate</t>
  </si>
  <si>
    <t>IRS</t>
  </si>
  <si>
    <t>Tenor</t>
  </si>
  <si>
    <t>Notional</t>
  </si>
  <si>
    <t>ResetTime</t>
  </si>
  <si>
    <t>Paytime</t>
  </si>
  <si>
    <t>FwdRateVol</t>
  </si>
  <si>
    <t>Caplet Price</t>
  </si>
  <si>
    <t>Floorlet Price</t>
  </si>
  <si>
    <t>FwdRateCC</t>
  </si>
  <si>
    <t>FwdRateSC</t>
  </si>
  <si>
    <t>DiscFactor</t>
  </si>
  <si>
    <t>FloatLeg</t>
  </si>
  <si>
    <t>FixedLeg</t>
  </si>
  <si>
    <t>Swap</t>
  </si>
  <si>
    <t>Cap - Floor</t>
  </si>
  <si>
    <t>Diff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</si>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</sst>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%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0" fontId="0" fillId="0" borderId="0" xfId="0" applyFont="1"/>
    <xf numFmtId="165" fontId="0" fillId="0" borderId="0" xfId="0" applyNumberFormat="1"/>
    <xf numFmtId="165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C7" workbookViewId="0">
      <selection activeCell="F4" sqref="F4"/>
    </sheetView>
  </sheetViews>
  <sheetFormatPr defaultRowHeight="14.25" x14ac:dyDescent="0.45"/>
  <cols>
    <col min="1" max="1" width="9.19921875" customWidth="1"/>
    <col min="5" max="5" width="10.1328125" bestFit="1" customWidth="1"/>
    <col min="7" max="7" width="11.59765625" bestFit="1" customWidth="1"/>
    <col min="8" max="8" width="11.1328125" bestFit="1" customWidth="1"/>
    <col min="9" max="9" width="9.59765625" bestFit="1" customWidth="1"/>
    <col min="10" max="10" width="11.59765625" bestFit="1" customWidth="1"/>
    <col min="14" max="15" width="14.265625" bestFit="1" customWidth="1"/>
  </cols>
  <sheetData>
    <row r="1" spans="1:16" x14ac:dyDescent="0.45">
      <c r="A1" t="s">
        <v>0</v>
      </c>
      <c r="B1" t="str">
        <f>_xll.ORF.YCCREATE(B3,A7:A14,B7:B14,B4)</f>
        <v>USD-LIBOR¤1</v>
      </c>
      <c r="E1" s="3" t="s">
        <v>6</v>
      </c>
    </row>
    <row r="2" spans="1:16" x14ac:dyDescent="0.45">
      <c r="E2" s="4" t="s">
        <v>7</v>
      </c>
      <c r="F2">
        <v>0.5</v>
      </c>
    </row>
    <row r="3" spans="1:16" x14ac:dyDescent="0.45">
      <c r="A3" t="s">
        <v>1</v>
      </c>
      <c r="B3" t="s">
        <v>2</v>
      </c>
      <c r="E3" t="s">
        <v>22</v>
      </c>
      <c r="F3" s="1">
        <v>0.02</v>
      </c>
    </row>
    <row r="4" spans="1:16" x14ac:dyDescent="0.45">
      <c r="A4" t="s">
        <v>3</v>
      </c>
      <c r="B4">
        <v>0</v>
      </c>
      <c r="E4" t="s">
        <v>8</v>
      </c>
      <c r="F4">
        <v>1000000</v>
      </c>
    </row>
    <row r="5" spans="1:16" x14ac:dyDescent="0.45">
      <c r="E5" t="s">
        <v>11</v>
      </c>
      <c r="F5" s="1">
        <v>0.2</v>
      </c>
    </row>
    <row r="6" spans="1:16" x14ac:dyDescent="0.45">
      <c r="A6" t="s">
        <v>4</v>
      </c>
      <c r="B6" t="s">
        <v>5</v>
      </c>
    </row>
    <row r="7" spans="1:16" x14ac:dyDescent="0.45">
      <c r="A7">
        <f>1/12</f>
        <v>8.3333333333333329E-2</v>
      </c>
      <c r="B7" s="2">
        <v>0.01</v>
      </c>
    </row>
    <row r="8" spans="1:16" x14ac:dyDescent="0.45">
      <c r="A8">
        <f>1/4</f>
        <v>0.25</v>
      </c>
      <c r="B8" s="2">
        <v>1.2E-2</v>
      </c>
    </row>
    <row r="9" spans="1:16" x14ac:dyDescent="0.45">
      <c r="A9">
        <f>1/2</f>
        <v>0.5</v>
      </c>
      <c r="B9" s="2">
        <v>1.2999999999999999E-2</v>
      </c>
      <c r="E9" t="s">
        <v>9</v>
      </c>
      <c r="F9" t="s">
        <v>10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</row>
    <row r="10" spans="1:16" x14ac:dyDescent="0.45">
      <c r="A10">
        <f>3/4</f>
        <v>0.75</v>
      </c>
      <c r="B10" s="2">
        <v>1.4E-2</v>
      </c>
      <c r="D10">
        <v>1</v>
      </c>
      <c r="E10">
        <v>0.5</v>
      </c>
      <c r="F10">
        <f>E10+$F$2</f>
        <v>1</v>
      </c>
      <c r="G10">
        <f>_xll.ORF.CAPFLOORLETBS(1,$B$1,$F$3,E10,$F$2,$F$5)*$F$4</f>
        <v>84.898539495814205</v>
      </c>
      <c r="H10">
        <f>_xll.ORF.CAPFLOORLETBS(-1,$B$1,$F$3,E10,$F$2,$F$5)*$F$4</f>
        <v>1526.8782351414318</v>
      </c>
      <c r="I10">
        <f>_xll.ORF.FWDRATE($B$1,E10,F10)</f>
        <v>1.7000000000000001E-2</v>
      </c>
      <c r="J10">
        <f>_xll.ORF.FROMCC(I10,2)</f>
        <v>1.7072455144079068E-2</v>
      </c>
      <c r="K10">
        <f>_xll.ORF.DF($B$1,F10)</f>
        <v>0.98511193960306265</v>
      </c>
      <c r="L10">
        <f>$F$4*K10*J10*$F$2</f>
        <v>8409.1397003850088</v>
      </c>
      <c r="M10">
        <f>$F$4*K10*$F$3*$F$2</f>
        <v>9851.1193960306264</v>
      </c>
      <c r="N10">
        <f>L10-M10</f>
        <v>-1441.9796956456175</v>
      </c>
      <c r="O10">
        <f>(G10-H10)</f>
        <v>-1441.9796956456175</v>
      </c>
      <c r="P10">
        <f>O10-N10</f>
        <v>0</v>
      </c>
    </row>
    <row r="11" spans="1:16" x14ac:dyDescent="0.45">
      <c r="A11">
        <v>1</v>
      </c>
      <c r="B11" s="2">
        <v>1.4999999999999999E-2</v>
      </c>
      <c r="D11">
        <v>2</v>
      </c>
      <c r="E11">
        <f>E10+$F$2</f>
        <v>1</v>
      </c>
      <c r="F11">
        <f t="shared" ref="F11:F14" si="0">E11+$F$2</f>
        <v>1.5</v>
      </c>
      <c r="G11">
        <f>_xll.ORF.CAPFLOORLETBS(1,$B$1,$F$3,E11,$F$2,$F$5)*$F$4</f>
        <v>2644.4033791126753</v>
      </c>
      <c r="H11">
        <f>_xll.ORF.CAPFLOORLETBS(-1,$B$1,$F$3,E11,$F$2,$F$5)*$F$4</f>
        <v>135.89315503850335</v>
      </c>
      <c r="I11">
        <f>_xll.ORF.FWDRATE($B$1,E11,F11)</f>
        <v>2.5000000000000001E-2</v>
      </c>
      <c r="J11">
        <f>_xll.ORF.FROMCC(I11,2)</f>
        <v>2.5156903081268833E-2</v>
      </c>
      <c r="K11">
        <f>_xll.ORF.DF($B$1,F11)</f>
        <v>0.972874682553454</v>
      </c>
      <c r="L11">
        <f t="shared" ref="L11:L14" si="1">$F$4*K11*J11*$F$2</f>
        <v>12237.257049608712</v>
      </c>
      <c r="M11">
        <f t="shared" ref="M11:M14" si="2">$F$4*K11*$F$3*$F$2</f>
        <v>9728.7468255345393</v>
      </c>
      <c r="N11">
        <f>L11-M11</f>
        <v>2508.5102240741726</v>
      </c>
      <c r="O11">
        <f>(G11-H11)</f>
        <v>2508.5102240741721</v>
      </c>
      <c r="P11">
        <f t="shared" ref="P11:P14" si="3">O11-N11</f>
        <v>0</v>
      </c>
    </row>
    <row r="12" spans="1:16" x14ac:dyDescent="0.45">
      <c r="A12">
        <v>2</v>
      </c>
      <c r="B12" s="2">
        <v>0.02</v>
      </c>
      <c r="D12">
        <v>3</v>
      </c>
      <c r="E12">
        <f t="shared" ref="E12:E14" si="4">E11+$F$2</f>
        <v>1.5</v>
      </c>
      <c r="F12">
        <f t="shared" si="0"/>
        <v>2</v>
      </c>
      <c r="G12">
        <f>_xll.ORF.CAPFLOORLETBS(1,$B$1,$F$3,E12,$F$2,$F$5)*$F$4</f>
        <v>2724.0030700496554</v>
      </c>
      <c r="H12">
        <f>_xll.ORF.CAPFLOORLETBS(-1,$B$1,$F$3,E12,$F$2,$F$5)*$F$4</f>
        <v>246.65406044206884</v>
      </c>
      <c r="I12">
        <f>_xll.ORF.FWDRATE($B$1,E12,F12)</f>
        <v>2.5000000000000001E-2</v>
      </c>
      <c r="J12">
        <f>_xll.ORF.FROMCC(I12,2)</f>
        <v>2.5156903081268833E-2</v>
      </c>
      <c r="K12">
        <f>_xll.ORF.DF($B$1,F12)</f>
        <v>0.96078943915232318</v>
      </c>
      <c r="L12">
        <f t="shared" si="1"/>
        <v>12085.243401130816</v>
      </c>
      <c r="M12">
        <f t="shared" si="2"/>
        <v>9607.8943915232321</v>
      </c>
      <c r="N12" s="5">
        <f t="shared" ref="N12:N14" si="5">L12-M12</f>
        <v>2477.3490096075839</v>
      </c>
      <c r="O12" s="6">
        <f t="shared" ref="O12:O14" si="6">(G12-H12)</f>
        <v>2477.3490096075866</v>
      </c>
      <c r="P12">
        <f t="shared" si="3"/>
        <v>0</v>
      </c>
    </row>
    <row r="13" spans="1:16" x14ac:dyDescent="0.45">
      <c r="A13">
        <v>3</v>
      </c>
      <c r="B13" s="2">
        <v>2.5000000000000001E-2</v>
      </c>
      <c r="D13">
        <v>4</v>
      </c>
      <c r="E13">
        <f t="shared" si="4"/>
        <v>2</v>
      </c>
      <c r="F13">
        <f t="shared" si="0"/>
        <v>2.5</v>
      </c>
      <c r="G13">
        <f>_xll.ORF.CAPFLOORLETBS(1,$B$1,$F$3,E13,$F$2,$F$5)*$F$4</f>
        <v>7255.465453111392</v>
      </c>
      <c r="H13">
        <f>_xll.ORF.CAPFLOORLETBS(-1,$B$1,$F$3,E13,$F$2,$F$5)*$F$4</f>
        <v>29.135591074472742</v>
      </c>
      <c r="I13">
        <f>_xll.ORF.FWDRATE($B$1,E13,F13)</f>
        <v>3.500000000000001E-2</v>
      </c>
      <c r="J13">
        <f>_xll.ORF.FROMCC(I13,2)</f>
        <v>3.53080443015239E-2</v>
      </c>
      <c r="K13">
        <f>_xll.ORF.DF($B$1,F13)</f>
        <v>0.94412189038642214</v>
      </c>
      <c r="L13">
        <f t="shared" si="1"/>
        <v>16667.548765901141</v>
      </c>
      <c r="M13">
        <f t="shared" si="2"/>
        <v>9441.2189038642227</v>
      </c>
      <c r="N13">
        <f t="shared" si="5"/>
        <v>7226.3298620369187</v>
      </c>
      <c r="O13">
        <f t="shared" si="6"/>
        <v>7226.3298620369196</v>
      </c>
      <c r="P13">
        <f t="shared" si="3"/>
        <v>0</v>
      </c>
    </row>
    <row r="14" spans="1:16" x14ac:dyDescent="0.45">
      <c r="A14">
        <v>5</v>
      </c>
      <c r="B14" s="2">
        <v>0.03</v>
      </c>
      <c r="D14">
        <v>5</v>
      </c>
      <c r="E14">
        <f t="shared" si="4"/>
        <v>2.5</v>
      </c>
      <c r="F14">
        <f t="shared" si="0"/>
        <v>3</v>
      </c>
      <c r="G14">
        <f>_xll.ORF.CAPFLOORLETBS(1,$B$1,$F$3,E14,$F$2,$F$5)*$F$4</f>
        <v>7156.454040936711</v>
      </c>
      <c r="H14">
        <f>_xll.ORF.CAPFLOORLETBS(-1,$B$1,$F$3,E14,$F$2,$F$5)*$F$4</f>
        <v>55.484846352851385</v>
      </c>
      <c r="I14">
        <f>_xll.ORF.FWDRATE($B$1,E14,F14)</f>
        <v>3.500000000000001E-2</v>
      </c>
      <c r="J14">
        <f>_xll.ORF.FROMCC(I14,2)</f>
        <v>3.53080443015239E-2</v>
      </c>
      <c r="K14">
        <f>_xll.ORF.DF($B$1,F14)</f>
        <v>0.92774348632855286</v>
      </c>
      <c r="L14">
        <f t="shared" si="1"/>
        <v>16378.404057869388</v>
      </c>
      <c r="M14">
        <f t="shared" si="2"/>
        <v>9277.434863285529</v>
      </c>
      <c r="N14">
        <f t="shared" si="5"/>
        <v>7100.9691945838586</v>
      </c>
      <c r="O14">
        <f t="shared" si="6"/>
        <v>7100.9691945838595</v>
      </c>
      <c r="P14">
        <f t="shared" si="3"/>
        <v>0</v>
      </c>
    </row>
  </sheetData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Hervieux-Moore</dc:creator>
  <cp:lastModifiedBy>Zachary Hervieux-Moore</cp:lastModifiedBy>
  <dcterms:created xsi:type="dcterms:W3CDTF">2017-10-26T18:10:39Z</dcterms:created>
  <dcterms:modified xsi:type="dcterms:W3CDTF">2017-10-27T00:58:28Z</dcterms:modified>
</cp:coreProperties>
</file>