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m\Documents\homework5\"/>
    </mc:Choice>
  </mc:AlternateContent>
  <bookViews>
    <workbookView xWindow="0" yWindow="0" windowWidth="14385" windowHeight="4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J26" i="1"/>
  <c r="J27" i="1"/>
  <c r="J28" i="1"/>
  <c r="J24" i="1"/>
  <c r="E25" i="1"/>
  <c r="H25" i="1" a="1"/>
  <c r="H27" i="1" a="1"/>
  <c r="H26" i="1" a="1"/>
  <c r="H28" i="1" a="1"/>
  <c r="H24" i="1" a="1"/>
  <c r="H28" i="1" l="1"/>
  <c r="I28" i="1"/>
  <c r="H26" i="1"/>
  <c r="I26" i="1"/>
  <c r="I27" i="1"/>
  <c r="H27" i="1"/>
  <c r="I25" i="1"/>
  <c r="H25" i="1"/>
  <c r="H24" i="1"/>
  <c r="I24" i="1"/>
  <c r="F11" i="1"/>
  <c r="F12" i="1"/>
  <c r="F13" i="1"/>
  <c r="F14" i="1"/>
  <c r="F10" i="1"/>
  <c r="E12" i="1"/>
  <c r="E13" i="1"/>
  <c r="E14" i="1" s="1"/>
  <c r="E11" i="1"/>
  <c r="A10" i="1"/>
  <c r="A9" i="1"/>
  <c r="A8" i="1"/>
  <c r="A7" i="1"/>
  <c r="F3" i="1"/>
  <c r="B1" i="1"/>
  <c r="I12" i="1"/>
  <c r="H21" i="1" a="1"/>
  <c r="H20" i="1" a="1"/>
  <c r="K11" i="1"/>
  <c r="H12" i="1"/>
  <c r="G13" i="1"/>
  <c r="H14" i="1"/>
  <c r="H13" i="1"/>
  <c r="K14" i="1"/>
  <c r="H19" i="1" a="1"/>
  <c r="I10" i="1"/>
  <c r="H18" i="1" a="1"/>
  <c r="I14" i="1"/>
  <c r="H22" i="1" a="1"/>
  <c r="I13" i="1"/>
  <c r="K12" i="1"/>
  <c r="G14" i="1"/>
  <c r="H11" i="1"/>
  <c r="H10" i="1"/>
  <c r="G12" i="1"/>
  <c r="G11" i="1"/>
  <c r="K10" i="1"/>
  <c r="I11" i="1"/>
  <c r="K13" i="1"/>
  <c r="I18" i="1" l="1"/>
  <c r="H18" i="1"/>
  <c r="H22" i="1"/>
  <c r="I22" i="1"/>
  <c r="H20" i="1"/>
  <c r="I20" i="1"/>
  <c r="I21" i="1"/>
  <c r="H21" i="1"/>
  <c r="I19" i="1"/>
  <c r="H19" i="1"/>
  <c r="M13" i="1"/>
  <c r="M14" i="1"/>
  <c r="M11" i="1"/>
  <c r="M12" i="1"/>
  <c r="O11" i="1"/>
  <c r="O12" i="1"/>
  <c r="O13" i="1"/>
  <c r="O14" i="1"/>
  <c r="M10" i="1"/>
  <c r="J10" i="1"/>
  <c r="J12" i="1"/>
  <c r="J13" i="1"/>
  <c r="J11" i="1"/>
  <c r="G10" i="1"/>
  <c r="J14" i="1"/>
  <c r="J19" i="1" l="1"/>
  <c r="J20" i="1"/>
  <c r="J21" i="1"/>
  <c r="J22" i="1"/>
  <c r="L12" i="1"/>
  <c r="N12" i="1" s="1"/>
  <c r="P12" i="1" s="1"/>
  <c r="L13" i="1"/>
  <c r="N13" i="1" s="1"/>
  <c r="P13" i="1" s="1"/>
  <c r="L11" i="1"/>
  <c r="L14" i="1"/>
  <c r="N14" i="1" s="1"/>
  <c r="P14" i="1" s="1"/>
  <c r="O10" i="1"/>
  <c r="L10" i="1"/>
  <c r="N10" i="1" s="1"/>
  <c r="J18" i="1" l="1"/>
  <c r="P10" i="1"/>
  <c r="N11" i="1"/>
  <c r="P11" i="1" s="1"/>
</calcChain>
</file>

<file path=xl/sharedStrings.xml><?xml version="1.0" encoding="utf-8"?>
<sst xmlns="http://schemas.openxmlformats.org/spreadsheetml/2006/main" count="38" uniqueCount="32">
  <si>
    <t>Yield Curve</t>
  </si>
  <si>
    <t>Name</t>
  </si>
  <si>
    <t>USD-LIBOR</t>
  </si>
  <si>
    <t>InputType</t>
  </si>
  <si>
    <t>Maturity</t>
  </si>
  <si>
    <t>SpotRate</t>
  </si>
  <si>
    <t>IRS</t>
  </si>
  <si>
    <t>Tenor</t>
  </si>
  <si>
    <t>Notional</t>
  </si>
  <si>
    <t>ResetTime</t>
  </si>
  <si>
    <t>Paytime</t>
  </si>
  <si>
    <t>FwdRateVol</t>
  </si>
  <si>
    <t>Caplet Price</t>
  </si>
  <si>
    <t>Floorlet Price</t>
  </si>
  <si>
    <t>FwdRateCC</t>
  </si>
  <si>
    <t>FwdRateSC</t>
  </si>
  <si>
    <t>DiscFactor</t>
  </si>
  <si>
    <t>FloatLeg</t>
  </si>
  <si>
    <t>FixedLeg</t>
  </si>
  <si>
    <t>Swap</t>
  </si>
  <si>
    <t>Cap - Floor</t>
  </si>
  <si>
    <t>Diff</t>
  </si>
  <si>
    <t>Rate</t>
  </si>
  <si>
    <t>Credit Spread</t>
  </si>
  <si>
    <t>CDS Rate</t>
  </si>
  <si>
    <t>Recovery Rate</t>
  </si>
  <si>
    <t>CDS PV</t>
  </si>
  <si>
    <t>Pay Frequency</t>
  </si>
  <si>
    <t>Default Leg</t>
  </si>
  <si>
    <t>Premium Leg</t>
  </si>
  <si>
    <t>Note:</t>
  </si>
  <si>
    <t>The difference isn't 0 because the CDS rate is supposed to be slightly higher. See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</si>
</sst>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2" fillId="0" borderId="0" xfId="0" applyFont="1"/>
    <xf numFmtId="0" fontId="0" fillId="0" borderId="0" xfId="0" applyFont="1"/>
    <xf numFmtId="165" fontId="0" fillId="0" borderId="0" xfId="0" applyNumberFormat="1"/>
    <xf numFmtId="165" fontId="0" fillId="0" borderId="0" xfId="2" applyNumberFormat="1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15" workbookViewId="0">
      <selection activeCell="L25" sqref="L25"/>
    </sheetView>
  </sheetViews>
  <sheetFormatPr defaultRowHeight="14.25" x14ac:dyDescent="0.45"/>
  <cols>
    <col min="1" max="1" width="9.19921875" customWidth="1"/>
    <col min="4" max="4" width="12.06640625" bestFit="1" customWidth="1"/>
    <col min="5" max="5" width="10.1328125" bestFit="1" customWidth="1"/>
    <col min="7" max="7" width="11.59765625" bestFit="1" customWidth="1"/>
    <col min="8" max="8" width="11.9296875" bestFit="1" customWidth="1"/>
    <col min="9" max="9" width="11.73046875" bestFit="1" customWidth="1"/>
    <col min="10" max="10" width="11.59765625" bestFit="1" customWidth="1"/>
    <col min="14" max="15" width="14.265625" bestFit="1" customWidth="1"/>
  </cols>
  <sheetData>
    <row r="1" spans="1:16" x14ac:dyDescent="0.45">
      <c r="A1" t="s">
        <v>0</v>
      </c>
      <c r="B1" t="str">
        <f>_xll.ORF.YCCREATE(B3,A7:A14,B7:B14,B4)</f>
        <v>USD-LIBOR¤1</v>
      </c>
      <c r="E1" s="3" t="s">
        <v>6</v>
      </c>
    </row>
    <row r="2" spans="1:16" x14ac:dyDescent="0.45">
      <c r="E2" s="4" t="s">
        <v>7</v>
      </c>
      <c r="F2">
        <v>0.5</v>
      </c>
    </row>
    <row r="3" spans="1:16" x14ac:dyDescent="0.45">
      <c r="A3" t="s">
        <v>1</v>
      </c>
      <c r="B3" t="s">
        <v>2</v>
      </c>
      <c r="E3" t="s">
        <v>22</v>
      </c>
      <c r="F3" s="1">
        <f>_xll.ORF.FROMCC(0.02,2)</f>
        <v>2.0100334168335898E-2</v>
      </c>
    </row>
    <row r="4" spans="1:16" x14ac:dyDescent="0.45">
      <c r="A4" t="s">
        <v>3</v>
      </c>
      <c r="B4">
        <v>0</v>
      </c>
      <c r="E4" t="s">
        <v>8</v>
      </c>
      <c r="F4">
        <v>1000000</v>
      </c>
    </row>
    <row r="5" spans="1:16" x14ac:dyDescent="0.45">
      <c r="E5" t="s">
        <v>11</v>
      </c>
      <c r="F5" s="1">
        <v>0.2</v>
      </c>
    </row>
    <row r="6" spans="1:16" x14ac:dyDescent="0.45">
      <c r="A6" t="s">
        <v>4</v>
      </c>
      <c r="B6" t="s">
        <v>5</v>
      </c>
    </row>
    <row r="7" spans="1:16" x14ac:dyDescent="0.45">
      <c r="A7">
        <f>1/12</f>
        <v>8.3333333333333329E-2</v>
      </c>
      <c r="B7" s="2">
        <v>0.01</v>
      </c>
    </row>
    <row r="8" spans="1:16" x14ac:dyDescent="0.45">
      <c r="A8">
        <f>1/4</f>
        <v>0.25</v>
      </c>
      <c r="B8" s="2">
        <v>1.2E-2</v>
      </c>
    </row>
    <row r="9" spans="1:16" x14ac:dyDescent="0.45">
      <c r="A9">
        <f>1/2</f>
        <v>0.5</v>
      </c>
      <c r="B9" s="2">
        <v>1.2999999999999999E-2</v>
      </c>
      <c r="E9" t="s">
        <v>9</v>
      </c>
      <c r="F9" t="s">
        <v>10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</row>
    <row r="10" spans="1:16" x14ac:dyDescent="0.45">
      <c r="A10">
        <f>3/4</f>
        <v>0.75</v>
      </c>
      <c r="B10" s="2">
        <v>1.4E-2</v>
      </c>
      <c r="D10">
        <v>1</v>
      </c>
      <c r="E10">
        <v>0.5</v>
      </c>
      <c r="F10">
        <f>E10+$F$2</f>
        <v>1</v>
      </c>
      <c r="G10">
        <f>_xll.ORF.CAPFLOORLETBS(1,$B$1,$F$3,E10,$F$2,$F$5)*$F$4</f>
        <v>79.28308242217436</v>
      </c>
      <c r="H10">
        <f>_xll.ORF.CAPFLOORLETBS(-1,$B$1,$F$3,E10,$F$2,$F$5)*$F$4</f>
        <v>1570.6829716567115</v>
      </c>
      <c r="I10">
        <f>_xll.ORF.FWDRATE($B$1,E10,F10)</f>
        <v>1.7000000000000001E-2</v>
      </c>
      <c r="J10">
        <f>_xll.ORF.FROMCC(I10,2)</f>
        <v>1.7072455144079068E-2</v>
      </c>
      <c r="K10">
        <f>_xll.ORF.DF($B$1,F10)</f>
        <v>0.98511193960306265</v>
      </c>
      <c r="L10">
        <f>$F$4*K10*J10*$F$2</f>
        <v>8409.1397003850088</v>
      </c>
      <c r="M10">
        <f>$F$4*K10*$F$3*$F$2</f>
        <v>9900.5395896195459</v>
      </c>
      <c r="N10">
        <f>L10-M10</f>
        <v>-1491.3998892345371</v>
      </c>
      <c r="O10">
        <f>(G10-H10)</f>
        <v>-1491.3998892345371</v>
      </c>
      <c r="P10">
        <f>O10-N10</f>
        <v>0</v>
      </c>
    </row>
    <row r="11" spans="1:16" x14ac:dyDescent="0.45">
      <c r="A11">
        <v>1</v>
      </c>
      <c r="B11" s="2">
        <v>1.4999999999999999E-2</v>
      </c>
      <c r="D11">
        <v>2</v>
      </c>
      <c r="E11">
        <f>E10+$F$2</f>
        <v>1</v>
      </c>
      <c r="F11">
        <f t="shared" ref="F11:F14" si="0">E11+$F$2</f>
        <v>1.5</v>
      </c>
      <c r="G11">
        <f>_xll.ORF.CAPFLOORLETBS(1,$B$1,$F$3,E11,$F$2,$F$5)*$F$4</f>
        <v>2602.9406011327842</v>
      </c>
      <c r="H11">
        <f>_xll.ORF.CAPFLOORLETBS(-1,$B$1,$F$3,E11,$F$2,$F$5)*$F$4</f>
        <v>143.23666314313931</v>
      </c>
      <c r="I11">
        <f>_xll.ORF.FWDRATE($B$1,E11,F11)</f>
        <v>2.5000000000000001E-2</v>
      </c>
      <c r="J11">
        <f>_xll.ORF.FROMCC(I11,2)</f>
        <v>2.5156903081268833E-2</v>
      </c>
      <c r="K11">
        <f>_xll.ORF.DF($B$1,F11)</f>
        <v>0.972874682553454</v>
      </c>
      <c r="L11">
        <f t="shared" ref="L11:L14" si="1">$F$4*K11*J11*$F$2</f>
        <v>12237.257049608712</v>
      </c>
      <c r="M11">
        <f t="shared" ref="M11:M14" si="2">$F$4*K11*$F$3*$F$2</f>
        <v>9777.553111619065</v>
      </c>
      <c r="N11">
        <f>L11-M11</f>
        <v>2459.7039379896469</v>
      </c>
      <c r="O11">
        <f>(G11-H11)</f>
        <v>2459.7039379896451</v>
      </c>
      <c r="P11">
        <f t="shared" ref="P11:P14" si="3">O11-N11</f>
        <v>0</v>
      </c>
    </row>
    <row r="12" spans="1:16" x14ac:dyDescent="0.45">
      <c r="A12">
        <v>2</v>
      </c>
      <c r="B12" s="2">
        <v>0.02</v>
      </c>
      <c r="D12">
        <v>3</v>
      </c>
      <c r="E12">
        <f t="shared" ref="E12:E14" si="4">E11+$F$2</f>
        <v>1.5</v>
      </c>
      <c r="F12">
        <f t="shared" si="0"/>
        <v>2</v>
      </c>
      <c r="G12">
        <f>_xll.ORF.CAPFLOORLETBS(1,$B$1,$F$3,E12,$F$2,$F$5)*$F$4</f>
        <v>2685.9613763156249</v>
      </c>
      <c r="H12">
        <f>_xll.ORF.CAPFLOORLETBS(-1,$B$1,$F$3,E12,$F$2,$F$5)*$F$4</f>
        <v>256.8123713696711</v>
      </c>
      <c r="I12">
        <f>_xll.ORF.FWDRATE($B$1,E12,F12)</f>
        <v>2.5000000000000001E-2</v>
      </c>
      <c r="J12">
        <f>_xll.ORF.FROMCC(I12,2)</f>
        <v>2.5156903081268833E-2</v>
      </c>
      <c r="K12">
        <f>_xll.ORF.DF($B$1,F12)</f>
        <v>0.96078943915232318</v>
      </c>
      <c r="L12">
        <f t="shared" si="1"/>
        <v>12085.243401130816</v>
      </c>
      <c r="M12">
        <f t="shared" si="2"/>
        <v>9656.0943961848625</v>
      </c>
      <c r="N12" s="5">
        <f t="shared" ref="N12:N14" si="5">L12-M12</f>
        <v>2429.1490049459535</v>
      </c>
      <c r="O12" s="6">
        <f t="shared" ref="O12:O14" si="6">(G12-H12)</f>
        <v>2429.1490049459539</v>
      </c>
      <c r="P12">
        <f t="shared" si="3"/>
        <v>0</v>
      </c>
    </row>
    <row r="13" spans="1:16" x14ac:dyDescent="0.45">
      <c r="A13">
        <v>3</v>
      </c>
      <c r="B13" s="2">
        <v>2.5000000000000001E-2</v>
      </c>
      <c r="D13">
        <v>4</v>
      </c>
      <c r="E13">
        <f t="shared" si="4"/>
        <v>2</v>
      </c>
      <c r="F13">
        <f t="shared" si="0"/>
        <v>2.5</v>
      </c>
      <c r="G13">
        <f>_xll.ORF.CAPFLOORLETBS(1,$B$1,$F$3,E13,$F$2,$F$5)*$F$4</f>
        <v>7209.5934679491866</v>
      </c>
      <c r="H13">
        <f>_xll.ORF.CAPFLOORLETBS(-1,$B$1,$F$3,E13,$F$2,$F$5)*$F$4</f>
        <v>30.627448252085085</v>
      </c>
      <c r="I13">
        <f>_xll.ORF.FWDRATE($B$1,E13,F13)</f>
        <v>3.500000000000001E-2</v>
      </c>
      <c r="J13">
        <f>_xll.ORF.FROMCC(I13,2)</f>
        <v>3.53080443015239E-2</v>
      </c>
      <c r="K13">
        <f>_xll.ORF.DF($B$1,F13)</f>
        <v>0.94412189038642214</v>
      </c>
      <c r="L13">
        <f t="shared" si="1"/>
        <v>16667.548765901141</v>
      </c>
      <c r="M13">
        <f t="shared" si="2"/>
        <v>9488.5827462040397</v>
      </c>
      <c r="N13">
        <f t="shared" si="5"/>
        <v>7178.9660196971017</v>
      </c>
      <c r="O13">
        <f t="shared" si="6"/>
        <v>7178.9660196971017</v>
      </c>
      <c r="P13">
        <f t="shared" si="3"/>
        <v>0</v>
      </c>
    </row>
    <row r="14" spans="1:16" x14ac:dyDescent="0.45">
      <c r="A14">
        <v>5</v>
      </c>
      <c r="B14" s="2">
        <v>0.03</v>
      </c>
      <c r="D14">
        <v>5</v>
      </c>
      <c r="E14">
        <f t="shared" si="4"/>
        <v>2.5</v>
      </c>
      <c r="F14">
        <f t="shared" si="0"/>
        <v>3</v>
      </c>
      <c r="G14">
        <f>_xll.ORF.CAPFLOORLETBS(1,$B$1,$F$3,E14,$F$2,$F$5)*$F$4</f>
        <v>7112.3046497395899</v>
      </c>
      <c r="H14">
        <f>_xll.ORF.CAPFLOORLETBS(-1,$B$1,$F$3,E14,$F$2,$F$5)*$F$4</f>
        <v>57.877640720642205</v>
      </c>
      <c r="I14">
        <f>_xll.ORF.FWDRATE($B$1,E14,F14)</f>
        <v>3.500000000000001E-2</v>
      </c>
      <c r="J14">
        <f>_xll.ORF.FROMCC(I14,2)</f>
        <v>3.53080443015239E-2</v>
      </c>
      <c r="K14">
        <f>_xll.ORF.DF($B$1,F14)</f>
        <v>0.92774348632855286</v>
      </c>
      <c r="L14">
        <f t="shared" si="1"/>
        <v>16378.404057869388</v>
      </c>
      <c r="M14">
        <f t="shared" si="2"/>
        <v>9323.97704885044</v>
      </c>
      <c r="N14">
        <f t="shared" si="5"/>
        <v>7054.4270090189475</v>
      </c>
      <c r="O14">
        <f t="shared" si="6"/>
        <v>7054.4270090189475</v>
      </c>
      <c r="P14">
        <f t="shared" si="3"/>
        <v>0</v>
      </c>
    </row>
    <row r="16" spans="1:16" x14ac:dyDescent="0.45">
      <c r="D16" t="s">
        <v>23</v>
      </c>
      <c r="E16">
        <v>0.01</v>
      </c>
      <c r="H16" t="s">
        <v>26</v>
      </c>
      <c r="K16" s="3" t="s">
        <v>30</v>
      </c>
    </row>
    <row r="17" spans="4:11" x14ac:dyDescent="0.45">
      <c r="D17" t="s">
        <v>24</v>
      </c>
      <c r="E17">
        <v>0.01</v>
      </c>
      <c r="G17" t="s">
        <v>4</v>
      </c>
      <c r="H17" t="s">
        <v>28</v>
      </c>
      <c r="I17" t="s">
        <v>29</v>
      </c>
      <c r="J17" t="s">
        <v>21</v>
      </c>
      <c r="K17" t="s">
        <v>31</v>
      </c>
    </row>
    <row r="18" spans="4:11" x14ac:dyDescent="0.45">
      <c r="D18" t="s">
        <v>25</v>
      </c>
      <c r="E18">
        <v>0</v>
      </c>
      <c r="G18">
        <v>1</v>
      </c>
      <c r="H18">
        <f t="array" ref="H18:I18">_xll.ORF.CDSPV($B$1,$E$16,$E$17,$E$18,G18,$E$19)*$F$4</f>
        <v>9843.968333957253</v>
      </c>
      <c r="I18">
        <v>9819.3789213812288</v>
      </c>
      <c r="J18">
        <f>H18-I18</f>
        <v>24.589412576024188</v>
      </c>
    </row>
    <row r="19" spans="4:11" x14ac:dyDescent="0.45">
      <c r="D19" t="s">
        <v>27</v>
      </c>
      <c r="E19">
        <v>2</v>
      </c>
      <c r="G19">
        <v>2</v>
      </c>
      <c r="H19">
        <f t="array" ref="H19:I19">_xll.ORF.CDSPV($B$1,$E$16,$E$17,$E$18,G19,$E$19)*$F$4</f>
        <v>19368.534903067353</v>
      </c>
      <c r="I19">
        <v>19320.153916907206</v>
      </c>
      <c r="J19">
        <f t="shared" ref="J19:J22" si="7">H19-I19</f>
        <v>48.380986160147586</v>
      </c>
    </row>
    <row r="20" spans="4:11" x14ac:dyDescent="0.45">
      <c r="G20">
        <v>3</v>
      </c>
      <c r="H20">
        <f t="array" ref="H20:I20">_xll.ORF.CDSPV($B$1,$E$16,$E$17,$E$18,G20,$E$19)*$F$4</f>
        <v>28497.016892593605</v>
      </c>
      <c r="I20">
        <v>28425.833719122562</v>
      </c>
      <c r="J20">
        <f t="shared" si="7"/>
        <v>71.183173471043119</v>
      </c>
    </row>
    <row r="21" spans="4:11" x14ac:dyDescent="0.45">
      <c r="G21">
        <v>4</v>
      </c>
      <c r="H21">
        <f t="array" ref="H21:I21">_xll.ORF.CDSPV($B$1,$E$16,$E$17,$E$18,G21,$E$19)*$F$4</f>
        <v>37207.538201271425</v>
      </c>
      <c r="I21">
        <v>37114.59687144051</v>
      </c>
      <c r="J21">
        <f t="shared" si="7"/>
        <v>92.941329830915492</v>
      </c>
    </row>
    <row r="22" spans="4:11" x14ac:dyDescent="0.45">
      <c r="G22">
        <v>5</v>
      </c>
      <c r="H22">
        <f t="array" ref="H22:I22">_xll.ORF.CDSPV($B$1,$E$16,$E$17,$E$18,G22,$E$19)*$F$4</f>
        <v>45513.982547671469</v>
      </c>
      <c r="I22">
        <v>45400.292412059753</v>
      </c>
      <c r="J22">
        <f t="shared" si="7"/>
        <v>113.69013561171596</v>
      </c>
    </row>
    <row r="24" spans="4:11" x14ac:dyDescent="0.45">
      <c r="D24" t="s">
        <v>23</v>
      </c>
      <c r="E24">
        <v>0.01</v>
      </c>
      <c r="G24">
        <v>1</v>
      </c>
      <c r="H24">
        <f t="array" ref="H24:I24">_xll.ORF.CDSPV($B$1, $E$24, $E$25, $E$26, G24, $E$27)*$F$4</f>
        <v>9843.968333957253</v>
      </c>
      <c r="I24">
        <v>9843.968333957102</v>
      </c>
      <c r="J24">
        <f>H24-I24</f>
        <v>1.5097612049430609E-10</v>
      </c>
    </row>
    <row r="25" spans="4:11" x14ac:dyDescent="0.45">
      <c r="D25" t="s">
        <v>24</v>
      </c>
      <c r="E25">
        <f>(EXP(E16*0.5)-1)/0.5</f>
        <v>1.0025041718801919E-2</v>
      </c>
      <c r="G25">
        <v>2</v>
      </c>
      <c r="H25">
        <f t="array" ref="H25:I25">_xll.ORF.CDSPV($B$1, $E$24, $E$25, $E$26, G25, $E$27)*$F$4</f>
        <v>19368.534903067353</v>
      </c>
      <c r="I25">
        <v>19368.534903066906</v>
      </c>
      <c r="J25">
        <f t="shared" ref="J25:J28" si="8">H25-I25</f>
        <v>4.4747139327228069E-10</v>
      </c>
    </row>
    <row r="26" spans="4:11" x14ac:dyDescent="0.45">
      <c r="D26" t="s">
        <v>25</v>
      </c>
      <c r="E26">
        <v>0</v>
      </c>
      <c r="G26">
        <v>3</v>
      </c>
      <c r="H26">
        <f t="array" ref="H26:I26">_xll.ORF.CDSPV($B$1, $E$24, $E$25, $E$26, G26, $E$27)*$F$4</f>
        <v>28497.016892593605</v>
      </c>
      <c r="I26">
        <v>28497.016892592997</v>
      </c>
      <c r="J26">
        <f t="shared" si="8"/>
        <v>6.0754246078431606E-10</v>
      </c>
    </row>
    <row r="27" spans="4:11" x14ac:dyDescent="0.45">
      <c r="D27" t="s">
        <v>27</v>
      </c>
      <c r="E27">
        <v>2</v>
      </c>
      <c r="G27">
        <v>4</v>
      </c>
      <c r="H27">
        <f t="array" ref="H27:I27">_xll.ORF.CDSPV($B$1, $E$24, $E$25, $E$26, G27, $E$27)*$F$4</f>
        <v>37207.538201271425</v>
      </c>
      <c r="I27">
        <v>37207.538201270632</v>
      </c>
      <c r="J27">
        <f t="shared" si="8"/>
        <v>7.9307937994599342E-10</v>
      </c>
    </row>
    <row r="28" spans="4:11" x14ac:dyDescent="0.45">
      <c r="G28">
        <v>5</v>
      </c>
      <c r="H28">
        <f t="array" ref="H28:I28">_xll.ORF.CDSPV($B$1, $E$24, $E$25, $E$26, G28, $E$27)*$F$4</f>
        <v>45513.982547671469</v>
      </c>
      <c r="I28">
        <v>45513.982547670523</v>
      </c>
      <c r="J28">
        <f t="shared" si="8"/>
        <v>9.4587448984384537E-10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Hervieux-Moore</dc:creator>
  <cp:lastModifiedBy>Zachary Hervieux-Moore</cp:lastModifiedBy>
  <dcterms:created xsi:type="dcterms:W3CDTF">2017-10-26T18:10:39Z</dcterms:created>
  <dcterms:modified xsi:type="dcterms:W3CDTF">2017-10-27T02:18:05Z</dcterms:modified>
</cp:coreProperties>
</file>