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m\Documents\homework7\"/>
    </mc:Choice>
  </mc:AlternateContent>
  <bookViews>
    <workbookView xWindow="0" yWindow="0" windowWidth="19200" windowHeight="7785" activeTab="1"/>
  </bookViews>
  <sheets>
    <sheet name="YieldCurveVolTermStruct" sheetId="1" r:id="rId1"/>
    <sheet name="EuropeanCallPutBSM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9" i="1" l="1"/>
  <c r="A8" i="1"/>
  <c r="A7" i="1"/>
  <c r="A6" i="1"/>
  <c r="D4" i="1"/>
  <c r="B10" i="2" l="1"/>
  <c r="H11" i="2" a="1"/>
  <c r="H19" i="2" a="1"/>
  <c r="H15" i="2" a="1"/>
  <c r="H22" i="2" a="1"/>
  <c r="H18" i="2" a="1"/>
  <c r="H14" i="2" a="1"/>
  <c r="L11" i="2" a="1"/>
  <c r="L19" i="2" a="1"/>
  <c r="L15" i="2" a="1"/>
  <c r="L22" i="2" a="1"/>
  <c r="L18" i="2" a="1"/>
  <c r="L14" i="2" a="1"/>
  <c r="H21" i="2" a="1"/>
  <c r="H17" i="2" a="1"/>
  <c r="H13" i="2" a="1"/>
  <c r="H20" i="2" a="1"/>
  <c r="H16" i="2" a="1"/>
  <c r="H12" i="2" a="1"/>
  <c r="L21" i="2" a="1"/>
  <c r="L17" i="2" a="1"/>
  <c r="L13" i="2" a="1"/>
  <c r="L20" i="2" a="1"/>
  <c r="L16" i="2" a="1"/>
  <c r="L12" i="2" a="1"/>
  <c r="B20" i="2"/>
  <c r="M12" i="2" l="1"/>
  <c r="L12" i="2"/>
  <c r="M16" i="2"/>
  <c r="L16" i="2"/>
  <c r="M20" i="2"/>
  <c r="L20" i="2"/>
  <c r="L13" i="2"/>
  <c r="M13" i="2"/>
  <c r="L17" i="2"/>
  <c r="M17" i="2"/>
  <c r="L21" i="2"/>
  <c r="M21" i="2"/>
  <c r="I12" i="2"/>
  <c r="H12" i="2"/>
  <c r="I16" i="2"/>
  <c r="H16" i="2"/>
  <c r="I20" i="2"/>
  <c r="H20" i="2"/>
  <c r="H13" i="2"/>
  <c r="I13" i="2"/>
  <c r="H17" i="2"/>
  <c r="I17" i="2"/>
  <c r="H21" i="2"/>
  <c r="I21" i="2"/>
  <c r="M14" i="2"/>
  <c r="L14" i="2"/>
  <c r="M18" i="2"/>
  <c r="L18" i="2"/>
  <c r="L22" i="2"/>
  <c r="L23" i="2" s="1"/>
  <c r="M22" i="2"/>
  <c r="L15" i="2"/>
  <c r="M15" i="2"/>
  <c r="L19" i="2"/>
  <c r="M19" i="2"/>
  <c r="M11" i="2"/>
  <c r="L11" i="2"/>
  <c r="I14" i="2"/>
  <c r="H14" i="2"/>
  <c r="I18" i="2"/>
  <c r="H18" i="2"/>
  <c r="I22" i="2"/>
  <c r="H22" i="2"/>
  <c r="H23" i="2" s="1"/>
  <c r="H15" i="2"/>
  <c r="I15" i="2"/>
  <c r="H19" i="2"/>
  <c r="I19" i="2"/>
  <c r="I11" i="2"/>
  <c r="H11" i="2"/>
</calcChain>
</file>

<file path=xl/sharedStrings.xml><?xml version="1.0" encoding="utf-8"?>
<sst xmlns="http://schemas.openxmlformats.org/spreadsheetml/2006/main" count="42" uniqueCount="31">
  <si>
    <t>Yield Curve Construction</t>
  </si>
  <si>
    <t>CrvName</t>
  </si>
  <si>
    <t>USD</t>
  </si>
  <si>
    <t>InputType</t>
  </si>
  <si>
    <t>TimeToMat</t>
  </si>
  <si>
    <t>Rate</t>
  </si>
  <si>
    <t>European Call/Put Pricing in Black-Scholes Monte Carlo</t>
  </si>
  <si>
    <t>Product Specs</t>
  </si>
  <si>
    <t>PayoffType</t>
  </si>
  <si>
    <t>Strike</t>
  </si>
  <si>
    <t>TimeToExp</t>
  </si>
  <si>
    <t>Market</t>
  </si>
  <si>
    <t>Spot</t>
  </si>
  <si>
    <t>DiscountCrv</t>
  </si>
  <si>
    <t>DivYield</t>
  </si>
  <si>
    <t>Volatility</t>
  </si>
  <si>
    <t>MC Parameters</t>
  </si>
  <si>
    <t>MT19937</t>
  </si>
  <si>
    <t>URNGType</t>
  </si>
  <si>
    <t>PathGenType</t>
  </si>
  <si>
    <t>EULER</t>
  </si>
  <si>
    <t>ControlVarType</t>
  </si>
  <si>
    <t>Exact</t>
  </si>
  <si>
    <t>Price</t>
  </si>
  <si>
    <t>ANTITHETIC</t>
  </si>
  <si>
    <t>NONE</t>
  </si>
  <si>
    <t>Npaths</t>
  </si>
  <si>
    <t>StdError</t>
  </si>
  <si>
    <t>Convergence Analysis</t>
  </si>
  <si>
    <t>Convergence Analysis Antithetic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</si>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</sst>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9" fontId="0" fillId="0" borderId="0" xfId="1" applyFont="1"/>
    <xf numFmtId="164" fontId="0" fillId="0" borderId="0" xfId="1" applyNumberFormat="1" applyFont="1"/>
    <xf numFmtId="0" fontId="2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Convergence of Antithetic Monte Carlo</a:t>
            </a:r>
            <a:r>
              <a:rPr lang="en-US" baseline="0"/>
              <a:t> vs. Normal Monte Carlo Prices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Normal Monte Carlo Price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EuropeanCallPutBSMC!$G$11:$G$22</c:f>
              <c:numCache>
                <c:formatCode>General</c:formatCode>
                <c:ptCount val="12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  <c:pt idx="6">
                  <c:v>6400</c:v>
                </c:pt>
                <c:pt idx="7">
                  <c:v>12800</c:v>
                </c:pt>
                <c:pt idx="8">
                  <c:v>25600</c:v>
                </c:pt>
                <c:pt idx="9">
                  <c:v>51200</c:v>
                </c:pt>
                <c:pt idx="10">
                  <c:v>102400</c:v>
                </c:pt>
                <c:pt idx="11">
                  <c:v>204800</c:v>
                </c:pt>
              </c:numCache>
            </c:numRef>
          </c:xVal>
          <c:yVal>
            <c:numRef>
              <c:f>EuropeanCallPutBSMC!$H$11:$H$22</c:f>
              <c:numCache>
                <c:formatCode>General</c:formatCode>
                <c:ptCount val="12"/>
                <c:pt idx="0">
                  <c:v>18.151501373085285</c:v>
                </c:pt>
                <c:pt idx="1">
                  <c:v>15.379311011052073</c:v>
                </c:pt>
                <c:pt idx="2">
                  <c:v>16.274771691463989</c:v>
                </c:pt>
                <c:pt idx="3">
                  <c:v>15.726578556397035</c:v>
                </c:pt>
                <c:pt idx="4">
                  <c:v>16.503100903702446</c:v>
                </c:pt>
                <c:pt idx="5">
                  <c:v>16.316123486486411</c:v>
                </c:pt>
                <c:pt idx="6">
                  <c:v>16.898216919897752</c:v>
                </c:pt>
                <c:pt idx="7">
                  <c:v>16.398986808177838</c:v>
                </c:pt>
                <c:pt idx="8">
                  <c:v>16.497291719188578</c:v>
                </c:pt>
                <c:pt idx="9">
                  <c:v>16.339445830473444</c:v>
                </c:pt>
                <c:pt idx="10">
                  <c:v>16.40800015621533</c:v>
                </c:pt>
                <c:pt idx="11">
                  <c:v>16.467093608169005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DF4-4607-AE4A-3132CF2317E5}"/>
            </c:ext>
          </c:extLst>
        </c:ser>
        <c:ser>
          <c:idx val="2"/>
          <c:order val="1"/>
          <c:tx>
            <c:v>Antithetic Monte Carlo Price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EuropeanCallPutBSMC!$K$11:$K$22</c:f>
              <c:numCache>
                <c:formatCode>General</c:formatCode>
                <c:ptCount val="12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  <c:pt idx="6">
                  <c:v>6400</c:v>
                </c:pt>
                <c:pt idx="7">
                  <c:v>12800</c:v>
                </c:pt>
                <c:pt idx="8">
                  <c:v>25600</c:v>
                </c:pt>
                <c:pt idx="9">
                  <c:v>51200</c:v>
                </c:pt>
                <c:pt idx="10">
                  <c:v>102400</c:v>
                </c:pt>
                <c:pt idx="11">
                  <c:v>204800</c:v>
                </c:pt>
              </c:numCache>
            </c:numRef>
          </c:xVal>
          <c:yVal>
            <c:numRef>
              <c:f>EuropeanCallPutBSMC!$L$11:$L$22</c:f>
              <c:numCache>
                <c:formatCode>General</c:formatCode>
                <c:ptCount val="12"/>
                <c:pt idx="0">
                  <c:v>15.971199094266968</c:v>
                </c:pt>
                <c:pt idx="1">
                  <c:v>19.721641070518082</c:v>
                </c:pt>
                <c:pt idx="2">
                  <c:v>16.892439806124436</c:v>
                </c:pt>
                <c:pt idx="3">
                  <c:v>17.093062133886079</c:v>
                </c:pt>
                <c:pt idx="4">
                  <c:v>16.27949557641438</c:v>
                </c:pt>
                <c:pt idx="5">
                  <c:v>16.514993923799835</c:v>
                </c:pt>
                <c:pt idx="6">
                  <c:v>16.316738465212875</c:v>
                </c:pt>
                <c:pt idx="7">
                  <c:v>16.569525420661847</c:v>
                </c:pt>
                <c:pt idx="8">
                  <c:v>16.391024050998059</c:v>
                </c:pt>
                <c:pt idx="9">
                  <c:v>16.381376485254972</c:v>
                </c:pt>
                <c:pt idx="10">
                  <c:v>16.408579485180727</c:v>
                </c:pt>
                <c:pt idx="11">
                  <c:v>16.411049117803088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DF4-4607-AE4A-3132CF2317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937368"/>
        <c:axId val="458944912"/>
      </c:scatterChart>
      <c:valAx>
        <c:axId val="458937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944912"/>
        <c:crosses val="autoZero"/>
        <c:crossBetween val="midCat"/>
      </c:valAx>
      <c:valAx>
        <c:axId val="458944912"/>
        <c:scaling>
          <c:orientation val="minMax"/>
          <c:max val="20"/>
          <c:min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937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381278458286702"/>
          <c:y val="0.47148038786818314"/>
          <c:w val="0.25952050573775265"/>
          <c:h val="0.2569466316710410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40481</xdr:colOff>
      <xdr:row>23</xdr:row>
      <xdr:rowOff>150018</xdr:rowOff>
    </xdr:from>
    <xdr:to>
      <xdr:col>11</xdr:col>
      <xdr:colOff>538163</xdr:colOff>
      <xdr:row>38</xdr:row>
      <xdr:rowOff>178593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I9" sqref="I9"/>
    </sheetView>
  </sheetViews>
  <sheetFormatPr defaultRowHeight="14.25" x14ac:dyDescent="0.45"/>
  <sheetData>
    <row r="1" spans="1:4" ht="15.75" x14ac:dyDescent="0.5">
      <c r="A1" s="1" t="s">
        <v>0</v>
      </c>
    </row>
    <row r="3" spans="1:4" x14ac:dyDescent="0.45">
      <c r="A3" t="s">
        <v>1</v>
      </c>
      <c r="B3" t="s">
        <v>2</v>
      </c>
      <c r="D3" t="s">
        <v>0</v>
      </c>
    </row>
    <row r="4" spans="1:4" x14ac:dyDescent="0.45">
      <c r="A4" t="s">
        <v>3</v>
      </c>
      <c r="B4">
        <v>0</v>
      </c>
      <c r="D4" t="str">
        <f>_xll.ORF.YCCREATE($B$3,A6:A13,B6:B13,$B$4)</f>
        <v>USD¤1</v>
      </c>
    </row>
    <row r="5" spans="1:4" x14ac:dyDescent="0.45">
      <c r="A5" t="s">
        <v>4</v>
      </c>
      <c r="B5" t="s">
        <v>5</v>
      </c>
    </row>
    <row r="6" spans="1:4" x14ac:dyDescent="0.45">
      <c r="A6">
        <f>1/12</f>
        <v>8.3333333333333329E-2</v>
      </c>
      <c r="B6" s="3">
        <v>0.01</v>
      </c>
    </row>
    <row r="7" spans="1:4" x14ac:dyDescent="0.45">
      <c r="A7">
        <f>1/4</f>
        <v>0.25</v>
      </c>
      <c r="B7" s="3">
        <v>1.2E-2</v>
      </c>
    </row>
    <row r="8" spans="1:4" x14ac:dyDescent="0.45">
      <c r="A8">
        <f>1/2</f>
        <v>0.5</v>
      </c>
      <c r="B8" s="3">
        <v>1.2999999999999999E-2</v>
      </c>
    </row>
    <row r="9" spans="1:4" x14ac:dyDescent="0.45">
      <c r="A9">
        <f>3/4</f>
        <v>0.75</v>
      </c>
      <c r="B9" s="3">
        <v>1.4E-2</v>
      </c>
    </row>
    <row r="10" spans="1:4" x14ac:dyDescent="0.45">
      <c r="A10">
        <v>1</v>
      </c>
      <c r="B10" s="3">
        <v>1.4999999999999999E-2</v>
      </c>
    </row>
    <row r="11" spans="1:4" x14ac:dyDescent="0.45">
      <c r="A11">
        <v>2</v>
      </c>
      <c r="B11" s="3">
        <v>0.02</v>
      </c>
    </row>
    <row r="12" spans="1:4" x14ac:dyDescent="0.45">
      <c r="A12">
        <v>3</v>
      </c>
      <c r="B12" s="3">
        <v>2.5000000000000001E-2</v>
      </c>
    </row>
    <row r="13" spans="1:4" x14ac:dyDescent="0.45">
      <c r="A13">
        <v>5</v>
      </c>
      <c r="B13" s="3">
        <v>0.03</v>
      </c>
    </row>
  </sheetData>
  <pageMargins left="0.7" right="0.7" top="0.75" bottom="0.75" header="0.3" footer="0.3"/>
  <pageSetup paperSize="11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topLeftCell="A4" workbookViewId="0">
      <selection activeCell="N31" sqref="N31"/>
    </sheetView>
  </sheetViews>
  <sheetFormatPr defaultRowHeight="14.25" x14ac:dyDescent="0.45"/>
  <sheetData>
    <row r="1" spans="1:13" ht="15.75" x14ac:dyDescent="0.5">
      <c r="A1" s="1" t="s">
        <v>6</v>
      </c>
    </row>
    <row r="3" spans="1:13" x14ac:dyDescent="0.45">
      <c r="A3" s="4" t="s">
        <v>7</v>
      </c>
    </row>
    <row r="4" spans="1:13" x14ac:dyDescent="0.45">
      <c r="A4" t="s">
        <v>8</v>
      </c>
      <c r="B4">
        <v>1</v>
      </c>
    </row>
    <row r="5" spans="1:13" x14ac:dyDescent="0.45">
      <c r="A5" t="s">
        <v>9</v>
      </c>
      <c r="B5">
        <v>100</v>
      </c>
    </row>
    <row r="6" spans="1:13" x14ac:dyDescent="0.45">
      <c r="A6" t="s">
        <v>10</v>
      </c>
      <c r="B6">
        <v>1</v>
      </c>
    </row>
    <row r="8" spans="1:13" x14ac:dyDescent="0.45">
      <c r="A8" s="4" t="s">
        <v>11</v>
      </c>
    </row>
    <row r="9" spans="1:13" x14ac:dyDescent="0.45">
      <c r="A9" t="s">
        <v>12</v>
      </c>
      <c r="B9">
        <v>100</v>
      </c>
      <c r="G9" s="4" t="s">
        <v>28</v>
      </c>
      <c r="K9" s="4" t="s">
        <v>29</v>
      </c>
    </row>
    <row r="10" spans="1:13" x14ac:dyDescent="0.45">
      <c r="A10" t="s">
        <v>13</v>
      </c>
      <c r="B10" t="str">
        <f>YieldCurveVolTermStruct!D4</f>
        <v>USD¤1</v>
      </c>
      <c r="G10" t="s">
        <v>26</v>
      </c>
      <c r="H10" t="s">
        <v>23</v>
      </c>
      <c r="I10" t="s">
        <v>27</v>
      </c>
      <c r="K10" t="s">
        <v>26</v>
      </c>
      <c r="L10" t="s">
        <v>23</v>
      </c>
      <c r="M10" t="s">
        <v>27</v>
      </c>
    </row>
    <row r="11" spans="1:13" x14ac:dyDescent="0.45">
      <c r="A11" t="s">
        <v>14</v>
      </c>
      <c r="B11" s="2">
        <v>0</v>
      </c>
      <c r="G11">
        <v>100</v>
      </c>
      <c r="H11">
        <f t="array" ref="H11:I11">TRANSPOSE(_xll.ORF.EUROBSMC($B$4,$B$5,$B$6,$B$9,$B$10,$B$11,$B$12,$A$15:$B$17,G11))</f>
        <v>18.151501373085285</v>
      </c>
      <c r="I11">
        <v>3.1642660097591606</v>
      </c>
      <c r="K11">
        <v>100</v>
      </c>
      <c r="L11">
        <f t="array" ref="L11:M11">TRANSPOSE(_xll.ORF.EUROBSMC($B$4,$B$5,$B$6,$B$9,$B$10,$B$11,$B$12,$D$15:$E$17,K11))</f>
        <v>15.971199094266968</v>
      </c>
      <c r="M11">
        <v>3.0534559558993646</v>
      </c>
    </row>
    <row r="12" spans="1:13" x14ac:dyDescent="0.45">
      <c r="A12" t="s">
        <v>15</v>
      </c>
      <c r="B12" s="2">
        <v>0.4</v>
      </c>
      <c r="G12">
        <v>200</v>
      </c>
      <c r="H12">
        <f t="array" ref="H12:I12">TRANSPOSE(_xll.ORF.EUROBSMC($B$4,$B$5,$B$6,$B$9,$B$10,$B$11,$B$12,$A$15:$B$17,G12))</f>
        <v>15.379311011052073</v>
      </c>
      <c r="I12">
        <v>1.9665477594543723</v>
      </c>
      <c r="K12">
        <v>200</v>
      </c>
      <c r="L12">
        <f t="array" ref="L12:M12">TRANSPOSE(_xll.ORF.EUROBSMC($B$4,$B$5,$B$6,$B$9,$B$10,$B$11,$B$12,$D$15:$E$17,K12))</f>
        <v>19.721641070518082</v>
      </c>
      <c r="M12">
        <v>2.6264082762505057</v>
      </c>
    </row>
    <row r="13" spans="1:13" x14ac:dyDescent="0.45">
      <c r="G13">
        <v>400</v>
      </c>
      <c r="H13">
        <f t="array" ref="H13:I13">TRANSPOSE(_xll.ORF.EUROBSMC($B$4,$B$5,$B$6,$B$9,$B$10,$B$11,$B$12,$A$15:$B$17,G13))</f>
        <v>16.274771691463989</v>
      </c>
      <c r="I13">
        <v>1.5952049239511266</v>
      </c>
      <c r="K13">
        <v>400</v>
      </c>
      <c r="L13">
        <f t="array" ref="L13:M13">TRANSPOSE(_xll.ORF.EUROBSMC($B$4,$B$5,$B$6,$B$9,$B$10,$B$11,$B$12,$D$15:$E$17,K13))</f>
        <v>16.892439806124436</v>
      </c>
      <c r="M13">
        <v>1.5838937620257065</v>
      </c>
    </row>
    <row r="14" spans="1:13" x14ac:dyDescent="0.45">
      <c r="A14" s="4" t="s">
        <v>16</v>
      </c>
      <c r="G14">
        <v>800</v>
      </c>
      <c r="H14">
        <f t="array" ref="H14:I14">TRANSPOSE(_xll.ORF.EUROBSMC($B$4,$B$5,$B$6,$B$9,$B$10,$B$11,$B$12,$A$15:$B$17,G14))</f>
        <v>15.726578556397035</v>
      </c>
      <c r="I14">
        <v>1.0503747779915962</v>
      </c>
      <c r="K14">
        <v>800</v>
      </c>
      <c r="L14">
        <f t="array" ref="L14:M14">TRANSPOSE(_xll.ORF.EUROBSMC($B$4,$B$5,$B$6,$B$9,$B$10,$B$11,$B$12,$D$15:$E$17,K14))</f>
        <v>17.093062133886079</v>
      </c>
      <c r="M14">
        <v>1.1430324403080303</v>
      </c>
    </row>
    <row r="15" spans="1:13" x14ac:dyDescent="0.45">
      <c r="A15" t="s">
        <v>18</v>
      </c>
      <c r="B15" t="s">
        <v>17</v>
      </c>
      <c r="D15" t="s">
        <v>18</v>
      </c>
      <c r="E15" t="s">
        <v>17</v>
      </c>
      <c r="G15">
        <v>1600</v>
      </c>
      <c r="H15">
        <f t="array" ref="H15:I15">TRANSPOSE(_xll.ORF.EUROBSMC($B$4,$B$5,$B$6,$B$9,$B$10,$B$11,$B$12,$A$15:$B$17,G15))</f>
        <v>16.503100903702446</v>
      </c>
      <c r="I15">
        <v>0.74647391027683718</v>
      </c>
      <c r="K15">
        <v>1600</v>
      </c>
      <c r="L15">
        <f t="array" ref="L15:M15">TRANSPOSE(_xll.ORF.EUROBSMC($B$4,$B$5,$B$6,$B$9,$B$10,$B$11,$B$12,$D$15:$E$17,K15))</f>
        <v>16.27949557641438</v>
      </c>
      <c r="M15">
        <v>0.76580370693883215</v>
      </c>
    </row>
    <row r="16" spans="1:13" x14ac:dyDescent="0.45">
      <c r="A16" t="s">
        <v>19</v>
      </c>
      <c r="B16" t="s">
        <v>20</v>
      </c>
      <c r="D16" t="s">
        <v>19</v>
      </c>
      <c r="E16" t="s">
        <v>20</v>
      </c>
      <c r="G16">
        <v>3200</v>
      </c>
      <c r="H16">
        <f t="array" ref="H16:I16">TRANSPOSE(_xll.ORF.EUROBSMC($B$4,$B$5,$B$6,$B$9,$B$10,$B$11,$B$12,$A$15:$B$17,G16))</f>
        <v>16.316123486486411</v>
      </c>
      <c r="I16">
        <v>0.52865908335704481</v>
      </c>
      <c r="K16">
        <v>3200</v>
      </c>
      <c r="L16">
        <f t="array" ref="L16:M16">TRANSPOSE(_xll.ORF.EUROBSMC($B$4,$B$5,$B$6,$B$9,$B$10,$B$11,$B$12,$D$15:$E$17,K16))</f>
        <v>16.514993923799835</v>
      </c>
      <c r="M16">
        <v>0.53241376394092976</v>
      </c>
    </row>
    <row r="17" spans="1:13" x14ac:dyDescent="0.45">
      <c r="A17" t="s">
        <v>21</v>
      </c>
      <c r="B17" t="s">
        <v>25</v>
      </c>
      <c r="D17" t="s">
        <v>21</v>
      </c>
      <c r="E17" t="s">
        <v>24</v>
      </c>
      <c r="G17">
        <v>6400</v>
      </c>
      <c r="H17">
        <f t="array" ref="H17:I17">TRANSPOSE(_xll.ORF.EUROBSMC($B$4,$B$5,$B$6,$B$9,$B$10,$B$11,$B$12,$A$15:$B$17,G17))</f>
        <v>16.898216919897752</v>
      </c>
      <c r="I17">
        <v>0.38709337645918429</v>
      </c>
      <c r="K17">
        <v>6400</v>
      </c>
      <c r="L17">
        <f t="array" ref="L17:M17">TRANSPOSE(_xll.ORF.EUROBSMC($B$4,$B$5,$B$6,$B$9,$B$10,$B$11,$B$12,$D$15:$E$17,K17))</f>
        <v>16.316738465212875</v>
      </c>
      <c r="M17">
        <v>0.3747543279272999</v>
      </c>
    </row>
    <row r="18" spans="1:13" x14ac:dyDescent="0.45">
      <c r="G18">
        <v>12800</v>
      </c>
      <c r="H18">
        <f t="array" ref="H18:I18">TRANSPOSE(_xll.ORF.EUROBSMC($B$4,$B$5,$B$6,$B$9,$B$10,$B$11,$B$12,$A$15:$B$17,G18))</f>
        <v>16.398986808177838</v>
      </c>
      <c r="I18">
        <v>0.26566576530688235</v>
      </c>
      <c r="K18">
        <v>12800</v>
      </c>
      <c r="L18">
        <f t="array" ref="L18:M18">TRANSPOSE(_xll.ORF.EUROBSMC($B$4,$B$5,$B$6,$B$9,$B$10,$B$11,$B$12,$D$15:$E$17,K18))</f>
        <v>16.569525420661847</v>
      </c>
      <c r="M18">
        <v>0.27088186082615218</v>
      </c>
    </row>
    <row r="19" spans="1:13" x14ac:dyDescent="0.45">
      <c r="A19" s="4" t="s">
        <v>22</v>
      </c>
      <c r="G19">
        <v>25600</v>
      </c>
      <c r="H19">
        <f t="array" ref="H19:I19">TRANSPOSE(_xll.ORF.EUROBSMC($B$4,$B$5,$B$6,$B$9,$B$10,$B$11,$B$12,$A$15:$B$17,G19))</f>
        <v>16.497291719188578</v>
      </c>
      <c r="I19">
        <v>0.18969332466344477</v>
      </c>
      <c r="K19">
        <v>25600</v>
      </c>
      <c r="L19">
        <f t="array" ref="L19:M19">TRANSPOSE(_xll.ORF.EUROBSMC($B$4,$B$5,$B$6,$B$9,$B$10,$B$11,$B$12,$D$15:$E$17,K19))</f>
        <v>16.391024050998059</v>
      </c>
      <c r="M19">
        <v>0.18806073915383101</v>
      </c>
    </row>
    <row r="20" spans="1:13" x14ac:dyDescent="0.45">
      <c r="A20" t="s">
        <v>23</v>
      </c>
      <c r="B20">
        <f>_xll.ORF.EUROBS($B$4,$B$9,$B$5,$B$6,_xll.ORF.SPOTRATE($B$10,$B$6),$B$11,$B$12)</f>
        <v>16.489257244437976</v>
      </c>
      <c r="G20">
        <v>51200</v>
      </c>
      <c r="H20">
        <f t="array" ref="H20:I20">TRANSPOSE(_xll.ORF.EUROBSMC($B$4,$B$5,$B$6,$B$9,$B$10,$B$11,$B$12,$A$15:$B$17,G20))</f>
        <v>16.339445830473444</v>
      </c>
      <c r="I20">
        <v>0.13261174487020624</v>
      </c>
      <c r="K20">
        <v>51200</v>
      </c>
      <c r="L20">
        <f t="array" ref="L20:M20">TRANSPOSE(_xll.ORF.EUROBSMC($B$4,$B$5,$B$6,$B$9,$B$10,$B$11,$B$12,$D$15:$E$17,K20))</f>
        <v>16.381376485254972</v>
      </c>
      <c r="M20">
        <v>0.13290566021260758</v>
      </c>
    </row>
    <row r="21" spans="1:13" x14ac:dyDescent="0.45">
      <c r="G21">
        <v>102400</v>
      </c>
      <c r="H21">
        <f t="array" ref="H21:I21">TRANSPOSE(_xll.ORF.EUROBSMC($B$4,$B$5,$B$6,$B$9,$B$10,$B$11,$B$12,$A$15:$B$17,G21))</f>
        <v>16.40800015621533</v>
      </c>
      <c r="I21">
        <v>9.3749598667838732E-2</v>
      </c>
      <c r="K21">
        <v>102400</v>
      </c>
      <c r="L21">
        <f t="array" ref="L21:M21">TRANSPOSE(_xll.ORF.EUROBSMC($B$4,$B$5,$B$6,$B$9,$B$10,$B$11,$B$12,$D$15:$E$17,K21))</f>
        <v>16.408579485180727</v>
      </c>
      <c r="M21">
        <v>9.3861503635880333E-2</v>
      </c>
    </row>
    <row r="22" spans="1:13" x14ac:dyDescent="0.45">
      <c r="G22">
        <v>204800</v>
      </c>
      <c r="H22">
        <f t="array" ref="H22:I22">TRANSPOSE(_xll.ORF.EUROBSMC($B$4,$B$5,$B$6,$B$9,$B$10,$B$11,$B$12,$A$15:$B$17,G22))</f>
        <v>16.467093608169005</v>
      </c>
      <c r="I22">
        <v>6.6700475287343269E-2</v>
      </c>
      <c r="K22">
        <v>204800</v>
      </c>
      <c r="L22">
        <f t="array" ref="L22:M22">TRANSPOSE(_xll.ORF.EUROBSMC($B$4,$B$5,$B$6,$B$9,$B$10,$B$11,$B$12,$D$15:$E$17,K22))</f>
        <v>16.411049117803088</v>
      </c>
      <c r="M22">
        <v>6.644839656133969E-2</v>
      </c>
    </row>
    <row r="23" spans="1:13" x14ac:dyDescent="0.45">
      <c r="G23" s="4" t="s">
        <v>30</v>
      </c>
      <c r="H23">
        <f>H22-B20</f>
        <v>-2.2163636268970777E-2</v>
      </c>
      <c r="K23" s="4" t="s">
        <v>30</v>
      </c>
      <c r="L23">
        <f>L22-B20</f>
        <v>-7.820812663488752E-2</v>
      </c>
    </row>
  </sheetData>
  <pageMargins left="0.7" right="0.7" top="0.75" bottom="0.75" header="0.3" footer="0.3"/>
  <pageSetup paperSize="11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YieldCurveVolTermStruct</vt:lpstr>
      <vt:lpstr>EuropeanCallPutBSMC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Hervieux-Moore</dc:creator>
  <cp:lastModifiedBy>Zachary Hervieux-Moore</cp:lastModifiedBy>
  <dcterms:created xsi:type="dcterms:W3CDTF">2017-11-21T00:06:27Z</dcterms:created>
  <dcterms:modified xsi:type="dcterms:W3CDTF">2017-11-21T03:59:45Z</dcterms:modified>
</cp:coreProperties>
</file>