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eakin365-my.sharepoint.com/personal/annista_wijayanayake_deakin_edu_au/Documents/Documents/0.00  2025-T1/MIS775/MIS775-2025-T1/Week 4-non linear programming/"/>
    </mc:Choice>
  </mc:AlternateContent>
  <xr:revisionPtr revIDLastSave="625" documentId="8_{9A99C99D-9BB7-4848-8A71-7CB4EBFBC01E}" xr6:coauthVersionLast="47" xr6:coauthVersionMax="47" xr10:uidLastSave="{2E910295-1D9A-4592-9483-5CABA153DBB0}"/>
  <bookViews>
    <workbookView xWindow="19932" yWindow="600" windowWidth="19272" windowHeight="15768" tabRatio="860" activeTab="1" xr2:uid="{00000000-000D-0000-FFFF-FFFF00000000}"/>
  </bookViews>
  <sheets>
    <sheet name="Instructions" sheetId="56" r:id="rId1"/>
    <sheet name="0. Data" sheetId="52" r:id="rId2"/>
    <sheet name="1. Minimise risk" sheetId="53" r:id="rId3"/>
    <sheet name="2. Maximise return" sheetId="54" r:id="rId4"/>
    <sheet name="3. Maximise Sharpe" sheetId="55" r:id="rId5"/>
    <sheet name="Class Ex1.a Constant elasticity" sheetId="45" r:id="rId6"/>
    <sheet name="Class Ex1.b Pricing model" sheetId="46" r:id="rId7"/>
    <sheet name="Class Ex2. aModified Exp" sheetId="47" r:id="rId8"/>
    <sheet name="Class Ex 2.b Ad model" sheetId="48" r:id="rId9"/>
    <sheet name="Class Ex3. Location model" sheetId="49" r:id="rId10"/>
    <sheet name="Class Ex4.1 Portfolio model" sheetId="50" r:id="rId11"/>
    <sheet name="Class Ex4.2 Portfolio model" sheetId="58" r:id="rId12"/>
  </sheets>
  <definedNames>
    <definedName name="Number_to_produce">#REF!</definedName>
    <definedName name="Selected_hospital">#REF!</definedName>
    <definedName name="solver_adj" localSheetId="2" hidden="1">'1. Minimise risk'!$D$21:$L$21</definedName>
    <definedName name="solver_adj" localSheetId="3" hidden="1">'2. Maximise return'!$D$21:$L$21</definedName>
    <definedName name="solver_adj" localSheetId="4" hidden="1">'3. Maximise Sharpe'!$D$21:$L$21</definedName>
    <definedName name="solver_adj" localSheetId="8" hidden="1">'Class Ex 2.b Ad model'!$C$21:$E$21</definedName>
    <definedName name="solver_adj" localSheetId="5" hidden="1">'Class Ex1.a Constant elasticity'!$C$11:$C$12</definedName>
    <definedName name="solver_adj" localSheetId="6" hidden="1">'Class Ex1.b Pricing model'!$D$12</definedName>
    <definedName name="solver_adj" localSheetId="7" hidden="1">'Class Ex2. aModified Exp'!$C$14:$C$15</definedName>
    <definedName name="solver_adj" localSheetId="9" hidden="1">'Class Ex3. Location model'!$C$14:$D$14</definedName>
    <definedName name="solver_adj" localSheetId="10" hidden="1">'Class Ex4.1 Portfolio model'!$C$15:$E$15</definedName>
    <definedName name="solver_adj" localSheetId="11" hidden="1">'Class Ex4.2 Portfolio model'!$C$15:$E$15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8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8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9" hidden="1">1</definedName>
    <definedName name="solver_drv" localSheetId="10" hidden="1">2</definedName>
    <definedName name="solver_drv" localSheetId="11" hidden="1">2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8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8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8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lhs1" localSheetId="2" hidden="1">'1. Minimise risk'!$B$57</definedName>
    <definedName name="solver_lhs1" localSheetId="3" hidden="1">'2. Maximise return'!$B$57</definedName>
    <definedName name="solver_lhs1" localSheetId="4" hidden="1">'3. Maximise Sharpe'!$B$59</definedName>
    <definedName name="solver_lhs1" localSheetId="8" hidden="1">'Class Ex 2.b Ad model'!$C$21:$E$21</definedName>
    <definedName name="solver_lhs1" localSheetId="6" hidden="1">'Class Ex1.b Pricing model'!$D$20</definedName>
    <definedName name="solver_lhs1" localSheetId="7" hidden="1">'Class Ex2. aModified Exp'!$C$14</definedName>
    <definedName name="solver_lhs1" localSheetId="10" hidden="1">'Class Ex4.1 Portfolio model'!$B$39</definedName>
    <definedName name="solver_lhs1" localSheetId="11" hidden="1">'Class Ex4.2 Portfolio model'!$B$40</definedName>
    <definedName name="solver_lhs2" localSheetId="2" hidden="1">'1. Minimise risk'!$B$59</definedName>
    <definedName name="solver_lhs2" localSheetId="3" hidden="1">'2. Maximise return'!$B$59</definedName>
    <definedName name="solver_lhs2" localSheetId="8" hidden="1">'Class Ex 2.b Ad model'!$C$36:$C$38</definedName>
    <definedName name="solver_lhs2" localSheetId="7" hidden="1">'Class Ex2. aModified Exp'!$C$14</definedName>
    <definedName name="solver_lhs2" localSheetId="10" hidden="1">'Class Ex4.1 Portfolio model'!$B$41</definedName>
    <definedName name="solver_lhs2" localSheetId="11" hidden="1">'Class Ex4.2 Portfolio model'!$B$42</definedName>
    <definedName name="solver_lhs3" localSheetId="7" hidden="1">'Class Ex2. aModified Exp'!$C$15</definedName>
    <definedName name="solver_lhs4" localSheetId="7" hidden="1">'Class Ex2. aModified Exp'!$C$15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8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8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8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8" hidden="1">2</definedName>
    <definedName name="solver_msl" localSheetId="5" hidden="1">2</definedName>
    <definedName name="solver_msl" localSheetId="6" hidden="1">2</definedName>
    <definedName name="solver_msl" localSheetId="7" hidden="1">1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8" hidden="1">1</definedName>
    <definedName name="solver_neg" localSheetId="5" hidden="1">2</definedName>
    <definedName name="solver_neg" localSheetId="6" hidden="1">2</definedName>
    <definedName name="solver_neg" localSheetId="7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8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um" localSheetId="2" hidden="1">2</definedName>
    <definedName name="solver_num" localSheetId="3" hidden="1">2</definedName>
    <definedName name="solver_num" localSheetId="4" hidden="1">1</definedName>
    <definedName name="solver_num" localSheetId="8" hidden="1">2</definedName>
    <definedName name="solver_num" localSheetId="5" hidden="1">0</definedName>
    <definedName name="solver_num" localSheetId="6" hidden="1">1</definedName>
    <definedName name="solver_num" localSheetId="7" hidden="1">4</definedName>
    <definedName name="solver_num" localSheetId="9" hidden="1">0</definedName>
    <definedName name="solver_num" localSheetId="10" hidden="1">2</definedName>
    <definedName name="solver_num" localSheetId="11" hidden="1">2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8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opt" localSheetId="2" hidden="1">'1. Minimise risk'!$D$52</definedName>
    <definedName name="solver_opt" localSheetId="3" hidden="1">'2. Maximise return'!$D$53</definedName>
    <definedName name="solver_opt" localSheetId="4" hidden="1">'3. Maximise Sharpe'!$D$55</definedName>
    <definedName name="solver_opt" localSheetId="8" hidden="1">'Class Ex 2.b Ad model'!$C$32</definedName>
    <definedName name="solver_opt" localSheetId="5" hidden="1">'Class Ex1.a Constant elasticity'!$E$23</definedName>
    <definedName name="solver_opt" localSheetId="6" hidden="1">'Class Ex1.b Pricing model'!$D$16</definedName>
    <definedName name="solver_opt" localSheetId="7" hidden="1">'Class Ex2. aModified Exp'!$D$29</definedName>
    <definedName name="solver_opt" localSheetId="9" hidden="1">'Class Ex3. Location model'!$C$26</definedName>
    <definedName name="solver_opt" localSheetId="10" hidden="1">'Class Ex4.1 Portfolio model'!$D$34</definedName>
    <definedName name="solver_opt" localSheetId="11" hidden="1">'Class Ex4.2 Portfolio model'!$D$31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8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8" hidden="1">1</definedName>
    <definedName name="solver_rbv" localSheetId="5" hidden="1">2</definedName>
    <definedName name="solver_rbv" localSheetId="6" hidden="1">1</definedName>
    <definedName name="solver_rbv" localSheetId="7" hidden="1">1</definedName>
    <definedName name="solver_rbv" localSheetId="9" hidden="1">2</definedName>
    <definedName name="solver_rbv" localSheetId="10" hidden="1">2</definedName>
    <definedName name="solver_rbv" localSheetId="11" hidden="1">2</definedName>
    <definedName name="solver_rel1" localSheetId="2" hidden="1">3</definedName>
    <definedName name="solver_rel1" localSheetId="3" hidden="1">1</definedName>
    <definedName name="solver_rel1" localSheetId="4" hidden="1">2</definedName>
    <definedName name="solver_rel1" localSheetId="8" hidden="1">4</definedName>
    <definedName name="solver_rel1" localSheetId="6" hidden="1">3</definedName>
    <definedName name="solver_rel1" localSheetId="7" hidden="1">1</definedName>
    <definedName name="solver_rel1" localSheetId="10" hidden="1">3</definedName>
    <definedName name="solver_rel1" localSheetId="11" hidden="1">1</definedName>
    <definedName name="solver_rel2" localSheetId="2" hidden="1">2</definedName>
    <definedName name="solver_rel2" localSheetId="3" hidden="1">2</definedName>
    <definedName name="solver_rel2" localSheetId="8" hidden="1">3</definedName>
    <definedName name="solver_rel2" localSheetId="7" hidden="1">3</definedName>
    <definedName name="solver_rel2" localSheetId="10" hidden="1">2</definedName>
    <definedName name="solver_rel2" localSheetId="11" hidden="1">2</definedName>
    <definedName name="solver_rel3" localSheetId="7" hidden="1">1</definedName>
    <definedName name="solver_rel4" localSheetId="7" hidden="1">3</definedName>
    <definedName name="solver_rhs1" localSheetId="2" hidden="1">'1. Minimise risk'!$D$57</definedName>
    <definedName name="solver_rhs1" localSheetId="3" hidden="1">'2. Maximise return'!$D$57</definedName>
    <definedName name="solver_rhs1" localSheetId="4" hidden="1">'3. Maximise Sharpe'!$D$59</definedName>
    <definedName name="solver_rhs1" localSheetId="8" hidden="1">"integer"</definedName>
    <definedName name="solver_rhs1" localSheetId="6" hidden="1">'Class Ex1.b Pricing model'!$F$20</definedName>
    <definedName name="solver_rhs1" localSheetId="7" hidden="1">'Class Ex2. aModified Exp'!$F$35</definedName>
    <definedName name="solver_rhs1" localSheetId="10" hidden="1">'Class Ex4.1 Portfolio model'!$D$39</definedName>
    <definedName name="solver_rhs1" localSheetId="11" hidden="1">'Class Ex4.2 Portfolio model'!$D$40</definedName>
    <definedName name="solver_rhs2" localSheetId="2" hidden="1">'1. Minimise risk'!$D$59</definedName>
    <definedName name="solver_rhs2" localSheetId="3" hidden="1">'2. Maximise return'!$D$59</definedName>
    <definedName name="solver_rhs2" localSheetId="8" hidden="1">'Class Ex 2.b Ad model'!$E$36:$E$38</definedName>
    <definedName name="solver_rhs2" localSheetId="7" hidden="1">'Class Ex2. aModified Exp'!$F$34</definedName>
    <definedName name="solver_rhs2" localSheetId="10" hidden="1">'Class Ex4.1 Portfolio model'!$D$41</definedName>
    <definedName name="solver_rhs2" localSheetId="11" hidden="1">'Class Ex4.2 Portfolio model'!$D$42</definedName>
    <definedName name="solver_rhs3" localSheetId="7" hidden="1">'Class Ex2. aModified Exp'!$F$37</definedName>
    <definedName name="solver_rhs4" localSheetId="7" hidden="1">'Class Ex2. aModified Exp'!$F$36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8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8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8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9" hidden="1">2</definedName>
    <definedName name="solver_scl" localSheetId="10" hidden="1">2</definedName>
    <definedName name="solver_scl" localSheetId="1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8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8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9" hidden="1">0</definedName>
    <definedName name="solver_ssz" localSheetId="10" hidden="1">100</definedName>
    <definedName name="solver_ssz" localSheetId="11" hidden="1">100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8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8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yp" localSheetId="2" hidden="1">2</definedName>
    <definedName name="solver_typ" localSheetId="3" hidden="1">1</definedName>
    <definedName name="solver_typ" localSheetId="4" hidden="1">1</definedName>
    <definedName name="solver_typ" localSheetId="8" hidden="1">2</definedName>
    <definedName name="solver_typ" localSheetId="5" hidden="1">2</definedName>
    <definedName name="solver_typ" localSheetId="6" hidden="1">1</definedName>
    <definedName name="solver_typ" localSheetId="7" hidden="1">2</definedName>
    <definedName name="solver_typ" localSheetId="9" hidden="1">2</definedName>
    <definedName name="solver_typ" localSheetId="10" hidden="1">2</definedName>
    <definedName name="solver_typ" localSheetId="11" hidden="1">1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8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8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Unit_costs_of_inputs">#REF!</definedName>
    <definedName name="Unit_prices_of_outputs">#REF!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0" i="54" l="1"/>
  <c r="B39" i="50"/>
  <c r="B40" i="58"/>
  <c r="B21" i="50" l="1"/>
  <c r="D19" i="50"/>
  <c r="C22" i="49"/>
  <c r="C19" i="49"/>
  <c r="D26" i="50" l="1"/>
  <c r="D35" i="47" l="1"/>
  <c r="D34" i="47"/>
  <c r="E22" i="47"/>
  <c r="E23" i="47"/>
  <c r="E24" i="47"/>
  <c r="E25" i="47"/>
  <c r="E21" i="47"/>
  <c r="K8" i="45"/>
  <c r="E18" i="45"/>
  <c r="B42" i="58"/>
  <c r="D31" i="58"/>
  <c r="B23" i="58"/>
  <c r="B22" i="58"/>
  <c r="B21" i="58"/>
  <c r="F19" i="58"/>
  <c r="E19" i="58"/>
  <c r="D19" i="58"/>
  <c r="N34" i="50"/>
  <c r="N35" i="50"/>
  <c r="N36" i="50"/>
  <c r="N33" i="50"/>
  <c r="C32" i="48"/>
  <c r="C27" i="48"/>
  <c r="D30" i="50"/>
  <c r="B41" i="50"/>
  <c r="F27" i="58" l="1"/>
  <c r="E27" i="58"/>
  <c r="F28" i="58"/>
  <c r="D27" i="58"/>
  <c r="D28" i="58"/>
  <c r="E26" i="58"/>
  <c r="F26" i="58"/>
  <c r="E28" i="58"/>
  <c r="D26" i="58"/>
  <c r="K6" i="47"/>
  <c r="D35" i="58" l="1"/>
  <c r="C20" i="49"/>
  <c r="C18" i="45"/>
  <c r="L35" i="55"/>
  <c r="K35" i="55"/>
  <c r="J35" i="55"/>
  <c r="I35" i="55"/>
  <c r="H35" i="55"/>
  <c r="G35" i="55"/>
  <c r="F35" i="55"/>
  <c r="E35" i="55"/>
  <c r="D35" i="55"/>
  <c r="L34" i="55"/>
  <c r="K34" i="55"/>
  <c r="J34" i="55"/>
  <c r="I34" i="55"/>
  <c r="H34" i="55"/>
  <c r="G34" i="55"/>
  <c r="F34" i="55"/>
  <c r="E34" i="55"/>
  <c r="D34" i="55"/>
  <c r="L33" i="55"/>
  <c r="K33" i="55"/>
  <c r="J33" i="55"/>
  <c r="I33" i="55"/>
  <c r="H33" i="55"/>
  <c r="G33" i="55"/>
  <c r="F33" i="55"/>
  <c r="E33" i="55"/>
  <c r="D33" i="55"/>
  <c r="L32" i="55"/>
  <c r="K32" i="55"/>
  <c r="J32" i="55"/>
  <c r="I32" i="55"/>
  <c r="H32" i="55"/>
  <c r="G32" i="55"/>
  <c r="F32" i="55"/>
  <c r="E32" i="55"/>
  <c r="D32" i="55"/>
  <c r="L31" i="55"/>
  <c r="K31" i="55"/>
  <c r="J31" i="55"/>
  <c r="I31" i="55"/>
  <c r="H31" i="55"/>
  <c r="G31" i="55"/>
  <c r="F31" i="55"/>
  <c r="E31" i="55"/>
  <c r="D31" i="55"/>
  <c r="L30" i="55"/>
  <c r="K30" i="55"/>
  <c r="J30" i="55"/>
  <c r="I30" i="55"/>
  <c r="H30" i="55"/>
  <c r="G30" i="55"/>
  <c r="F30" i="55"/>
  <c r="E30" i="55"/>
  <c r="D30" i="55"/>
  <c r="L29" i="55"/>
  <c r="K29" i="55"/>
  <c r="J29" i="55"/>
  <c r="I29" i="55"/>
  <c r="H29" i="55"/>
  <c r="G29" i="55"/>
  <c r="F29" i="55"/>
  <c r="E29" i="55"/>
  <c r="D29" i="55"/>
  <c r="L28" i="55"/>
  <c r="K28" i="55"/>
  <c r="J28" i="55"/>
  <c r="I28" i="55"/>
  <c r="H28" i="55"/>
  <c r="G28" i="55"/>
  <c r="F28" i="55"/>
  <c r="E28" i="55"/>
  <c r="D28" i="55"/>
  <c r="L27" i="55"/>
  <c r="K27" i="55"/>
  <c r="J27" i="55"/>
  <c r="I27" i="55"/>
  <c r="H27" i="55"/>
  <c r="G27" i="55"/>
  <c r="F27" i="55"/>
  <c r="E27" i="55"/>
  <c r="D27" i="55"/>
  <c r="L35" i="54"/>
  <c r="K35" i="54"/>
  <c r="J35" i="54"/>
  <c r="I35" i="54"/>
  <c r="H35" i="54"/>
  <c r="G35" i="54"/>
  <c r="F35" i="54"/>
  <c r="E35" i="54"/>
  <c r="D35" i="54"/>
  <c r="L34" i="54"/>
  <c r="K34" i="54"/>
  <c r="J34" i="54"/>
  <c r="I34" i="54"/>
  <c r="H34" i="54"/>
  <c r="G34" i="54"/>
  <c r="F34" i="54"/>
  <c r="E34" i="54"/>
  <c r="D34" i="54"/>
  <c r="L33" i="54"/>
  <c r="K33" i="54"/>
  <c r="J33" i="54"/>
  <c r="I33" i="54"/>
  <c r="H33" i="54"/>
  <c r="G33" i="54"/>
  <c r="F33" i="54"/>
  <c r="E33" i="54"/>
  <c r="D33" i="54"/>
  <c r="L32" i="54"/>
  <c r="K32" i="54"/>
  <c r="J32" i="54"/>
  <c r="I32" i="54"/>
  <c r="H32" i="54"/>
  <c r="G32" i="54"/>
  <c r="F32" i="54"/>
  <c r="E32" i="54"/>
  <c r="D32" i="54"/>
  <c r="L31" i="54"/>
  <c r="K31" i="54"/>
  <c r="J31" i="54"/>
  <c r="I31" i="54"/>
  <c r="H31" i="54"/>
  <c r="G31" i="54"/>
  <c r="F31" i="54"/>
  <c r="E31" i="54"/>
  <c r="D31" i="54"/>
  <c r="L30" i="54"/>
  <c r="K30" i="54"/>
  <c r="J30" i="54"/>
  <c r="I30" i="54"/>
  <c r="H30" i="54"/>
  <c r="G30" i="54"/>
  <c r="F30" i="54"/>
  <c r="E30" i="54"/>
  <c r="D30" i="54"/>
  <c r="L29" i="54"/>
  <c r="K29" i="54"/>
  <c r="J29" i="54"/>
  <c r="I29" i="54"/>
  <c r="H29" i="54"/>
  <c r="G29" i="54"/>
  <c r="F29" i="54"/>
  <c r="E29" i="54"/>
  <c r="D29" i="54"/>
  <c r="L28" i="54"/>
  <c r="K28" i="54"/>
  <c r="J28" i="54"/>
  <c r="I28" i="54"/>
  <c r="H28" i="54"/>
  <c r="G28" i="54"/>
  <c r="F28" i="54"/>
  <c r="E28" i="54"/>
  <c r="D28" i="54"/>
  <c r="L27" i="54"/>
  <c r="K27" i="54"/>
  <c r="J27" i="54"/>
  <c r="I27" i="54"/>
  <c r="H27" i="54"/>
  <c r="G27" i="54"/>
  <c r="F27" i="54"/>
  <c r="E27" i="54"/>
  <c r="D27" i="54"/>
  <c r="D28" i="53"/>
  <c r="E28" i="53"/>
  <c r="F28" i="53"/>
  <c r="G28" i="53"/>
  <c r="H28" i="53"/>
  <c r="I28" i="53"/>
  <c r="J28" i="53"/>
  <c r="K28" i="53"/>
  <c r="L28" i="53"/>
  <c r="D29" i="53"/>
  <c r="E29" i="53"/>
  <c r="F29" i="53"/>
  <c r="G29" i="53"/>
  <c r="H29" i="53"/>
  <c r="I29" i="53"/>
  <c r="J29" i="53"/>
  <c r="K29" i="53"/>
  <c r="L29" i="53"/>
  <c r="D30" i="53"/>
  <c r="E30" i="53"/>
  <c r="F30" i="53"/>
  <c r="G30" i="53"/>
  <c r="H30" i="53"/>
  <c r="I30" i="53"/>
  <c r="J30" i="53"/>
  <c r="K30" i="53"/>
  <c r="L30" i="53"/>
  <c r="D31" i="53"/>
  <c r="E31" i="53"/>
  <c r="F31" i="53"/>
  <c r="G31" i="53"/>
  <c r="H31" i="53"/>
  <c r="I31" i="53"/>
  <c r="J31" i="53"/>
  <c r="K31" i="53"/>
  <c r="L31" i="53"/>
  <c r="D32" i="53"/>
  <c r="E32" i="53"/>
  <c r="F32" i="53"/>
  <c r="G32" i="53"/>
  <c r="H32" i="53"/>
  <c r="I32" i="53"/>
  <c r="J32" i="53"/>
  <c r="K32" i="53"/>
  <c r="L32" i="53"/>
  <c r="D33" i="53"/>
  <c r="E33" i="53"/>
  <c r="F33" i="53"/>
  <c r="G33" i="53"/>
  <c r="H33" i="53"/>
  <c r="I33" i="53"/>
  <c r="J33" i="53"/>
  <c r="K33" i="53"/>
  <c r="L33" i="53"/>
  <c r="D34" i="53"/>
  <c r="E34" i="53"/>
  <c r="F34" i="53"/>
  <c r="G34" i="53"/>
  <c r="H34" i="53"/>
  <c r="I34" i="53"/>
  <c r="J34" i="53"/>
  <c r="K34" i="53"/>
  <c r="L34" i="53"/>
  <c r="D35" i="53"/>
  <c r="E35" i="53"/>
  <c r="F35" i="53"/>
  <c r="G35" i="53"/>
  <c r="H35" i="53"/>
  <c r="I35" i="53"/>
  <c r="J35" i="53"/>
  <c r="K35" i="53"/>
  <c r="L35" i="53"/>
  <c r="E27" i="53"/>
  <c r="F27" i="53"/>
  <c r="G27" i="53"/>
  <c r="H27" i="53"/>
  <c r="I27" i="53"/>
  <c r="J27" i="53"/>
  <c r="K27" i="53"/>
  <c r="L27" i="53"/>
  <c r="D27" i="53"/>
  <c r="B59" i="55"/>
  <c r="B35" i="55"/>
  <c r="B34" i="55"/>
  <c r="B33" i="55"/>
  <c r="B32" i="55"/>
  <c r="B31" i="55"/>
  <c r="B30" i="55"/>
  <c r="B29" i="55"/>
  <c r="B28" i="55"/>
  <c r="B27" i="55"/>
  <c r="L25" i="55"/>
  <c r="K25" i="55"/>
  <c r="J25" i="55"/>
  <c r="I25" i="55"/>
  <c r="H25" i="55"/>
  <c r="G25" i="55"/>
  <c r="F25" i="55"/>
  <c r="E25" i="55"/>
  <c r="D25" i="55"/>
  <c r="D39" i="55" l="1"/>
  <c r="D43" i="55"/>
  <c r="G39" i="55"/>
  <c r="K43" i="55"/>
  <c r="E41" i="55"/>
  <c r="I45" i="55"/>
  <c r="E38" i="55"/>
  <c r="D42" i="55"/>
  <c r="E46" i="55"/>
  <c r="H46" i="55"/>
  <c r="L42" i="55"/>
  <c r="L38" i="55"/>
  <c r="D46" i="55"/>
  <c r="H42" i="55"/>
  <c r="G44" i="55"/>
  <c r="H38" i="55"/>
  <c r="E42" i="55"/>
  <c r="G40" i="55"/>
  <c r="F41" i="55"/>
  <c r="F45" i="55"/>
  <c r="L46" i="55"/>
  <c r="E45" i="55"/>
  <c r="I41" i="55"/>
  <c r="F44" i="55"/>
  <c r="G43" i="55"/>
  <c r="J40" i="55"/>
  <c r="F40" i="55"/>
  <c r="K39" i="55"/>
  <c r="K38" i="55"/>
  <c r="G38" i="55"/>
  <c r="K46" i="55"/>
  <c r="G46" i="55"/>
  <c r="L45" i="55"/>
  <c r="H45" i="55"/>
  <c r="D45" i="55"/>
  <c r="I44" i="55"/>
  <c r="E44" i="55"/>
  <c r="J43" i="55"/>
  <c r="F43" i="55"/>
  <c r="K42" i="55"/>
  <c r="G42" i="55"/>
  <c r="L41" i="55"/>
  <c r="H41" i="55"/>
  <c r="D41" i="55"/>
  <c r="I40" i="55"/>
  <c r="E40" i="55"/>
  <c r="J39" i="55"/>
  <c r="F39" i="55"/>
  <c r="J38" i="55"/>
  <c r="F38" i="55"/>
  <c r="J46" i="55"/>
  <c r="F46" i="55"/>
  <c r="K45" i="55"/>
  <c r="G45" i="55"/>
  <c r="L44" i="55"/>
  <c r="H44" i="55"/>
  <c r="D44" i="55"/>
  <c r="I43" i="55"/>
  <c r="E43" i="55"/>
  <c r="J42" i="55"/>
  <c r="F42" i="55"/>
  <c r="K41" i="55"/>
  <c r="G41" i="55"/>
  <c r="L40" i="55"/>
  <c r="H40" i="55"/>
  <c r="D40" i="55"/>
  <c r="I39" i="55"/>
  <c r="E39" i="55"/>
  <c r="J44" i="55"/>
  <c r="D38" i="55"/>
  <c r="I38" i="55"/>
  <c r="I46" i="55"/>
  <c r="J45" i="55"/>
  <c r="K44" i="55"/>
  <c r="L43" i="55"/>
  <c r="H43" i="55"/>
  <c r="I42" i="55"/>
  <c r="J41" i="55"/>
  <c r="K40" i="55"/>
  <c r="L39" i="55"/>
  <c r="H39" i="55"/>
  <c r="D48" i="55" l="1"/>
  <c r="B59" i="54" l="1"/>
  <c r="B35" i="54"/>
  <c r="B34" i="54"/>
  <c r="B33" i="54"/>
  <c r="B32" i="54"/>
  <c r="B31" i="54"/>
  <c r="B30" i="54"/>
  <c r="B29" i="54"/>
  <c r="B28" i="54"/>
  <c r="B27" i="54"/>
  <c r="L25" i="54"/>
  <c r="K25" i="54"/>
  <c r="J25" i="54"/>
  <c r="I25" i="54"/>
  <c r="H25" i="54"/>
  <c r="G25" i="54"/>
  <c r="F25" i="54"/>
  <c r="E25" i="54"/>
  <c r="D25" i="54"/>
  <c r="D42" i="54" l="1"/>
  <c r="H42" i="54"/>
  <c r="L42" i="54"/>
  <c r="E42" i="54"/>
  <c r="I42" i="54"/>
  <c r="F42" i="54"/>
  <c r="J42" i="54"/>
  <c r="G42" i="54"/>
  <c r="K42" i="54"/>
  <c r="D46" i="54"/>
  <c r="H46" i="54"/>
  <c r="L46" i="54"/>
  <c r="E46" i="54"/>
  <c r="I46" i="54"/>
  <c r="F46" i="54"/>
  <c r="J46" i="54"/>
  <c r="G46" i="54"/>
  <c r="K46" i="54"/>
  <c r="G43" i="54"/>
  <c r="K43" i="54"/>
  <c r="D43" i="54"/>
  <c r="H43" i="54"/>
  <c r="L43" i="54"/>
  <c r="E43" i="54"/>
  <c r="I43" i="54"/>
  <c r="F43" i="54"/>
  <c r="J43" i="54"/>
  <c r="H38" i="54"/>
  <c r="L38" i="54"/>
  <c r="D38" i="54"/>
  <c r="E38" i="54"/>
  <c r="I38" i="54"/>
  <c r="F38" i="54"/>
  <c r="J38" i="54"/>
  <c r="G38" i="54"/>
  <c r="K38" i="54"/>
  <c r="G39" i="54"/>
  <c r="K39" i="54"/>
  <c r="D39" i="54"/>
  <c r="H39" i="54"/>
  <c r="L39" i="54"/>
  <c r="E39" i="54"/>
  <c r="I39" i="54"/>
  <c r="F39" i="54"/>
  <c r="J39" i="54"/>
  <c r="J40" i="54"/>
  <c r="G40" i="54"/>
  <c r="K40" i="54"/>
  <c r="D40" i="54"/>
  <c r="H40" i="54"/>
  <c r="L40" i="54"/>
  <c r="E40" i="54"/>
  <c r="I40" i="54"/>
  <c r="F44" i="54"/>
  <c r="J44" i="54"/>
  <c r="G44" i="54"/>
  <c r="K44" i="54"/>
  <c r="D44" i="54"/>
  <c r="H44" i="54"/>
  <c r="L44" i="54"/>
  <c r="E44" i="54"/>
  <c r="I44" i="54"/>
  <c r="E41" i="54"/>
  <c r="I41" i="54"/>
  <c r="F41" i="54"/>
  <c r="J41" i="54"/>
  <c r="G41" i="54"/>
  <c r="K41" i="54"/>
  <c r="D41" i="54"/>
  <c r="H41" i="54"/>
  <c r="L41" i="54"/>
  <c r="E45" i="54"/>
  <c r="I45" i="54"/>
  <c r="J45" i="54"/>
  <c r="F45" i="54"/>
  <c r="G45" i="54"/>
  <c r="K45" i="54"/>
  <c r="D45" i="54"/>
  <c r="H45" i="54"/>
  <c r="L45" i="54"/>
  <c r="B59" i="53"/>
  <c r="B35" i="53"/>
  <c r="B34" i="53"/>
  <c r="B33" i="53"/>
  <c r="B32" i="53"/>
  <c r="B31" i="53"/>
  <c r="B30" i="53"/>
  <c r="B29" i="53"/>
  <c r="B28" i="53"/>
  <c r="B27" i="53"/>
  <c r="E25" i="53"/>
  <c r="F25" i="53"/>
  <c r="G25" i="53"/>
  <c r="H25" i="53"/>
  <c r="I25" i="53"/>
  <c r="J25" i="53"/>
  <c r="K25" i="53"/>
  <c r="L25" i="53"/>
  <c r="D25" i="53"/>
  <c r="D45" i="53" l="1"/>
  <c r="E45" i="53"/>
  <c r="F45" i="53"/>
  <c r="G45" i="53"/>
  <c r="H45" i="53"/>
  <c r="I45" i="53"/>
  <c r="J45" i="53"/>
  <c r="K45" i="53"/>
  <c r="L45" i="53"/>
  <c r="F46" i="53"/>
  <c r="G46" i="53"/>
  <c r="H46" i="53"/>
  <c r="I46" i="53"/>
  <c r="L46" i="53"/>
  <c r="J46" i="53"/>
  <c r="K46" i="53"/>
  <c r="D46" i="53"/>
  <c r="E46" i="53"/>
  <c r="D39" i="53"/>
  <c r="E39" i="53"/>
  <c r="F39" i="53"/>
  <c r="G39" i="53"/>
  <c r="H39" i="53"/>
  <c r="I39" i="53"/>
  <c r="L39" i="53"/>
  <c r="J39" i="53"/>
  <c r="K39" i="53"/>
  <c r="D42" i="53"/>
  <c r="E42" i="53"/>
  <c r="F42" i="53"/>
  <c r="G42" i="53"/>
  <c r="H42" i="53"/>
  <c r="I42" i="53"/>
  <c r="J42" i="53"/>
  <c r="L42" i="53"/>
  <c r="K42" i="53"/>
  <c r="D38" i="53"/>
  <c r="E38" i="53"/>
  <c r="F38" i="53"/>
  <c r="G38" i="53"/>
  <c r="I38" i="53"/>
  <c r="J38" i="53"/>
  <c r="K38" i="53"/>
  <c r="L38" i="53"/>
  <c r="H38" i="53"/>
  <c r="E43" i="53"/>
  <c r="F43" i="53"/>
  <c r="G43" i="53"/>
  <c r="H43" i="53"/>
  <c r="I43" i="53"/>
  <c r="J43" i="53"/>
  <c r="K43" i="53"/>
  <c r="L43" i="53"/>
  <c r="D43" i="53"/>
  <c r="D40" i="53"/>
  <c r="F40" i="53"/>
  <c r="G40" i="53"/>
  <c r="H40" i="53"/>
  <c r="I40" i="53"/>
  <c r="J40" i="53"/>
  <c r="K40" i="53"/>
  <c r="E40" i="53"/>
  <c r="L40" i="53"/>
  <c r="I41" i="53"/>
  <c r="J41" i="53"/>
  <c r="K41" i="53"/>
  <c r="L41" i="53"/>
  <c r="D41" i="53"/>
  <c r="F41" i="53"/>
  <c r="G41" i="53"/>
  <c r="H41" i="53"/>
  <c r="E41" i="53"/>
  <c r="J44" i="53"/>
  <c r="K44" i="53"/>
  <c r="L44" i="53"/>
  <c r="D44" i="53"/>
  <c r="E44" i="53"/>
  <c r="F44" i="53"/>
  <c r="G44" i="53"/>
  <c r="I44" i="53"/>
  <c r="H44" i="53"/>
  <c r="D48" i="54"/>
  <c r="B57" i="54" s="1"/>
  <c r="D52" i="53" l="1"/>
  <c r="S52" i="52"/>
  <c r="R52" i="52"/>
  <c r="Q52" i="52"/>
  <c r="P52" i="52"/>
  <c r="O52" i="52"/>
  <c r="N52" i="52"/>
  <c r="M52" i="52"/>
  <c r="L52" i="52"/>
  <c r="K52" i="52"/>
  <c r="S51" i="52"/>
  <c r="R51" i="52"/>
  <c r="Q51" i="52"/>
  <c r="P51" i="52"/>
  <c r="O51" i="52"/>
  <c r="N51" i="52"/>
  <c r="M51" i="52"/>
  <c r="L51" i="52"/>
  <c r="K51" i="52"/>
  <c r="S50" i="52"/>
  <c r="R50" i="52"/>
  <c r="Q50" i="52"/>
  <c r="P50" i="52"/>
  <c r="O50" i="52"/>
  <c r="N50" i="52"/>
  <c r="M50" i="52"/>
  <c r="L50" i="52"/>
  <c r="K50" i="52"/>
  <c r="S49" i="52"/>
  <c r="R49" i="52"/>
  <c r="Q49" i="52"/>
  <c r="P49" i="52"/>
  <c r="O49" i="52"/>
  <c r="N49" i="52"/>
  <c r="M49" i="52"/>
  <c r="L49" i="52"/>
  <c r="K49" i="52"/>
  <c r="S48" i="52"/>
  <c r="R48" i="52"/>
  <c r="Q48" i="52"/>
  <c r="P48" i="52"/>
  <c r="O48" i="52"/>
  <c r="N48" i="52"/>
  <c r="M48" i="52"/>
  <c r="L48" i="52"/>
  <c r="K48" i="52"/>
  <c r="S47" i="52"/>
  <c r="R47" i="52"/>
  <c r="Q47" i="52"/>
  <c r="P47" i="52"/>
  <c r="O47" i="52"/>
  <c r="N47" i="52"/>
  <c r="M47" i="52"/>
  <c r="L47" i="52"/>
  <c r="K47" i="52"/>
  <c r="S46" i="52"/>
  <c r="R46" i="52"/>
  <c r="Q46" i="52"/>
  <c r="P46" i="52"/>
  <c r="O46" i="52"/>
  <c r="N46" i="52"/>
  <c r="M46" i="52"/>
  <c r="L46" i="52"/>
  <c r="K46" i="52"/>
  <c r="S45" i="52"/>
  <c r="R45" i="52"/>
  <c r="Q45" i="52"/>
  <c r="P45" i="52"/>
  <c r="O45" i="52"/>
  <c r="N45" i="52"/>
  <c r="M45" i="52"/>
  <c r="L45" i="52"/>
  <c r="K45" i="52"/>
  <c r="S44" i="52"/>
  <c r="R44" i="52"/>
  <c r="Q44" i="52"/>
  <c r="P44" i="52"/>
  <c r="O44" i="52"/>
  <c r="N44" i="52"/>
  <c r="M44" i="52"/>
  <c r="L44" i="52"/>
  <c r="K44" i="52"/>
  <c r="S43" i="52"/>
  <c r="R43" i="52"/>
  <c r="Q43" i="52"/>
  <c r="P43" i="52"/>
  <c r="O43" i="52"/>
  <c r="N43" i="52"/>
  <c r="M43" i="52"/>
  <c r="L43" i="52"/>
  <c r="K43" i="52"/>
  <c r="S42" i="52"/>
  <c r="R42" i="52"/>
  <c r="Q42" i="52"/>
  <c r="P42" i="52"/>
  <c r="O42" i="52"/>
  <c r="N42" i="52"/>
  <c r="M42" i="52"/>
  <c r="L42" i="52"/>
  <c r="K42" i="52"/>
  <c r="S41" i="52"/>
  <c r="R41" i="52"/>
  <c r="Q41" i="52"/>
  <c r="P41" i="52"/>
  <c r="O41" i="52"/>
  <c r="N41" i="52"/>
  <c r="M41" i="52"/>
  <c r="L41" i="52"/>
  <c r="K41" i="52"/>
  <c r="S40" i="52"/>
  <c r="R40" i="52"/>
  <c r="Q40" i="52"/>
  <c r="P40" i="52"/>
  <c r="O40" i="52"/>
  <c r="N40" i="52"/>
  <c r="M40" i="52"/>
  <c r="L40" i="52"/>
  <c r="K40" i="52"/>
  <c r="S39" i="52"/>
  <c r="R39" i="52"/>
  <c r="Q39" i="52"/>
  <c r="P39" i="52"/>
  <c r="O39" i="52"/>
  <c r="N39" i="52"/>
  <c r="M39" i="52"/>
  <c r="L39" i="52"/>
  <c r="K39" i="52"/>
  <c r="S38" i="52"/>
  <c r="R38" i="52"/>
  <c r="Q38" i="52"/>
  <c r="P38" i="52"/>
  <c r="O38" i="52"/>
  <c r="N38" i="52"/>
  <c r="M38" i="52"/>
  <c r="L38" i="52"/>
  <c r="K38" i="52"/>
  <c r="S37" i="52"/>
  <c r="R37" i="52"/>
  <c r="Q37" i="52"/>
  <c r="P37" i="52"/>
  <c r="O37" i="52"/>
  <c r="N37" i="52"/>
  <c r="M37" i="52"/>
  <c r="L37" i="52"/>
  <c r="K37" i="52"/>
  <c r="S36" i="52"/>
  <c r="R36" i="52"/>
  <c r="Q36" i="52"/>
  <c r="P36" i="52"/>
  <c r="O36" i="52"/>
  <c r="N36" i="52"/>
  <c r="M36" i="52"/>
  <c r="L36" i="52"/>
  <c r="K36" i="52"/>
  <c r="S35" i="52"/>
  <c r="R35" i="52"/>
  <c r="Q35" i="52"/>
  <c r="P35" i="52"/>
  <c r="O35" i="52"/>
  <c r="N35" i="52"/>
  <c r="M35" i="52"/>
  <c r="L35" i="52"/>
  <c r="K35" i="52"/>
  <c r="S34" i="52"/>
  <c r="R34" i="52"/>
  <c r="Q34" i="52"/>
  <c r="P34" i="52"/>
  <c r="O34" i="52"/>
  <c r="N34" i="52"/>
  <c r="M34" i="52"/>
  <c r="L34" i="52"/>
  <c r="K34" i="52"/>
  <c r="S33" i="52"/>
  <c r="R33" i="52"/>
  <c r="Q33" i="52"/>
  <c r="P33" i="52"/>
  <c r="O33" i="52"/>
  <c r="N33" i="52"/>
  <c r="M33" i="52"/>
  <c r="L33" i="52"/>
  <c r="K33" i="52"/>
  <c r="S32" i="52"/>
  <c r="R32" i="52"/>
  <c r="Q32" i="52"/>
  <c r="P32" i="52"/>
  <c r="O32" i="52"/>
  <c r="N32" i="52"/>
  <c r="M32" i="52"/>
  <c r="L32" i="52"/>
  <c r="K32" i="52"/>
  <c r="S31" i="52"/>
  <c r="R31" i="52"/>
  <c r="Q31" i="52"/>
  <c r="P31" i="52"/>
  <c r="O31" i="52"/>
  <c r="N31" i="52"/>
  <c r="M31" i="52"/>
  <c r="L31" i="52"/>
  <c r="K31" i="52"/>
  <c r="S30" i="52"/>
  <c r="R30" i="52"/>
  <c r="Q30" i="52"/>
  <c r="P30" i="52"/>
  <c r="O30" i="52"/>
  <c r="N30" i="52"/>
  <c r="M30" i="52"/>
  <c r="L30" i="52"/>
  <c r="K30" i="52"/>
  <c r="S29" i="52"/>
  <c r="R29" i="52"/>
  <c r="Q29" i="52"/>
  <c r="P29" i="52"/>
  <c r="O29" i="52"/>
  <c r="N29" i="52"/>
  <c r="M29" i="52"/>
  <c r="L29" i="52"/>
  <c r="K29" i="52"/>
  <c r="S28" i="52"/>
  <c r="R28" i="52"/>
  <c r="Q28" i="52"/>
  <c r="P28" i="52"/>
  <c r="O28" i="52"/>
  <c r="N28" i="52"/>
  <c r="M28" i="52"/>
  <c r="L28" i="52"/>
  <c r="K28" i="52"/>
  <c r="S27" i="52"/>
  <c r="R27" i="52"/>
  <c r="Q27" i="52"/>
  <c r="P27" i="52"/>
  <c r="O27" i="52"/>
  <c r="N27" i="52"/>
  <c r="M27" i="52"/>
  <c r="L27" i="52"/>
  <c r="K27" i="52"/>
  <c r="S26" i="52"/>
  <c r="R26" i="52"/>
  <c r="Q26" i="52"/>
  <c r="P26" i="52"/>
  <c r="O26" i="52"/>
  <c r="N26" i="52"/>
  <c r="M26" i="52"/>
  <c r="L26" i="52"/>
  <c r="K26" i="52"/>
  <c r="S25" i="52"/>
  <c r="R25" i="52"/>
  <c r="Q25" i="52"/>
  <c r="P25" i="52"/>
  <c r="O25" i="52"/>
  <c r="N25" i="52"/>
  <c r="M25" i="52"/>
  <c r="L25" i="52"/>
  <c r="K25" i="52"/>
  <c r="S24" i="52"/>
  <c r="R24" i="52"/>
  <c r="Q24" i="52"/>
  <c r="P24" i="52"/>
  <c r="O24" i="52"/>
  <c r="N24" i="52"/>
  <c r="M24" i="52"/>
  <c r="L24" i="52"/>
  <c r="K24" i="52"/>
  <c r="S23" i="52"/>
  <c r="R23" i="52"/>
  <c r="Q23" i="52"/>
  <c r="P23" i="52"/>
  <c r="O23" i="52"/>
  <c r="N23" i="52"/>
  <c r="M23" i="52"/>
  <c r="L23" i="52"/>
  <c r="K23" i="52"/>
  <c r="S22" i="52"/>
  <c r="R22" i="52"/>
  <c r="Q22" i="52"/>
  <c r="P22" i="52"/>
  <c r="O22" i="52"/>
  <c r="N22" i="52"/>
  <c r="M22" i="52"/>
  <c r="L22" i="52"/>
  <c r="K22" i="52"/>
  <c r="S21" i="52"/>
  <c r="R21" i="52"/>
  <c r="Q21" i="52"/>
  <c r="P21" i="52"/>
  <c r="O21" i="52"/>
  <c r="N21" i="52"/>
  <c r="M21" i="52"/>
  <c r="L21" i="52"/>
  <c r="K21" i="52"/>
  <c r="S20" i="52"/>
  <c r="R20" i="52"/>
  <c r="Q20" i="52"/>
  <c r="P20" i="52"/>
  <c r="O20" i="52"/>
  <c r="N20" i="52"/>
  <c r="M20" i="52"/>
  <c r="L20" i="52"/>
  <c r="K20" i="52"/>
  <c r="S19" i="52"/>
  <c r="R19" i="52"/>
  <c r="Q19" i="52"/>
  <c r="P19" i="52"/>
  <c r="O19" i="52"/>
  <c r="N19" i="52"/>
  <c r="M19" i="52"/>
  <c r="L19" i="52"/>
  <c r="K19" i="52"/>
  <c r="S18" i="52"/>
  <c r="R18" i="52"/>
  <c r="Q18" i="52"/>
  <c r="P18" i="52"/>
  <c r="O18" i="52"/>
  <c r="N18" i="52"/>
  <c r="M18" i="52"/>
  <c r="L18" i="52"/>
  <c r="K18" i="52"/>
  <c r="S17" i="52"/>
  <c r="R17" i="52"/>
  <c r="Q17" i="52"/>
  <c r="P17" i="52"/>
  <c r="O17" i="52"/>
  <c r="N17" i="52"/>
  <c r="M17" i="52"/>
  <c r="L17" i="52"/>
  <c r="K17" i="52"/>
  <c r="S16" i="52"/>
  <c r="R16" i="52"/>
  <c r="Q16" i="52"/>
  <c r="P16" i="52"/>
  <c r="O16" i="52"/>
  <c r="N16" i="52"/>
  <c r="M16" i="52"/>
  <c r="L16" i="52"/>
  <c r="K16" i="52"/>
  <c r="S15" i="52"/>
  <c r="R15" i="52"/>
  <c r="Q15" i="52"/>
  <c r="P15" i="52"/>
  <c r="O15" i="52"/>
  <c r="N15" i="52"/>
  <c r="M15" i="52"/>
  <c r="L15" i="52"/>
  <c r="K15" i="52"/>
  <c r="S14" i="52"/>
  <c r="R14" i="52"/>
  <c r="Q14" i="52"/>
  <c r="P14" i="52"/>
  <c r="O14" i="52"/>
  <c r="N14" i="52"/>
  <c r="M14" i="52"/>
  <c r="L14" i="52"/>
  <c r="K14" i="52"/>
  <c r="S13" i="52"/>
  <c r="R13" i="52"/>
  <c r="Q13" i="52"/>
  <c r="P13" i="52"/>
  <c r="O13" i="52"/>
  <c r="N13" i="52"/>
  <c r="M13" i="52"/>
  <c r="L13" i="52"/>
  <c r="K13" i="52"/>
  <c r="S12" i="52"/>
  <c r="R12" i="52"/>
  <c r="Q12" i="52"/>
  <c r="P12" i="52"/>
  <c r="O12" i="52"/>
  <c r="N12" i="52"/>
  <c r="M12" i="52"/>
  <c r="L12" i="52"/>
  <c r="K12" i="52"/>
  <c r="S11" i="52"/>
  <c r="R11" i="52"/>
  <c r="Q11" i="52"/>
  <c r="P11" i="52"/>
  <c r="O11" i="52"/>
  <c r="N11" i="52"/>
  <c r="M11" i="52"/>
  <c r="L11" i="52"/>
  <c r="K11" i="52"/>
  <c r="S10" i="52"/>
  <c r="R10" i="52"/>
  <c r="Q10" i="52"/>
  <c r="P10" i="52"/>
  <c r="O10" i="52"/>
  <c r="N10" i="52"/>
  <c r="M10" i="52"/>
  <c r="L10" i="52"/>
  <c r="K10" i="52"/>
  <c r="S9" i="52"/>
  <c r="R9" i="52"/>
  <c r="Q9" i="52"/>
  <c r="P9" i="52"/>
  <c r="O9" i="52"/>
  <c r="N9" i="52"/>
  <c r="M9" i="52"/>
  <c r="L9" i="52"/>
  <c r="K9" i="52"/>
  <c r="S8" i="52"/>
  <c r="R8" i="52"/>
  <c r="Q8" i="52"/>
  <c r="P8" i="52"/>
  <c r="O8" i="52"/>
  <c r="N8" i="52"/>
  <c r="M8" i="52"/>
  <c r="L8" i="52"/>
  <c r="K8" i="52"/>
  <c r="S7" i="52"/>
  <c r="R7" i="52"/>
  <c r="Q7" i="52"/>
  <c r="P7" i="52"/>
  <c r="O7" i="52"/>
  <c r="N7" i="52"/>
  <c r="M7" i="52"/>
  <c r="L7" i="52"/>
  <c r="K7" i="52"/>
  <c r="S6" i="52"/>
  <c r="R6" i="52"/>
  <c r="Q6" i="52"/>
  <c r="P6" i="52"/>
  <c r="O6" i="52"/>
  <c r="N6" i="52"/>
  <c r="M6" i="52"/>
  <c r="L6" i="52"/>
  <c r="K6" i="52"/>
  <c r="S5" i="52"/>
  <c r="R5" i="52"/>
  <c r="Q5" i="52"/>
  <c r="P5" i="52"/>
  <c r="O5" i="52"/>
  <c r="N5" i="52"/>
  <c r="M5" i="52"/>
  <c r="L5" i="52"/>
  <c r="K5" i="52"/>
  <c r="W12" i="52" l="1"/>
  <c r="AC18" i="52"/>
  <c r="X13" i="52"/>
  <c r="AD19" i="52"/>
  <c r="Y14" i="52"/>
  <c r="AB17" i="52"/>
  <c r="AA16" i="52"/>
  <c r="V11" i="52"/>
  <c r="Z15" i="52"/>
  <c r="K56" i="52"/>
  <c r="O56" i="52"/>
  <c r="S56" i="52"/>
  <c r="P56" i="52"/>
  <c r="N56" i="52"/>
  <c r="R56" i="52"/>
  <c r="L56" i="52"/>
  <c r="M56" i="52"/>
  <c r="Q56" i="52"/>
  <c r="I6" i="55" l="1"/>
  <c r="I6" i="54"/>
  <c r="I6" i="53"/>
  <c r="L6" i="55"/>
  <c r="L6" i="54"/>
  <c r="L6" i="53"/>
  <c r="J6" i="55"/>
  <c r="J6" i="54"/>
  <c r="J6" i="53"/>
  <c r="F6" i="55"/>
  <c r="F6" i="54"/>
  <c r="F6" i="53"/>
  <c r="E6" i="55"/>
  <c r="E6" i="54"/>
  <c r="E6" i="53"/>
  <c r="K6" i="55"/>
  <c r="K6" i="54"/>
  <c r="K6" i="53"/>
  <c r="G6" i="55"/>
  <c r="G6" i="54"/>
  <c r="G6" i="53"/>
  <c r="H6" i="55"/>
  <c r="H6" i="54"/>
  <c r="H6" i="53"/>
  <c r="D6" i="55"/>
  <c r="D6" i="54"/>
  <c r="D53" i="54" s="1"/>
  <c r="D6" i="53"/>
  <c r="B23" i="50"/>
  <c r="D28" i="50" s="1"/>
  <c r="B22" i="50"/>
  <c r="D27" i="50" s="1"/>
  <c r="E19" i="50"/>
  <c r="E26" i="50" s="1"/>
  <c r="F19" i="50"/>
  <c r="F26" i="50" s="1"/>
  <c r="D48" i="53" l="1"/>
  <c r="B57" i="53" s="1"/>
  <c r="E28" i="50"/>
  <c r="F28" i="50"/>
  <c r="F27" i="50"/>
  <c r="E27" i="50"/>
  <c r="D51" i="55"/>
  <c r="D55" i="55" s="1"/>
  <c r="N10" i="49"/>
  <c r="M10" i="49"/>
  <c r="N6" i="49"/>
  <c r="N7" i="49"/>
  <c r="N8" i="49"/>
  <c r="N9" i="49"/>
  <c r="M7" i="49"/>
  <c r="M8" i="49"/>
  <c r="M9" i="49"/>
  <c r="M6" i="49"/>
  <c r="C21" i="49"/>
  <c r="C26" i="49" s="1"/>
  <c r="D27" i="48"/>
  <c r="E27" i="48"/>
  <c r="C28" i="48"/>
  <c r="D28" i="48"/>
  <c r="E28" i="48"/>
  <c r="C29" i="48"/>
  <c r="D29" i="48"/>
  <c r="E29" i="48"/>
  <c r="D34" i="50" l="1"/>
  <c r="C36" i="48"/>
  <c r="C37" i="48"/>
  <c r="C38" i="48"/>
  <c r="E38" i="48" l="1"/>
  <c r="E37" i="48"/>
  <c r="E36" i="48"/>
  <c r="K7" i="47" l="1"/>
  <c r="K8" i="47"/>
  <c r="K9" i="47"/>
  <c r="K10" i="47"/>
  <c r="K11" i="47"/>
  <c r="K12" i="47"/>
  <c r="K13" i="47"/>
  <c r="K14" i="47"/>
  <c r="K15" i="47"/>
  <c r="K16" i="47"/>
  <c r="D37" i="47"/>
  <c r="D36" i="47"/>
  <c r="C19" i="45"/>
  <c r="E19" i="45" s="1"/>
  <c r="E23" i="45" s="1"/>
  <c r="D19" i="45"/>
  <c r="D18" i="45"/>
  <c r="D22" i="47"/>
  <c r="D23" i="47"/>
  <c r="D24" i="47"/>
  <c r="D25" i="47"/>
  <c r="D21" i="47"/>
  <c r="C22" i="47"/>
  <c r="C23" i="47"/>
  <c r="C24" i="47"/>
  <c r="C25" i="47"/>
  <c r="C21" i="47"/>
  <c r="D29" i="47" l="1"/>
  <c r="D8" i="46"/>
  <c r="D7" i="46"/>
  <c r="K9" i="45"/>
  <c r="K10" i="45"/>
  <c r="K11" i="45"/>
  <c r="K12" i="45"/>
  <c r="K13" i="45"/>
  <c r="K14" i="45"/>
  <c r="K15" i="45"/>
  <c r="K16" i="45"/>
  <c r="K17" i="45"/>
  <c r="K18" i="45"/>
  <c r="D16" i="46" l="1"/>
  <c r="D20" i="46" s="1"/>
</calcChain>
</file>

<file path=xl/sharedStrings.xml><?xml version="1.0" encoding="utf-8"?>
<sst xmlns="http://schemas.openxmlformats.org/spreadsheetml/2006/main" count="346" uniqueCount="137">
  <si>
    <t>DECISION VARIABLES</t>
  </si>
  <si>
    <t>OBJECTIVE FUNCTION</t>
  </si>
  <si>
    <t>CONSTRAINTS</t>
  </si>
  <si>
    <t>LHS</t>
  </si>
  <si>
    <t>RHS</t>
  </si>
  <si>
    <t>Price</t>
  </si>
  <si>
    <t>A</t>
  </si>
  <si>
    <t>B</t>
  </si>
  <si>
    <t>C</t>
  </si>
  <si>
    <t>≥</t>
  </si>
  <si>
    <t>INPUTS</t>
  </si>
  <si>
    <t>≤</t>
  </si>
  <si>
    <t>INPUT</t>
  </si>
  <si>
    <t>Demand</t>
  </si>
  <si>
    <t>CALCULATED VARIABLES</t>
  </si>
  <si>
    <t>a</t>
  </si>
  <si>
    <t>b</t>
  </si>
  <si>
    <t>Minimise the sum of squared differences</t>
  </si>
  <si>
    <t>FINDING PARAMETERS IN A CONSTANT ELASTICITY DEMAND FUNCTION</t>
  </si>
  <si>
    <t>PRICING MODELS</t>
  </si>
  <si>
    <t>Cost per unit</t>
  </si>
  <si>
    <t>DECISION VARIABLE</t>
  </si>
  <si>
    <t>Parameter values</t>
  </si>
  <si>
    <t>CONSTRAINT</t>
  </si>
  <si>
    <t>(non-zero profit constraint)</t>
  </si>
  <si>
    <t>Maximise profit</t>
  </si>
  <si>
    <t># ads</t>
  </si>
  <si>
    <t># exposures</t>
  </si>
  <si>
    <t>Predicted 
# exposures</t>
  </si>
  <si>
    <t>Lower bound on a</t>
  </si>
  <si>
    <t>Upper bound on a</t>
  </si>
  <si>
    <t>Lower bound on b</t>
  </si>
  <si>
    <t>Upper bound on b</t>
  </si>
  <si>
    <t>Predicted</t>
  </si>
  <si>
    <t>FINDING PARAMETERS VALUES IN A MODIFIED EXPONENTIAL RESPONSE FUNCTION</t>
  </si>
  <si>
    <t>CALCULATED VARIABLE</t>
  </si>
  <si>
    <t>Segments</t>
  </si>
  <si>
    <t>Min exposures</t>
  </si>
  <si>
    <t>Women 18-35</t>
  </si>
  <si>
    <t>Women 36-55</t>
  </si>
  <si>
    <t>Women &gt;55</t>
  </si>
  <si>
    <t>Cost per ad</t>
  </si>
  <si>
    <t>No. ads</t>
  </si>
  <si>
    <t>Total cost ($'000)</t>
  </si>
  <si>
    <t>Constant (a) in response function</t>
  </si>
  <si>
    <t>Coefficient (b) of exponent in response function</t>
  </si>
  <si>
    <t>FACILITY LOCATION MODELS</t>
  </si>
  <si>
    <t>Customer</t>
  </si>
  <si>
    <t>X-coordinate</t>
  </si>
  <si>
    <t>Y-coordinate</t>
  </si>
  <si>
    <t>Shipments per year</t>
  </si>
  <si>
    <t>Warehouse</t>
  </si>
  <si>
    <t>Distance from warehouse</t>
  </si>
  <si>
    <t>Annual distance</t>
  </si>
  <si>
    <t>x-coordinate</t>
  </si>
  <si>
    <t>y-coordinate</t>
  </si>
  <si>
    <t>Customer 1</t>
  </si>
  <si>
    <t>Customer 2</t>
  </si>
  <si>
    <t>Customer 3</t>
  </si>
  <si>
    <t>Customer 4</t>
  </si>
  <si>
    <t>Stock</t>
  </si>
  <si>
    <t>Mean</t>
  </si>
  <si>
    <t>PORTFOLIO OPTIMISATION MODELS</t>
  </si>
  <si>
    <t>Average portfolio return</t>
  </si>
  <si>
    <t>Cov</t>
  </si>
  <si>
    <t>(Minimum expected return of 12%)</t>
  </si>
  <si>
    <t>=</t>
  </si>
  <si>
    <t>(Portfolio = 100% of total investment)</t>
  </si>
  <si>
    <t>Investment weights</t>
  </si>
  <si>
    <t>stock 1</t>
  </si>
  <si>
    <t>stock 2</t>
  </si>
  <si>
    <t>stock 3</t>
  </si>
  <si>
    <t>Portfolio variance terms</t>
  </si>
  <si>
    <t>STOCK VALUES EACH MONTH - RAW DATA</t>
  </si>
  <si>
    <t>MONTHLY RETURNS</t>
  </si>
  <si>
    <t>Date</t>
  </si>
  <si>
    <t>BHP</t>
  </si>
  <si>
    <t>RIO</t>
  </si>
  <si>
    <t>Wesfarmers</t>
  </si>
  <si>
    <t>Woolworth</t>
  </si>
  <si>
    <t>NAB</t>
  </si>
  <si>
    <t>CBA</t>
  </si>
  <si>
    <t>Westpac</t>
  </si>
  <si>
    <t>ANZ</t>
  </si>
  <si>
    <t>Telstra</t>
  </si>
  <si>
    <t>Average Return over 48 months</t>
  </si>
  <si>
    <t xml:space="preserve"> </t>
  </si>
  <si>
    <t>stock 4</t>
  </si>
  <si>
    <t>stock 5</t>
  </si>
  <si>
    <t>stock 6</t>
  </si>
  <si>
    <t>stock 7</t>
  </si>
  <si>
    <t>stock 8</t>
  </si>
  <si>
    <t>stock 9</t>
  </si>
  <si>
    <t>(Minimum expected return of 1%)</t>
  </si>
  <si>
    <t>Standard deviation of portfolio return</t>
  </si>
  <si>
    <t>(Maximum standard deviation)</t>
  </si>
  <si>
    <t>Sharpe Ratio</t>
  </si>
  <si>
    <t>ADVERTISING SELECTION WITH NONLINEAR CONSTRAINTS</t>
  </si>
  <si>
    <t>Tasks</t>
  </si>
  <si>
    <t>In this seminar we will only focus on the four Portfolio model worksheets numbered 0-3.</t>
  </si>
  <si>
    <t>The other worksheets are included as additional resources to support the Topic 3 lecture notes</t>
  </si>
  <si>
    <t>1.</t>
  </si>
  <si>
    <t>Portfolio model worksheet 0. Data</t>
  </si>
  <si>
    <t>We have collected monthly stock prices of nine stocks over 4 years (actually 49 months)</t>
  </si>
  <si>
    <t>Notice that the monthly prices are listed from latest to earliest month.</t>
  </si>
  <si>
    <t xml:space="preserve">The first thing we do with these prices is to turn them into returns (there are 48 for each stock) </t>
  </si>
  <si>
    <t>Next we extract the key statistics for the returns - means and covariances</t>
  </si>
  <si>
    <t>We average the returns for each stock to estimate the means (see table below the returns)</t>
  </si>
  <si>
    <t>The covariances can be found by using the Data Analysis tookbox.</t>
  </si>
  <si>
    <t>If the Data Analysis tookbox is not listed under the Data tab, you will have to add it
in as follows: File &gt; Options &gt; Add-ins &gt; Go &gt; Tick Analysis Toolpak and click OK</t>
  </si>
  <si>
    <t xml:space="preserve">Excel doesn't print out the full square table of covariances, so we need to </t>
  </si>
  <si>
    <t>complete the missing "upper triangle" part</t>
  </si>
  <si>
    <t>This is done in three steps</t>
  </si>
  <si>
    <t>1) Select the cells of the table (the square block including the blank cells).</t>
  </si>
  <si>
    <t>2) Copy and Paste Special Transpose into some empty space.</t>
  </si>
  <si>
    <t>3) Copy the tranposed data as a square block and do a Paste Special on 
the original block, having ticked "Skip Blanks"</t>
  </si>
  <si>
    <t>One thing to note is that these covariances are population estimates 
(i.e. they use n rather tha n-1 in the formula, but we won't adjust for this)</t>
  </si>
  <si>
    <t>We are now ready to use the means and covariances in our analysis!</t>
  </si>
  <si>
    <t>2.</t>
  </si>
  <si>
    <t>Portfolio model worksheet 1. Minimise risk</t>
  </si>
  <si>
    <t>This was covered in class for the case of 3 stocks. We repeat it here for the nine stocks under consideration</t>
  </si>
  <si>
    <t>The aim is to find a set of portfolio weights that minimise risk subject to a minimum expected return of 1%.</t>
  </si>
  <si>
    <t>3.</t>
  </si>
  <si>
    <t>Portfolio model worksheet 2. Maximise return</t>
  </si>
  <si>
    <t>This is where we maximise return for a given level of risk.</t>
  </si>
  <si>
    <t>The aim is to find a set of portfolio weights that maximise the portfolio return subject to having a risk that is no greater than 3%.</t>
  </si>
  <si>
    <t>4.</t>
  </si>
  <si>
    <t>Portfolio model worksheet 3. Maximise the Sharpe Ratio</t>
  </si>
  <si>
    <t>This is where we maximise the Sharpe Ratio = the ratio of the return above the risk free rate of 1.5% divided by the amount of risk assumed</t>
  </si>
  <si>
    <t>There are no constraints on the expected return or the level of risk assumed.</t>
  </si>
  <si>
    <t>Predicted demand (Y)</t>
  </si>
  <si>
    <t>Given Demand (X)</t>
  </si>
  <si>
    <t>Exposures to each group from each show  Yij</t>
  </si>
  <si>
    <t>Return</t>
  </si>
  <si>
    <t>Risk</t>
  </si>
  <si>
    <t>&lt;=</t>
  </si>
  <si>
    <t>Standard devioan of the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</si>
</sst>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"/>
    <numFmt numFmtId="165" formatCode="&quot;$&quot;#,##0.00"/>
    <numFmt numFmtId="166" formatCode="0.0"/>
    <numFmt numFmtId="167" formatCode="0.000"/>
    <numFmt numFmtId="168" formatCode="&quot;$&quot;#,##0.000000"/>
    <numFmt numFmtId="169" formatCode="0.0000"/>
    <numFmt numFmtId="170" formatCode="0.0%"/>
  </numFmts>
  <fonts count="43" x14ac:knownFonts="1">
    <font>
      <sz val="8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8"/>
      <color theme="10"/>
      <name val="Tahoma"/>
      <family val="2"/>
    </font>
    <font>
      <u/>
      <sz val="8"/>
      <color theme="1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373636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color theme="1"/>
      <name val="Tahoma"/>
      <family val="2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sz val="12"/>
      <color rgb="FF373636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73636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8"/>
      <color theme="1"/>
      <name val="Tahoma"/>
      <family val="2"/>
    </font>
    <font>
      <b/>
      <sz val="11"/>
      <color rgb="FF373636"/>
      <name val="Calibri"/>
      <family val="2"/>
    </font>
    <font>
      <b/>
      <sz val="10"/>
      <color rgb="FF373636"/>
      <name val="Calibri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b/>
      <sz val="12"/>
      <color rgb="FFFF0000"/>
      <name val="Calibri"/>
      <family val="2"/>
      <scheme val="minor"/>
    </font>
    <font>
      <sz val="11"/>
      <color theme="1"/>
      <name val="Tahoma"/>
      <family val="2"/>
    </font>
    <font>
      <sz val="11"/>
      <color rgb="FF000099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8"/>
      <color rgb="FF000000"/>
      <name val="Gill Sans MT"/>
      <family val="2"/>
    </font>
    <font>
      <sz val="14"/>
      <color theme="1"/>
      <name val="Tahoma"/>
      <family val="2"/>
    </font>
    <font>
      <b/>
      <sz val="11"/>
      <color rgb="FF00009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D9B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BD7DE"/>
        <bgColor indexed="64"/>
      </patternFill>
    </fill>
    <fill>
      <patternFill patternType="solid">
        <fgColor rgb="FFE7ECE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thin">
        <color indexed="64"/>
      </right>
      <top/>
      <bottom/>
      <diagonal/>
    </border>
  </borders>
  <cellStyleXfs count="30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9" fontId="19" fillId="0" borderId="0" applyFont="0" applyFill="0" applyBorder="0" applyAlignment="0" applyProtection="0"/>
  </cellStyleXfs>
  <cellXfs count="172">
    <xf numFmtId="0" fontId="0" fillId="0" borderId="0" xfId="0"/>
    <xf numFmtId="0" fontId="12" fillId="0" borderId="0" xfId="0" applyFont="1"/>
    <xf numFmtId="0" fontId="14" fillId="0" borderId="0" xfId="0" applyFont="1" applyAlignment="1">
      <alignment wrapText="1"/>
    </xf>
    <xf numFmtId="0" fontId="14" fillId="0" borderId="0" xfId="0" applyFont="1"/>
    <xf numFmtId="0" fontId="15" fillId="0" borderId="0" xfId="0" applyFont="1" applyAlignment="1">
      <alignment horizontal="center"/>
    </xf>
    <xf numFmtId="0" fontId="16" fillId="4" borderId="4" xfId="0" applyFont="1" applyFill="1" applyBorder="1" applyAlignment="1">
      <alignment horizontal="center" vertical="center" wrapText="1" readingOrder="1"/>
    </xf>
    <xf numFmtId="0" fontId="16" fillId="4" borderId="5" xfId="0" applyFont="1" applyFill="1" applyBorder="1" applyAlignment="1">
      <alignment horizontal="center" vertical="center" wrapText="1" readingOrder="1"/>
    </xf>
    <xf numFmtId="0" fontId="17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right"/>
    </xf>
    <xf numFmtId="0" fontId="9" fillId="2" borderId="1" xfId="0" applyFont="1" applyFill="1" applyBorder="1"/>
    <xf numFmtId="0" fontId="9" fillId="0" borderId="0" xfId="0" applyFont="1" applyAlignment="1">
      <alignment horizontal="center"/>
    </xf>
    <xf numFmtId="166" fontId="9" fillId="0" borderId="1" xfId="0" applyNumberFormat="1" applyFont="1" applyBorder="1"/>
    <xf numFmtId="0" fontId="12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right"/>
    </xf>
    <xf numFmtId="1" fontId="9" fillId="2" borderId="1" xfId="0" applyNumberFormat="1" applyFont="1" applyFill="1" applyBorder="1"/>
    <xf numFmtId="1" fontId="9" fillId="0" borderId="1" xfId="0" applyNumberFormat="1" applyFont="1" applyBorder="1"/>
    <xf numFmtId="0" fontId="12" fillId="0" borderId="0" xfId="0" applyFont="1" applyAlignment="1">
      <alignment horizontal="center" wrapText="1"/>
    </xf>
    <xf numFmtId="0" fontId="12" fillId="5" borderId="1" xfId="0" applyFont="1" applyFill="1" applyBorder="1"/>
    <xf numFmtId="165" fontId="12" fillId="5" borderId="1" xfId="0" applyNumberFormat="1" applyFont="1" applyFill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1" xfId="0" applyFont="1" applyBorder="1"/>
    <xf numFmtId="167" fontId="14" fillId="2" borderId="1" xfId="0" applyNumberFormat="1" applyFont="1" applyFill="1" applyBorder="1"/>
    <xf numFmtId="0" fontId="14" fillId="0" borderId="0" xfId="0" applyFont="1" applyAlignment="1">
      <alignment horizontal="center"/>
    </xf>
    <xf numFmtId="167" fontId="7" fillId="0" borderId="1" xfId="0" applyNumberFormat="1" applyFont="1" applyBorder="1"/>
    <xf numFmtId="0" fontId="7" fillId="2" borderId="1" xfId="0" applyFont="1" applyFill="1" applyBorder="1"/>
    <xf numFmtId="167" fontId="7" fillId="2" borderId="1" xfId="0" applyNumberFormat="1" applyFont="1" applyFill="1" applyBorder="1"/>
    <xf numFmtId="164" fontId="7" fillId="3" borderId="1" xfId="0" applyNumberFormat="1" applyFont="1" applyFill="1" applyBorder="1"/>
    <xf numFmtId="0" fontId="16" fillId="4" borderId="7" xfId="0" applyFont="1" applyFill="1" applyBorder="1" applyAlignment="1">
      <alignment horizontal="center" vertical="center" wrapText="1" readingOrder="1"/>
    </xf>
    <xf numFmtId="0" fontId="13" fillId="6" borderId="4" xfId="0" applyFont="1" applyFill="1" applyBorder="1" applyAlignment="1">
      <alignment horizontal="center" vertical="center" wrapText="1" readingOrder="1"/>
    </xf>
    <xf numFmtId="0" fontId="13" fillId="7" borderId="5" xfId="0" applyFont="1" applyFill="1" applyBorder="1" applyAlignment="1">
      <alignment horizontal="center" vertical="center" wrapText="1" readingOrder="1"/>
    </xf>
    <xf numFmtId="0" fontId="13" fillId="6" borderId="5" xfId="0" applyFont="1" applyFill="1" applyBorder="1" applyAlignment="1">
      <alignment horizontal="center" vertical="center" wrapText="1" readingOrder="1"/>
    </xf>
    <xf numFmtId="167" fontId="12" fillId="5" borderId="1" xfId="0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 wrapText="1" readingOrder="1"/>
    </xf>
    <xf numFmtId="0" fontId="18" fillId="0" borderId="1" xfId="0" applyFont="1" applyBorder="1" applyAlignment="1">
      <alignment horizontal="right" vertical="center" wrapText="1" readingOrder="1"/>
    </xf>
    <xf numFmtId="167" fontId="12" fillId="5" borderId="1" xfId="0" applyNumberFormat="1" applyFont="1" applyFill="1" applyBorder="1"/>
    <xf numFmtId="0" fontId="22" fillId="0" borderId="0" xfId="0" applyFont="1"/>
    <xf numFmtId="0" fontId="21" fillId="4" borderId="1" xfId="0" applyFont="1" applyFill="1" applyBorder="1" applyAlignment="1">
      <alignment horizontal="center" vertical="center" wrapText="1" readingOrder="1"/>
    </xf>
    <xf numFmtId="0" fontId="23" fillId="6" borderId="1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9" fontId="7" fillId="0" borderId="0" xfId="29" applyFont="1"/>
    <xf numFmtId="9" fontId="12" fillId="5" borderId="1" xfId="29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 readingOrder="1"/>
    </xf>
    <xf numFmtId="0" fontId="24" fillId="0" borderId="0" xfId="0" applyFont="1"/>
    <xf numFmtId="9" fontId="25" fillId="2" borderId="1" xfId="29" applyFont="1" applyFill="1" applyBorder="1" applyAlignment="1">
      <alignment horizontal="center"/>
    </xf>
    <xf numFmtId="9" fontId="25" fillId="2" borderId="1" xfId="0" applyNumberFormat="1" applyFont="1" applyFill="1" applyBorder="1"/>
    <xf numFmtId="169" fontId="26" fillId="6" borderId="1" xfId="0" applyNumberFormat="1" applyFont="1" applyFill="1" applyBorder="1" applyAlignment="1">
      <alignment horizontal="right" vertical="center" wrapText="1" indent="1" readingOrder="1"/>
    </xf>
    <xf numFmtId="0" fontId="26" fillId="6" borderId="1" xfId="0" applyFont="1" applyFill="1" applyBorder="1" applyAlignment="1">
      <alignment horizontal="right" vertical="center" wrapText="1" indent="1" readingOrder="1"/>
    </xf>
    <xf numFmtId="169" fontId="26" fillId="7" borderId="1" xfId="0" applyNumberFormat="1" applyFont="1" applyFill="1" applyBorder="1" applyAlignment="1">
      <alignment horizontal="right" vertical="center" wrapText="1" indent="1" readingOrder="1"/>
    </xf>
    <xf numFmtId="0" fontId="26" fillId="7" borderId="1" xfId="0" applyFont="1" applyFill="1" applyBorder="1" applyAlignment="1">
      <alignment horizontal="right" vertical="center" wrapText="1" indent="1" readingOrder="1"/>
    </xf>
    <xf numFmtId="0" fontId="5" fillId="0" borderId="0" xfId="0" applyFont="1"/>
    <xf numFmtId="14" fontId="24" fillId="0" borderId="1" xfId="0" applyNumberFormat="1" applyFont="1" applyBorder="1"/>
    <xf numFmtId="0" fontId="24" fillId="10" borderId="2" xfId="0" applyFont="1" applyFill="1" applyBorder="1"/>
    <xf numFmtId="0" fontId="24" fillId="10" borderId="14" xfId="0" applyFont="1" applyFill="1" applyBorder="1"/>
    <xf numFmtId="0" fontId="24" fillId="10" borderId="1" xfId="0" applyFont="1" applyFill="1" applyBorder="1"/>
    <xf numFmtId="0" fontId="24" fillId="10" borderId="8" xfId="0" applyFont="1" applyFill="1" applyBorder="1"/>
    <xf numFmtId="170" fontId="24" fillId="0" borderId="0" xfId="29" applyNumberFormat="1" applyFont="1" applyBorder="1"/>
    <xf numFmtId="0" fontId="28" fillId="0" borderId="0" xfId="0" applyFont="1"/>
    <xf numFmtId="0" fontId="27" fillId="0" borderId="8" xfId="0" applyFont="1" applyBorder="1" applyAlignment="1">
      <alignment horizontal="center"/>
    </xf>
    <xf numFmtId="0" fontId="27" fillId="10" borderId="9" xfId="0" applyFont="1" applyFill="1" applyBorder="1" applyAlignment="1">
      <alignment horizontal="right"/>
    </xf>
    <xf numFmtId="0" fontId="27" fillId="10" borderId="10" xfId="0" applyFont="1" applyFill="1" applyBorder="1" applyAlignment="1">
      <alignment horizontal="right"/>
    </xf>
    <xf numFmtId="170" fontId="24" fillId="0" borderId="1" xfId="29" applyNumberFormat="1" applyFont="1" applyBorder="1"/>
    <xf numFmtId="0" fontId="27" fillId="10" borderId="19" xfId="0" applyFont="1" applyFill="1" applyBorder="1" applyAlignment="1">
      <alignment horizontal="right"/>
    </xf>
    <xf numFmtId="170" fontId="24" fillId="0" borderId="2" xfId="29" applyNumberFormat="1" applyFont="1" applyBorder="1"/>
    <xf numFmtId="0" fontId="27" fillId="0" borderId="9" xfId="0" applyFont="1" applyBorder="1" applyAlignment="1">
      <alignment horizontal="right"/>
    </xf>
    <xf numFmtId="0" fontId="27" fillId="0" borderId="10" xfId="0" applyFont="1" applyBorder="1" applyAlignment="1">
      <alignment horizontal="right"/>
    </xf>
    <xf numFmtId="0" fontId="27" fillId="0" borderId="11" xfId="0" applyFont="1" applyBorder="1" applyAlignment="1">
      <alignment horizontal="right"/>
    </xf>
    <xf numFmtId="0" fontId="0" fillId="0" borderId="15" xfId="0" applyBorder="1"/>
    <xf numFmtId="0" fontId="29" fillId="0" borderId="20" xfId="0" applyFont="1" applyBorder="1" applyAlignment="1">
      <alignment horizontal="center"/>
    </xf>
    <xf numFmtId="0" fontId="27" fillId="0" borderId="0" xfId="0" applyFont="1" applyAlignment="1">
      <alignment horizontal="right"/>
    </xf>
    <xf numFmtId="14" fontId="24" fillId="0" borderId="0" xfId="0" applyNumberFormat="1" applyFont="1"/>
    <xf numFmtId="9" fontId="7" fillId="2" borderId="1" xfId="0" applyNumberFormat="1" applyFont="1" applyFill="1" applyBorder="1" applyAlignment="1">
      <alignment horizontal="center"/>
    </xf>
    <xf numFmtId="169" fontId="26" fillId="6" borderId="1" xfId="0" applyNumberFormat="1" applyFont="1" applyFill="1" applyBorder="1" applyAlignment="1">
      <alignment horizontal="right" vertical="center" indent="1" readingOrder="1"/>
    </xf>
    <xf numFmtId="169" fontId="26" fillId="7" borderId="1" xfId="0" applyNumberFormat="1" applyFont="1" applyFill="1" applyBorder="1" applyAlignment="1">
      <alignment horizontal="right" vertical="center" indent="1" readingOrder="1"/>
    </xf>
    <xf numFmtId="9" fontId="7" fillId="2" borderId="1" xfId="29" applyFont="1" applyFill="1" applyBorder="1" applyAlignment="1">
      <alignment horizontal="center"/>
    </xf>
    <xf numFmtId="10" fontId="12" fillId="5" borderId="1" xfId="29" applyNumberFormat="1" applyFont="1" applyFill="1" applyBorder="1" applyAlignment="1">
      <alignment horizontal="center" vertical="center"/>
    </xf>
    <xf numFmtId="10" fontId="12" fillId="5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 wrapText="1"/>
    </xf>
    <xf numFmtId="0" fontId="12" fillId="0" borderId="0" xfId="0" applyFont="1" applyAlignment="1">
      <alignment horizontal="right"/>
    </xf>
    <xf numFmtId="10" fontId="12" fillId="5" borderId="1" xfId="29" applyNumberFormat="1" applyFont="1" applyFill="1" applyBorder="1" applyAlignment="1">
      <alignment horizontal="center"/>
    </xf>
    <xf numFmtId="10" fontId="7" fillId="2" borderId="1" xfId="29" applyNumberFormat="1" applyFont="1" applyFill="1" applyBorder="1" applyAlignment="1">
      <alignment horizontal="center"/>
    </xf>
    <xf numFmtId="0" fontId="18" fillId="0" borderId="21" xfId="0" applyFont="1" applyBorder="1" applyAlignment="1">
      <alignment horizontal="center" vertical="center" wrapText="1" readingOrder="1"/>
    </xf>
    <xf numFmtId="0" fontId="18" fillId="0" borderId="22" xfId="0" applyFont="1" applyBorder="1" applyAlignment="1">
      <alignment horizontal="center" vertical="center" wrapText="1" readingOrder="1"/>
    </xf>
    <xf numFmtId="167" fontId="30" fillId="2" borderId="1" xfId="0" applyNumberFormat="1" applyFont="1" applyFill="1" applyBorder="1" applyAlignment="1">
      <alignment vertical="center" wrapText="1" readingOrder="1"/>
    </xf>
    <xf numFmtId="164" fontId="1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169" fontId="23" fillId="6" borderId="1" xfId="0" applyNumberFormat="1" applyFont="1" applyFill="1" applyBorder="1" applyAlignment="1">
      <alignment horizontal="right" vertical="center" wrapText="1" indent="1" readingOrder="1"/>
    </xf>
    <xf numFmtId="169" fontId="23" fillId="7" borderId="1" xfId="0" applyNumberFormat="1" applyFont="1" applyFill="1" applyBorder="1" applyAlignment="1">
      <alignment horizontal="right" vertical="center" wrapText="1" indent="1" readingOrder="1"/>
    </xf>
    <xf numFmtId="169" fontId="31" fillId="6" borderId="1" xfId="0" applyNumberFormat="1" applyFont="1" applyFill="1" applyBorder="1" applyAlignment="1">
      <alignment horizontal="center" vertical="center" wrapText="1" readingOrder="1"/>
    </xf>
    <xf numFmtId="170" fontId="27" fillId="0" borderId="0" xfId="0" applyNumberFormat="1" applyFont="1"/>
    <xf numFmtId="0" fontId="17" fillId="11" borderId="0" xfId="0" applyFont="1" applyFill="1"/>
    <xf numFmtId="0" fontId="4" fillId="11" borderId="0" xfId="0" applyFont="1" applyFill="1"/>
    <xf numFmtId="0" fontId="0" fillId="11" borderId="0" xfId="0" applyFill="1"/>
    <xf numFmtId="0" fontId="22" fillId="11" borderId="0" xfId="0" applyFont="1" applyFill="1"/>
    <xf numFmtId="0" fontId="32" fillId="11" borderId="0" xfId="0" applyFont="1" applyFill="1"/>
    <xf numFmtId="0" fontId="33" fillId="11" borderId="0" xfId="0" applyFont="1" applyFill="1"/>
    <xf numFmtId="0" fontId="34" fillId="11" borderId="0" xfId="0" applyFont="1" applyFill="1" applyAlignment="1">
      <alignment horizontal="left"/>
    </xf>
    <xf numFmtId="0" fontId="22" fillId="11" borderId="0" xfId="0" applyFont="1" applyFill="1" applyAlignment="1">
      <alignment vertical="top" wrapText="1"/>
    </xf>
    <xf numFmtId="0" fontId="27" fillId="0" borderId="0" xfId="0" quotePrefix="1" applyFont="1"/>
    <xf numFmtId="0" fontId="27" fillId="11" borderId="0" xfId="0" applyFont="1" applyFill="1"/>
    <xf numFmtId="0" fontId="22" fillId="11" borderId="0" xfId="0" applyFont="1" applyFill="1" applyAlignment="1">
      <alignment horizontal="left"/>
    </xf>
    <xf numFmtId="0" fontId="22" fillId="11" borderId="0" xfId="0" applyFont="1" applyFill="1" applyAlignment="1">
      <alignment horizontal="left" wrapText="1"/>
    </xf>
    <xf numFmtId="0" fontId="22" fillId="11" borderId="0" xfId="0" applyFont="1" applyFill="1" applyAlignment="1">
      <alignment horizontal="left" vertical="top" wrapText="1"/>
    </xf>
    <xf numFmtId="0" fontId="22" fillId="11" borderId="0" xfId="0" applyFont="1" applyFill="1" applyAlignment="1">
      <alignment wrapText="1"/>
    </xf>
    <xf numFmtId="0" fontId="4" fillId="0" borderId="0" xfId="0" quotePrefix="1" applyFont="1"/>
    <xf numFmtId="0" fontId="35" fillId="11" borderId="0" xfId="0" applyFont="1" applyFill="1"/>
    <xf numFmtId="0" fontId="4" fillId="0" borderId="0" xfId="0" applyFont="1"/>
    <xf numFmtId="0" fontId="32" fillId="0" borderId="0" xfId="0" applyFont="1"/>
    <xf numFmtId="0" fontId="3" fillId="0" borderId="0" xfId="0" applyFont="1"/>
    <xf numFmtId="164" fontId="12" fillId="12" borderId="1" xfId="0" applyNumberFormat="1" applyFont="1" applyFill="1" applyBorder="1" applyAlignment="1">
      <alignment horizontal="center"/>
    </xf>
    <xf numFmtId="168" fontId="12" fillId="1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" fontId="9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167" fontId="9" fillId="2" borderId="1" xfId="0" applyNumberFormat="1" applyFont="1" applyFill="1" applyBorder="1" applyAlignment="1">
      <alignment horizontal="center"/>
    </xf>
    <xf numFmtId="0" fontId="37" fillId="0" borderId="0" xfId="0" applyFont="1" applyAlignment="1">
      <alignment horizontal="right"/>
    </xf>
    <xf numFmtId="0" fontId="1" fillId="0" borderId="0" xfId="0" applyFont="1"/>
    <xf numFmtId="0" fontId="39" fillId="4" borderId="1" xfId="0" applyFont="1" applyFill="1" applyBorder="1" applyAlignment="1">
      <alignment horizontal="center" vertical="center" wrapText="1" readingOrder="1"/>
    </xf>
    <xf numFmtId="169" fontId="31" fillId="6" borderId="1" xfId="0" applyNumberFormat="1" applyFont="1" applyFill="1" applyBorder="1" applyAlignment="1">
      <alignment horizontal="right" vertical="center" wrapText="1" indent="1" readingOrder="1"/>
    </xf>
    <xf numFmtId="0" fontId="31" fillId="7" borderId="1" xfId="0" applyFont="1" applyFill="1" applyBorder="1" applyAlignment="1">
      <alignment horizontal="right" vertical="center" wrapText="1" indent="1" readingOrder="1"/>
    </xf>
    <xf numFmtId="0" fontId="31" fillId="6" borderId="1" xfId="0" applyFont="1" applyFill="1" applyBorder="1" applyAlignment="1">
      <alignment horizontal="right" vertical="center" wrapText="1" indent="1" readingOrder="1"/>
    </xf>
    <xf numFmtId="0" fontId="7" fillId="0" borderId="0" xfId="0" applyFont="1" applyAlignment="1">
      <alignment horizontal="center"/>
    </xf>
    <xf numFmtId="0" fontId="37" fillId="0" borderId="0" xfId="0" applyFont="1"/>
    <xf numFmtId="0" fontId="41" fillId="0" borderId="0" xfId="0" applyFont="1"/>
    <xf numFmtId="0" fontId="38" fillId="0" borderId="0" xfId="0" applyFont="1"/>
    <xf numFmtId="164" fontId="37" fillId="2" borderId="1" xfId="0" applyNumberFormat="1" applyFont="1" applyFill="1" applyBorder="1"/>
    <xf numFmtId="0" fontId="37" fillId="2" borderId="1" xfId="0" applyFont="1" applyFill="1" applyBorder="1"/>
    <xf numFmtId="164" fontId="37" fillId="0" borderId="1" xfId="0" applyNumberFormat="1" applyFont="1" applyBorder="1"/>
    <xf numFmtId="166" fontId="37" fillId="0" borderId="1" xfId="0" applyNumberFormat="1" applyFont="1" applyBorder="1"/>
    <xf numFmtId="0" fontId="37" fillId="5" borderId="1" xfId="0" applyFont="1" applyFill="1" applyBorder="1"/>
    <xf numFmtId="0" fontId="38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64" fontId="37" fillId="0" borderId="1" xfId="0" applyNumberFormat="1" applyFont="1" applyBorder="1" applyAlignment="1">
      <alignment horizontal="center"/>
    </xf>
    <xf numFmtId="1" fontId="37" fillId="0" borderId="1" xfId="0" applyNumberFormat="1" applyFont="1" applyBorder="1" applyAlignment="1">
      <alignment horizontal="center"/>
    </xf>
    <xf numFmtId="167" fontId="37" fillId="2" borderId="1" xfId="0" applyNumberFormat="1" applyFont="1" applyFill="1" applyBorder="1" applyAlignment="1">
      <alignment horizontal="center"/>
    </xf>
    <xf numFmtId="0" fontId="38" fillId="5" borderId="6" xfId="0" applyFont="1" applyFill="1" applyBorder="1" applyAlignment="1">
      <alignment vertical="center"/>
    </xf>
    <xf numFmtId="0" fontId="14" fillId="12" borderId="1" xfId="0" applyFont="1" applyFill="1" applyBorder="1"/>
    <xf numFmtId="0" fontId="36" fillId="12" borderId="1" xfId="0" applyFont="1" applyFill="1" applyBorder="1"/>
    <xf numFmtId="0" fontId="14" fillId="12" borderId="0" xfId="0" applyFont="1" applyFill="1" applyAlignment="1">
      <alignment horizontal="center"/>
    </xf>
    <xf numFmtId="1" fontId="14" fillId="12" borderId="0" xfId="0" applyNumberFormat="1" applyFont="1" applyFill="1"/>
    <xf numFmtId="0" fontId="7" fillId="3" borderId="1" xfId="0" applyFont="1" applyFill="1" applyBorder="1" applyAlignment="1">
      <alignment horizontal="center"/>
    </xf>
    <xf numFmtId="10" fontId="27" fillId="0" borderId="9" xfId="0" applyNumberFormat="1" applyFont="1" applyBorder="1"/>
    <xf numFmtId="10" fontId="27" fillId="0" borderId="10" xfId="0" applyNumberFormat="1" applyFont="1" applyBorder="1"/>
    <xf numFmtId="10" fontId="27" fillId="0" borderId="11" xfId="0" applyNumberFormat="1" applyFont="1" applyBorder="1"/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6" fillId="0" borderId="0" xfId="0" applyFont="1"/>
    <xf numFmtId="0" fontId="38" fillId="3" borderId="1" xfId="0" applyFont="1" applyFill="1" applyBorder="1" applyAlignment="1">
      <alignment horizontal="center"/>
    </xf>
    <xf numFmtId="0" fontId="37" fillId="3" borderId="1" xfId="0" applyFont="1" applyFill="1" applyBorder="1" applyAlignment="1">
      <alignment horizontal="center"/>
    </xf>
    <xf numFmtId="165" fontId="12" fillId="2" borderId="1" xfId="0" applyNumberFormat="1" applyFont="1" applyFill="1" applyBorder="1" applyAlignment="1">
      <alignment horizontal="center"/>
    </xf>
    <xf numFmtId="0" fontId="27" fillId="9" borderId="12" xfId="0" applyFont="1" applyFill="1" applyBorder="1" applyAlignment="1">
      <alignment horizontal="center"/>
    </xf>
    <xf numFmtId="0" fontId="27" fillId="9" borderId="13" xfId="0" applyFont="1" applyFill="1" applyBorder="1" applyAlignment="1">
      <alignment horizontal="center"/>
    </xf>
    <xf numFmtId="0" fontId="27" fillId="8" borderId="16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7" fillId="8" borderId="18" xfId="0" applyFont="1" applyFill="1" applyBorder="1" applyAlignment="1">
      <alignment horizontal="center"/>
    </xf>
    <xf numFmtId="0" fontId="42" fillId="0" borderId="0" xfId="0" applyFont="1" applyAlignment="1">
      <alignment horizontal="right" wrapText="1"/>
    </xf>
    <xf numFmtId="0" fontId="42" fillId="0" borderId="23" xfId="0" applyFont="1" applyBorder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7" fillId="0" borderId="3" xfId="0" applyFont="1" applyBorder="1" applyAlignment="1">
      <alignment horizontal="center" wrapText="1"/>
    </xf>
    <xf numFmtId="0" fontId="37" fillId="0" borderId="0" xfId="0" applyFont="1" applyAlignment="1">
      <alignment horizontal="right" wrapText="1"/>
    </xf>
    <xf numFmtId="0" fontId="38" fillId="0" borderId="0" xfId="0" applyFont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12" fillId="5" borderId="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 wrapText="1"/>
    </xf>
    <xf numFmtId="0" fontId="40" fillId="0" borderId="0" xfId="0" applyFont="1" applyAlignment="1">
      <alignment horizontal="center" wrapText="1"/>
    </xf>
  </cellXfs>
  <cellStyles count="3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  <cellStyle name="Percent" xfId="29" builtinId="5"/>
  </cellStyles>
  <dxfs count="0"/>
  <tableStyles count="0" defaultTableStyle="TableStyleMedium2" defaultPivotStyle="PivotStyleLight16"/>
  <colors>
    <mruColors>
      <color rgb="FF000099"/>
      <color rgb="FFFFFFCC"/>
      <color rgb="FFD9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Demand versus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91426071741035"/>
          <c:y val="0.17171296296296298"/>
          <c:w val="0.83508573928258956"/>
          <c:h val="0.6282950568678915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'Class Ex1.a Constant elasticity'!$J$8:$J$18</c:f>
              <c:numCache>
                <c:formatCode>"$"#,##0</c:formatCode>
                <c:ptCount val="11"/>
                <c:pt idx="0">
                  <c:v>70</c:v>
                </c:pt>
                <c:pt idx="1">
                  <c:v>72</c:v>
                </c:pt>
                <c:pt idx="2">
                  <c:v>74</c:v>
                </c:pt>
                <c:pt idx="3">
                  <c:v>76</c:v>
                </c:pt>
                <c:pt idx="4">
                  <c:v>78</c:v>
                </c:pt>
                <c:pt idx="5">
                  <c:v>80</c:v>
                </c:pt>
                <c:pt idx="6">
                  <c:v>82</c:v>
                </c:pt>
                <c:pt idx="7">
                  <c:v>84</c:v>
                </c:pt>
                <c:pt idx="8">
                  <c:v>86</c:v>
                </c:pt>
                <c:pt idx="9">
                  <c:v>88</c:v>
                </c:pt>
                <c:pt idx="10">
                  <c:v>90</c:v>
                </c:pt>
              </c:numCache>
            </c:numRef>
          </c:xVal>
          <c:yVal>
            <c:numRef>
              <c:f>'Class Ex1.a Constant elasticity'!$K$8:$K$18</c:f>
              <c:numCache>
                <c:formatCode>0.0</c:formatCode>
                <c:ptCount val="11"/>
                <c:pt idx="0">
                  <c:v>399.99761614745228</c:v>
                </c:pt>
                <c:pt idx="1">
                  <c:v>376.44315799999475</c:v>
                </c:pt>
                <c:pt idx="2">
                  <c:v>354.8653874263822</c:v>
                </c:pt>
                <c:pt idx="3">
                  <c:v>335.05150850565099</c:v>
                </c:pt>
                <c:pt idx="4">
                  <c:v>316.81642795589795</c:v>
                </c:pt>
                <c:pt idx="5">
                  <c:v>299.99855533503626</c:v>
                </c:pt>
                <c:pt idx="6">
                  <c:v>284.4563255635552</c:v>
                </c:pt>
                <c:pt idx="7">
                  <c:v>270.06530550431808</c:v>
                </c:pt>
                <c:pt idx="8">
                  <c:v>256.71577536345154</c:v>
                </c:pt>
                <c:pt idx="9">
                  <c:v>244.31069809683189</c:v>
                </c:pt>
                <c:pt idx="10">
                  <c:v>232.76400743486894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3F-4013-8FC7-DC8EC2645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528632"/>
        <c:axId val="558533880"/>
      </c:scatterChart>
      <c:valAx>
        <c:axId val="558528632"/>
        <c:scaling>
          <c:orientation val="minMax"/>
          <c:max val="90"/>
          <c:min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533880"/>
        <c:crosses val="autoZero"/>
        <c:crossBetween val="midCat"/>
        <c:majorUnit val="2"/>
      </c:valAx>
      <c:valAx>
        <c:axId val="558533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528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Predicted no. of exposures versus no. of 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91426071741035"/>
          <c:y val="0.17171296296296298"/>
          <c:w val="0.83508573928258956"/>
          <c:h val="0.6282950568678915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'Class Ex2. aModified Exp'!$J$6:$J$16</c:f>
              <c:numCache>
                <c:formatCode>0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'Class Ex2. aModified Exp'!$K$6:$K$16</c:f>
              <c:numCache>
                <c:formatCode>0.0</c:formatCode>
                <c:ptCount val="11"/>
                <c:pt idx="0">
                  <c:v>0</c:v>
                </c:pt>
                <c:pt idx="1">
                  <c:v>47.174355708290335</c:v>
                </c:pt>
                <c:pt idx="2">
                  <c:v>79.992776723842098</c:v>
                </c:pt>
                <c:pt idx="3">
                  <c:v>102.82401080818445</c:v>
                </c:pt>
                <c:pt idx="4">
                  <c:v>118.70732370635905</c:v>
                </c:pt>
                <c:pt idx="5">
                  <c:v>129.75708245743471</c:v>
                </c:pt>
                <c:pt idx="6">
                  <c:v>137.44421732909021</c:v>
                </c:pt>
                <c:pt idx="7">
                  <c:v>142.79203024213405</c:v>
                </c:pt>
                <c:pt idx="8">
                  <c:v>146.51241546112783</c:v>
                </c:pt>
                <c:pt idx="9">
                  <c:v>149.10062608157548</c:v>
                </c:pt>
                <c:pt idx="10">
                  <c:v>150.90120151166764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E6-492E-983D-EEB472E44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528632"/>
        <c:axId val="558533880"/>
      </c:scatterChart>
      <c:valAx>
        <c:axId val="558528632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533880"/>
        <c:crosses val="autoZero"/>
        <c:crossBetween val="midCat"/>
        <c:majorUnit val="50"/>
      </c:valAx>
      <c:valAx>
        <c:axId val="558533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# exposures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528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# of Ads Vs # exposures </a:t>
            </a:r>
          </a:p>
        </c:rich>
      </c:tx>
      <c:layout>
        <c:manualLayout>
          <c:xMode val="edge"/>
          <c:yMode val="edge"/>
          <c:x val="0.31097350165473736"/>
          <c:y val="4.7689478219489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'Class Ex2. aModified Exp'!$D$5</c:f>
              <c:strCache>
                <c:ptCount val="1"/>
                <c:pt idx="0">
                  <c:v># exposures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'Class Ex2. aModified Exp'!$C$6:$C$10</c:f>
              <c:numCache>
                <c:formatCode>0</c:formatCode>
                <c:ptCount val="5"/>
                <c:pt idx="0">
                  <c:v>1</c:v>
                </c:pt>
                <c:pt idx="1">
                  <c:v>8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</c:numCache>
            </c:numRef>
          </c:xVal>
          <c:yVal>
            <c:numRef>
              <c:f>'Class Ex2. aModified Exp'!$D$6:$D$10</c:f>
              <c:numCache>
                <c:formatCode>General</c:formatCode>
                <c:ptCount val="5"/>
                <c:pt idx="0">
                  <c:v>4.7</c:v>
                </c:pt>
                <c:pt idx="1">
                  <c:v>22.1</c:v>
                </c:pt>
                <c:pt idx="2">
                  <c:v>48.7</c:v>
                </c:pt>
                <c:pt idx="3">
                  <c:v>90.3</c:v>
                </c:pt>
                <c:pt idx="4">
                  <c:v>130.5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77-448A-A130-7F940CF73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00671"/>
        <c:axId val="1329799231"/>
      </c:scatterChart>
      <c:valAx>
        <c:axId val="132980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99231"/>
        <c:crosses val="autoZero"/>
        <c:crossBetween val="midCat"/>
      </c:valAx>
      <c:valAx>
        <c:axId val="132979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exposures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0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Location of customers</a:t>
            </a:r>
            <a:r>
              <a:rPr lang="en-AU" b="1" baseline="0"/>
              <a:t> relative to warehouse</a:t>
            </a:r>
            <a:endParaRPr lang="en-A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>
        <c:manualLayout>
          <c:layoutTarget val="inner"/>
          <c:xMode val="edge"/>
          <c:yMode val="edge"/>
          <c:x val="8.3304482698109902E-2"/>
          <c:y val="0.18330597889800707"/>
          <c:w val="0.88632887459879883"/>
          <c:h val="0.7172883108251562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C31-4734-9605-2E4EC8DC715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F689DC3-D44C-49F2-AC24-6ABC49D2AE24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C31-4734-9605-2E4EC8DC71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D3ACA34-B149-4CB2-85A6-1E33AE71BD7A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C31-4734-9605-2E4EC8DC71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15A8264-751D-48F5-B7B5-16805C881F3D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C31-4734-9605-2E4EC8DC715C}"/>
                </c:ext>
              </c:extLst>
            </c:dLbl>
            <c:dLbl>
              <c:idx val="3"/>
              <c:layout>
                <c:manualLayout>
                  <c:x val="-1.1111111111111112E-2"/>
                  <c:y val="-4.1666666666666664E-2"/>
                </c:manualLayout>
              </c:layout>
              <c:tx>
                <c:rich>
                  <a:bodyPr/>
                  <a:lstStyle/>
                  <a:p>
                    <a:fld id="{03650703-6CD5-4FFB-9748-4F2B995AF176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C31-4734-9605-2E4EC8DC715C}"/>
                </c:ext>
              </c:extLst>
            </c:dLbl>
            <c:dLbl>
              <c:idx val="4"/>
              <c:layout>
                <c:manualLayout>
                  <c:x val="-0.2013888888888889"/>
                  <c:y val="2.3148148148148147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673EAFE-D227-4033-AD39-7BA235036831}" type="CELLRANGE">
                      <a:rPr lang="en-US"/>
                      <a:pPr algn="r">
                        <a:defRPr b="1"/>
                      </a:pPr>
                      <a:t>[CELLRANGE]</a:t>
                    </a:fld>
                    <a:endParaRPr lang="en-A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U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53888888888889"/>
                      <c:h val="5.085666375036453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C31-4734-9605-2E4EC8DC71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'Class Ex3. Location model'!$M$6:$M$10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0</c:v>
                </c:pt>
                <c:pt idx="3">
                  <c:v>12</c:v>
                </c:pt>
                <c:pt idx="4" formatCode="0.000">
                  <c:v>9.3141668851169666</c:v>
                </c:pt>
              </c:numCache>
            </c:numRef>
          </c:xVal>
          <c:yVal>
            <c:numRef>
              <c:f>'Class Ex3. Location model'!$N$6:$N$10</c:f>
              <c:numCache>
                <c:formatCode>General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12</c:v>
                </c:pt>
                <c:pt idx="3">
                  <c:v>0</c:v>
                </c:pt>
                <c:pt idx="4" formatCode="0.000">
                  <c:v>5.0287041190583048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'Class Ex3. Location model'!$L$6:$L$10</c15:f>
                <c15:dlblRangeCache>
                  <c:ptCount val="5"/>
                  <c:pt idx="0">
                    <c:v>Customer 1</c:v>
                  </c:pt>
                  <c:pt idx="1">
                    <c:v>Customer 2</c:v>
                  </c:pt>
                  <c:pt idx="2">
                    <c:v>Customer 3</c:v>
                  </c:pt>
                  <c:pt idx="3">
                    <c:v>Customer 4</c:v>
                  </c:pt>
                  <c:pt idx="4">
                    <c:v>Warehouse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C31-4734-9605-2E4EC8DC7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343120"/>
        <c:axId val="528344432"/>
      </c:scatterChart>
      <c:valAx>
        <c:axId val="52834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44432"/>
        <c:crosses val="autoZero"/>
        <c:crossBetween val="midCat"/>
      </c:valAx>
      <c:valAx>
        <c:axId val="5283444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4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'Class Ex4.1 Portfolio model'!$M$31</c:f>
              <c:strCache>
                <c:ptCount val="1"/>
                <c:pt idx="0">
                  <c:v>Risk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'Class Ex4.1 Portfolio model'!$L$32:$L$36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</c:numCache>
            </c:numRef>
          </c:xVal>
          <c:yVal>
            <c:numRef>
              <c:f>'Class Ex4.1 Portfolio model'!$M$32:$M$36</c:f>
              <c:numCache>
                <c:formatCode>General</c:formatCode>
                <c:ptCount val="5"/>
                <c:pt idx="0">
                  <c:v>8</c:v>
                </c:pt>
                <c:pt idx="1">
                  <c:v>9.2200000000000006</c:v>
                </c:pt>
                <c:pt idx="2">
                  <c:v>12.17</c:v>
                </c:pt>
                <c:pt idx="3">
                  <c:v>15.91</c:v>
                </c:pt>
                <c:pt idx="4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1C-47D5-8F2C-F954AE6C1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794431"/>
        <c:axId val="1329799711"/>
      </c:scatterChart>
      <c:valAx>
        <c:axId val="1329794431"/>
        <c:scaling>
          <c:orientation val="minMax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99711"/>
        <c:crosses val="autoZero"/>
        <c:crossBetween val="midCat"/>
      </c:valAx>
      <c:valAx>
        <c:axId val="13297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94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'Class Ex4.2 Portfolio model'!$K$32</c:f>
              <c:strCache>
                <c:ptCount val="1"/>
                <c:pt idx="0">
                  <c:v>Risk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'Class Ex4.2 Portfolio model'!$L$33:$L$37</c:f>
              <c:numCache>
                <c:formatCode>General</c:formatCode>
                <c:ptCount val="5"/>
                <c:pt idx="0">
                  <c:v>10.9</c:v>
                </c:pt>
                <c:pt idx="1">
                  <c:v>11.31</c:v>
                </c:pt>
                <c:pt idx="2">
                  <c:v>11.65</c:v>
                </c:pt>
                <c:pt idx="3">
                  <c:v>11.95</c:v>
                </c:pt>
                <c:pt idx="4">
                  <c:v>12.24</c:v>
                </c:pt>
              </c:numCache>
            </c:numRef>
          </c:xVal>
          <c:yVal>
            <c:numRef>
              <c:f>'Class Ex4.2 Portfolio model'!$K$33:$K$37</c:f>
              <c:numCache>
                <c:formatCode>General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6E-406D-9272-E6B9EA33C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794431"/>
        <c:axId val="1329799711"/>
      </c:scatterChart>
      <c:valAx>
        <c:axId val="1329794431"/>
        <c:scaling>
          <c:orientation val="minMax"/>
          <c:min val="1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99711"/>
        <c:crosses val="autoZero"/>
        <c:crossBetween val="midCat"/>
      </c:valAx>
      <c:valAx>
        <c:axId val="1329799711"/>
        <c:scaling>
          <c:orientation val="minMax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94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4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chart" Target="../charts/chart4.xml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chart" Target="../charts/chart5.xml"/><Relationship Id="rId1" Type="http://schemas.openxmlformats.org/officeDocument/2006/relationships/image" Target="../media/image18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5286375</xdr:colOff>
      <xdr:row>14</xdr:row>
      <xdr:rowOff>142874</xdr:rowOff>
    </xdr:from>
    <xdr:to>
      <xdr:col>6</xdr:col>
      <xdr:colOff>476250</xdr:colOff>
      <xdr:row>23</xdr:row>
      <xdr:rowOff>104642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3A0C1C-B3F6-4EFC-AC91-930374862D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089" t="54562" r="12419" b="22747"/>
        <a:stretch/>
      </xdr:blipFill>
      <xdr:spPr>
        <a:xfrm>
          <a:off x="5575935" y="3023234"/>
          <a:ext cx="3007995" cy="21410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449581</xdr:colOff>
      <xdr:row>2</xdr:row>
      <xdr:rowOff>7620</xdr:rowOff>
    </xdr:from>
    <xdr:ext cx="6248400" cy="245618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A67A67-FC46-E5AC-46ED-FB55C38E593E}"/>
            </a:ext>
          </a:extLst>
        </xdr:cNvPr>
        <xdr:cNvSpPr txBox="1"/>
      </xdr:nvSpPr>
      <xdr:spPr>
        <a:xfrm>
          <a:off x="21046441" y="365760"/>
          <a:ext cx="6248400" cy="245618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 u="sng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Steps to follow to fill matrix of Covariance values</a:t>
          </a:r>
          <a:endParaRPr lang="en-AU" sz="1400">
            <a:solidFill>
              <a:srgbClr val="000099"/>
            </a:solidFill>
            <a:effectLst/>
          </a:endParaRPr>
        </a:p>
        <a:p>
          <a:r>
            <a:rPr lang="en-US" sz="1400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1. Compute</a:t>
          </a:r>
          <a:r>
            <a:rPr lang="en-US" sz="1400" baseline="0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 the covariance matrix using "Data Analysis " tool</a:t>
          </a:r>
          <a:endParaRPr lang="en-AU" sz="1400">
            <a:solidFill>
              <a:srgbClr val="000099"/>
            </a:solidFill>
            <a:effectLst/>
          </a:endParaRPr>
        </a:p>
        <a:p>
          <a:r>
            <a:rPr lang="en-US" sz="1400" baseline="0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sz="1400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Copy the whole numerical values in the covariance matrix</a:t>
          </a:r>
          <a:endParaRPr lang="en-AU" sz="1400">
            <a:solidFill>
              <a:srgbClr val="000099"/>
            </a:solidFill>
            <a:effectLst/>
          </a:endParaRPr>
        </a:p>
        <a:p>
          <a:r>
            <a:rPr lang="en-US" sz="1400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2.Below the matrix,  select  an empty cell and paste what you have copied using the </a:t>
          </a:r>
          <a:r>
            <a:rPr lang="en-US" sz="1400" b="1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Paste Special &gt;</a:t>
          </a:r>
          <a:r>
            <a:rPr lang="en-US" sz="1400" baseline="0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 "</a:t>
          </a:r>
          <a:r>
            <a:rPr lang="en-US" sz="1400" b="1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transpose</a:t>
          </a:r>
          <a:r>
            <a:rPr lang="en-US" sz="1400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" option</a:t>
          </a:r>
          <a:endParaRPr lang="en-AU" sz="1400">
            <a:solidFill>
              <a:srgbClr val="000099"/>
            </a:solidFill>
            <a:effectLst/>
          </a:endParaRPr>
        </a:p>
        <a:p>
          <a:r>
            <a:rPr lang="en-US" sz="1400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3. Now, again copy the new data set that you pasted in step 3</a:t>
          </a:r>
          <a:endParaRPr lang="en-AU" sz="1400">
            <a:solidFill>
              <a:srgbClr val="000099"/>
            </a:solidFill>
            <a:effectLst/>
          </a:endParaRPr>
        </a:p>
        <a:p>
          <a:r>
            <a:rPr lang="en-US" sz="1400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4. Goto the original matrix you</a:t>
          </a:r>
          <a:r>
            <a:rPr lang="en-US" sz="1400" baseline="0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 created in step 2</a:t>
          </a:r>
          <a:r>
            <a:rPr lang="en-US" sz="1400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, select the first numerical cell. use the </a:t>
          </a:r>
          <a:r>
            <a:rPr lang="en-US" sz="1400" b="1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Paste Special &gt;</a:t>
          </a:r>
          <a:r>
            <a:rPr lang="en-US" sz="1400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en-US" sz="1400" b="1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Skip blanks</a:t>
          </a:r>
          <a:r>
            <a:rPr lang="en-US" sz="1400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" option and paste the values.</a:t>
          </a:r>
        </a:p>
        <a:p>
          <a:endParaRPr lang="en-US" sz="1400">
            <a:solidFill>
              <a:srgbClr val="000099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If the above steps are not clear. then kindly watch the Week 4 seminar recording</a:t>
          </a:r>
          <a:endParaRPr lang="en-AU" sz="1400">
            <a:solidFill>
              <a:srgbClr val="000099"/>
            </a:solidFill>
            <a:effectLst/>
          </a:endParaRPr>
        </a:p>
        <a:p>
          <a:endParaRPr lang="en-AU" sz="1100"/>
        </a:p>
      </xdr:txBody>
    </xdr:sp>
    <xdr:clientData/>
  </xdr:oneCellAnchor>
  <xdr:oneCellAnchor>
    <xdr:from>
      <xdr:col>20</xdr:col>
      <xdr:colOff>137160</xdr:colOff>
      <xdr:row>2</xdr:row>
      <xdr:rowOff>99060</xdr:rowOff>
    </xdr:from>
    <xdr:ext cx="7795260" cy="103162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D9262C-53DD-4107-BDA9-31C3B6216768}"/>
            </a:ext>
          </a:extLst>
        </xdr:cNvPr>
        <xdr:cNvSpPr txBox="1"/>
      </xdr:nvSpPr>
      <xdr:spPr>
        <a:xfrm>
          <a:off x="12656820" y="457200"/>
          <a:ext cx="7795260" cy="1031629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2000" b="1">
              <a:solidFill>
                <a:schemeClr val="tx1"/>
              </a:solidFill>
            </a:rPr>
            <a:t>Monthly Rate of Return: </a:t>
          </a:r>
        </a:p>
        <a:p>
          <a:r>
            <a:rPr lang="en-AU" sz="2000">
              <a:solidFill>
                <a:schemeClr val="tx1"/>
              </a:solidFill>
            </a:rPr>
            <a:t>= (current</a:t>
          </a:r>
          <a:r>
            <a:rPr lang="en-AU" sz="2000" baseline="0">
              <a:solidFill>
                <a:schemeClr val="tx1"/>
              </a:solidFill>
            </a:rPr>
            <a:t> value</a:t>
          </a:r>
          <a:r>
            <a:rPr lang="en-AU" sz="2000">
              <a:solidFill>
                <a:schemeClr val="tx1"/>
              </a:solidFill>
            </a:rPr>
            <a:t>- previous</a:t>
          </a:r>
          <a:r>
            <a:rPr lang="en-AU" sz="2000" baseline="0">
              <a:solidFill>
                <a:schemeClr val="tx1"/>
              </a:solidFill>
            </a:rPr>
            <a:t> value</a:t>
          </a:r>
          <a:r>
            <a:rPr lang="en-AU" sz="2000">
              <a:solidFill>
                <a:schemeClr val="tx1"/>
              </a:solidFill>
            </a:rPr>
            <a:t>)/ previous value</a:t>
          </a:r>
        </a:p>
        <a:p>
          <a:r>
            <a:rPr lang="en-AU" sz="2000">
              <a:solidFill>
                <a:schemeClr val="tx1"/>
              </a:solidFill>
            </a:rPr>
            <a:t>=(B5-B6)/B6</a:t>
          </a:r>
          <a:endParaRPr lang="en-AU" sz="2000">
            <a:solidFill>
              <a:srgbClr val="7030A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45720</xdr:colOff>
      <xdr:row>43</xdr:row>
      <xdr:rowOff>112578</xdr:rowOff>
    </xdr:from>
    <xdr:to>
      <xdr:col>24</xdr:col>
      <xdr:colOff>45720</xdr:colOff>
      <xdr:row>45</xdr:row>
      <xdr:rowOff>106679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51BE83-812A-4AAB-BF10-9E8A486E8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4960" y="8639358"/>
          <a:ext cx="3718560" cy="359861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304801</xdr:colOff>
      <xdr:row>49</xdr:row>
      <xdr:rowOff>91440</xdr:rowOff>
    </xdr:from>
    <xdr:to>
      <xdr:col>37</xdr:col>
      <xdr:colOff>251460</xdr:colOff>
      <xdr:row>53</xdr:row>
      <xdr:rowOff>73135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72E37D-F4F6-48CE-8DA9-539765E3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99221" y="9715500"/>
          <a:ext cx="10172699" cy="713215"/>
        </a:xfrm>
        <a:prstGeom prst="rect">
          <a:avLst/>
        </a:prstGeom>
      </xdr:spPr>
    </xdr:pic>
    <xdr:clientData/>
  </xdr:twoCellAnchor>
  <xdr:oneCellAnchor>
    <xdr:from>
      <xdr:col>14</xdr:col>
      <xdr:colOff>91440</xdr:colOff>
      <xdr:row>0</xdr:row>
      <xdr:rowOff>259080</xdr:rowOff>
    </xdr:from>
    <xdr:ext cx="7200900" cy="134459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61265A-0157-4175-A55B-FDF977E75214}"/>
            </a:ext>
          </a:extLst>
        </xdr:cNvPr>
        <xdr:cNvSpPr txBox="1"/>
      </xdr:nvSpPr>
      <xdr:spPr>
        <a:xfrm>
          <a:off x="8321040" y="259080"/>
          <a:ext cx="7200900" cy="13445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>
              <a:solidFill>
                <a:srgbClr val="0033CC"/>
              </a:solidFill>
            </a:rPr>
            <a:t>Portfolio model worksheet </a:t>
          </a:r>
        </a:p>
        <a:p>
          <a:r>
            <a:rPr lang="en-AU" sz="1600" b="1">
              <a:solidFill>
                <a:srgbClr val="0033CC"/>
              </a:solidFill>
            </a:rPr>
            <a:t>1. Minimise risk</a:t>
          </a:r>
        </a:p>
        <a:p>
          <a:r>
            <a:rPr lang="en-AU" sz="1600" b="0">
              <a:solidFill>
                <a:sysClr val="windowText" lastClr="000000"/>
              </a:solidFill>
            </a:rPr>
            <a:t>This was covered in class for the case of 3 stocks. We repeat it here for the nine stocks under consideration.The aim is to find a set of portfolio weights that minimise risk subject to a </a:t>
          </a:r>
          <a:r>
            <a:rPr lang="en-AU" sz="1600" b="1">
              <a:solidFill>
                <a:srgbClr val="0033CC"/>
              </a:solidFill>
            </a:rPr>
            <a:t>minimum expected return of 1%.</a:t>
          </a:r>
        </a:p>
      </xdr:txBody>
    </xdr:sp>
    <xdr:clientData/>
  </xdr:oneCellAnchor>
  <xdr:twoCellAnchor editAs="oneCell">
    <xdr:from>
      <xdr:col>15</xdr:col>
      <xdr:colOff>0</xdr:colOff>
      <xdr:row>11</xdr:row>
      <xdr:rowOff>0</xdr:rowOff>
    </xdr:from>
    <xdr:to>
      <xdr:col>34</xdr:col>
      <xdr:colOff>121809</xdr:colOff>
      <xdr:row>26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532834-1E11-425A-8AB8-606848A4F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4420" y="2141220"/>
          <a:ext cx="8953389" cy="2964180"/>
        </a:xfrm>
        <a:prstGeom prst="rect">
          <a:avLst/>
        </a:prstGeom>
      </xdr:spPr>
    </xdr:pic>
    <xdr:clientData/>
  </xdr:twoCellAnchor>
  <xdr:oneCellAnchor>
    <xdr:from>
      <xdr:col>16</xdr:col>
      <xdr:colOff>152400</xdr:colOff>
      <xdr:row>28</xdr:row>
      <xdr:rowOff>53340</xdr:rowOff>
    </xdr:from>
    <xdr:ext cx="2766060" cy="40543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060C34-6A12-4E19-F45C-AE303D8CFF18}"/>
            </a:ext>
          </a:extLst>
        </xdr:cNvPr>
        <xdr:cNvSpPr txBox="1"/>
      </xdr:nvSpPr>
      <xdr:spPr>
        <a:xfrm>
          <a:off x="9311640" y="5494020"/>
          <a:ext cx="2766060" cy="405432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2000">
              <a:solidFill>
                <a:schemeClr val="tx1"/>
              </a:solidFill>
            </a:rPr>
            <a:t>=</a:t>
          </a:r>
          <a:r>
            <a:rPr lang="en-AU" sz="2000" b="1">
              <a:solidFill>
                <a:srgbClr val="000099"/>
              </a:solidFill>
            </a:rPr>
            <a:t>$</a:t>
          </a:r>
          <a:r>
            <a:rPr lang="en-AU" sz="2000">
              <a:solidFill>
                <a:schemeClr val="tx1"/>
              </a:solidFill>
            </a:rPr>
            <a:t>B27*D</a:t>
          </a:r>
          <a:r>
            <a:rPr lang="en-AU" sz="2000" b="1">
              <a:solidFill>
                <a:srgbClr val="000099"/>
              </a:solidFill>
            </a:rPr>
            <a:t>$</a:t>
          </a:r>
          <a:r>
            <a:rPr lang="en-AU" sz="2000">
              <a:solidFill>
                <a:schemeClr val="tx1"/>
              </a:solidFill>
            </a:rPr>
            <a:t>25*</a:t>
          </a:r>
          <a:r>
            <a:rPr lang="en-AU" sz="2000">
              <a:solidFill>
                <a:srgbClr val="7030A0"/>
              </a:solidFill>
            </a:rPr>
            <a:t>D27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0</xdr:rowOff>
    </xdr:from>
    <xdr:ext cx="7200900" cy="134459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1A0527-52C3-4F16-83D7-38AE6C875815}"/>
            </a:ext>
          </a:extLst>
        </xdr:cNvPr>
        <xdr:cNvSpPr txBox="1"/>
      </xdr:nvSpPr>
      <xdr:spPr>
        <a:xfrm>
          <a:off x="8641080" y="297180"/>
          <a:ext cx="7200900" cy="13445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>
              <a:solidFill>
                <a:srgbClr val="0033CC"/>
              </a:solidFill>
            </a:rPr>
            <a:t>Portfolio model worksheet </a:t>
          </a:r>
        </a:p>
        <a:p>
          <a:r>
            <a:rPr lang="en-AU" sz="1600" b="1">
              <a:solidFill>
                <a:srgbClr val="0033CC"/>
              </a:solidFill>
            </a:rPr>
            <a:t>2. Maximise return</a:t>
          </a:r>
        </a:p>
        <a:p>
          <a:r>
            <a:rPr lang="en-AU" sz="1600" b="0">
              <a:solidFill>
                <a:sysClr val="windowText" lastClr="000000"/>
              </a:solidFill>
            </a:rPr>
            <a:t>This is where we maximise return for a given level of risk.</a:t>
          </a:r>
        </a:p>
        <a:p>
          <a:r>
            <a:rPr lang="en-AU" sz="1600" b="0">
              <a:solidFill>
                <a:schemeClr val="tx1"/>
              </a:solidFill>
            </a:rPr>
            <a:t>The aim is to find a set of portfolio weights that maximise the portfolio return subject to having a risk that is no greater than </a:t>
          </a:r>
          <a:r>
            <a:rPr lang="en-AU" sz="1600" b="1">
              <a:solidFill>
                <a:srgbClr val="0033CC"/>
              </a:solidFill>
            </a:rPr>
            <a:t>3%.</a:t>
          </a:r>
        </a:p>
      </xdr:txBody>
    </xdr:sp>
    <xdr:clientData/>
  </xdr:oneCellAnchor>
  <xdr:twoCellAnchor editAs="oneCell">
    <xdr:from>
      <xdr:col>15</xdr:col>
      <xdr:colOff>373380</xdr:colOff>
      <xdr:row>12</xdr:row>
      <xdr:rowOff>15240</xdr:rowOff>
    </xdr:from>
    <xdr:to>
      <xdr:col>34</xdr:col>
      <xdr:colOff>275077</xdr:colOff>
      <xdr:row>32</xdr:row>
      <xdr:rowOff>84160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0FD0F6-4050-4F2B-952A-00132BDEE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79280" y="2339340"/>
          <a:ext cx="8733277" cy="39246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426720</xdr:colOff>
      <xdr:row>7</xdr:row>
      <xdr:rowOff>129540</xdr:rowOff>
    </xdr:from>
    <xdr:to>
      <xdr:col>42</xdr:col>
      <xdr:colOff>260153</xdr:colOff>
      <xdr:row>17</xdr:row>
      <xdr:rowOff>38257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0484D4-55B5-4B17-994A-C88D1C710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0" y="1531620"/>
          <a:ext cx="12383573" cy="1806097"/>
        </a:xfrm>
        <a:prstGeom prst="rect">
          <a:avLst/>
        </a:prstGeom>
      </xdr:spPr>
    </xdr:pic>
    <xdr:clientData/>
  </xdr:twoCellAnchor>
  <xdr:oneCellAnchor>
    <xdr:from>
      <xdr:col>16</xdr:col>
      <xdr:colOff>251460</xdr:colOff>
      <xdr:row>20</xdr:row>
      <xdr:rowOff>182880</xdr:rowOff>
    </xdr:from>
    <xdr:ext cx="9418320" cy="223721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B6E2B2-F484-FC4F-9E4D-255684E4733D}"/>
            </a:ext>
          </a:extLst>
        </xdr:cNvPr>
        <xdr:cNvSpPr txBox="1"/>
      </xdr:nvSpPr>
      <xdr:spPr>
        <a:xfrm>
          <a:off x="9814560" y="4046220"/>
          <a:ext cx="9418320" cy="2237216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rtl="0" eaLnBrk="1" latinLnBrk="0" hangingPunct="1"/>
          <a:r>
            <a:rPr 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prefer investments that have a </a:t>
          </a:r>
          <a:r>
            <a:rPr 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Sharpe Ratio well above 1, </a:t>
          </a:r>
          <a:r>
            <a:rPr 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and provide a reasonable excess return over risk free investments  while justifying the level of risk taken.</a:t>
          </a:r>
        </a:p>
        <a:p>
          <a:pPr rtl="0" eaLnBrk="1" latinLnBrk="0" hangingPunct="1"/>
          <a:endParaRPr lang="en-AU" sz="1800">
            <a:effectLst/>
          </a:endParaRPr>
        </a:p>
        <a:p>
          <a:pPr rtl="0" eaLnBrk="0" fontAlgn="base" latinLnBrk="0" hangingPunct="0"/>
          <a:r>
            <a:rPr 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Sharpe Ratio &lt; 1 </a:t>
          </a:r>
          <a:r>
            <a:rPr 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suggests lower efficiency in risk-adjusted returns.</a:t>
          </a:r>
        </a:p>
        <a:p>
          <a:pPr rtl="0" eaLnBrk="0" fontAlgn="base" latinLnBrk="0" hangingPunct="0"/>
          <a:endParaRPr lang="en-AU" sz="1800">
            <a:effectLst/>
          </a:endParaRPr>
        </a:p>
        <a:p>
          <a:pPr rtl="0" eaLnBrk="0" fontAlgn="base" latinLnBrk="0" hangingPunct="0"/>
          <a:r>
            <a:rPr 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negative Sharpe </a:t>
          </a:r>
          <a:r>
            <a:rPr 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Ratio means the investment is underperforming the risk-free rate, implying it might not be worth the risk.</a:t>
          </a:r>
          <a:endParaRPr lang="en-AU" sz="1800">
            <a:effectLst/>
          </a:endParaRPr>
        </a:p>
        <a:p>
          <a:endParaRPr lang="en-AU" sz="1100"/>
        </a:p>
      </xdr:txBody>
    </xdr:sp>
    <xdr:clientData/>
  </xdr:oneCellAnchor>
  <xdr:oneCellAnchor>
    <xdr:from>
      <xdr:col>16</xdr:col>
      <xdr:colOff>45720</xdr:colOff>
      <xdr:row>0</xdr:row>
      <xdr:rowOff>99060</xdr:rowOff>
    </xdr:from>
    <xdr:ext cx="7200900" cy="134459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27B47A1-9BDA-4573-B290-7891522E9874}"/>
            </a:ext>
          </a:extLst>
        </xdr:cNvPr>
        <xdr:cNvSpPr txBox="1"/>
      </xdr:nvSpPr>
      <xdr:spPr>
        <a:xfrm>
          <a:off x="9608820" y="99060"/>
          <a:ext cx="7200900" cy="13445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>
              <a:solidFill>
                <a:srgbClr val="0033CC"/>
              </a:solidFill>
            </a:rPr>
            <a:t>Portfolio model worksheet </a:t>
          </a:r>
        </a:p>
        <a:p>
          <a:r>
            <a:rPr lang="en-AU" sz="1600" b="1">
              <a:solidFill>
                <a:srgbClr val="0033CC"/>
              </a:solidFill>
            </a:rPr>
            <a:t>3. Maximise the Sharpe Ratio</a:t>
          </a:r>
        </a:p>
        <a:p>
          <a:r>
            <a:rPr lang="en-AU" sz="1600" b="0">
              <a:solidFill>
                <a:sysClr val="windowText" lastClr="000000"/>
              </a:solidFill>
            </a:rPr>
            <a:t>his is where we maximise the Sharpe Ratio = the ratio of the return above the risk free rate of 1.5% divided by the amount of risk assumed</a:t>
          </a:r>
        </a:p>
        <a:p>
          <a:r>
            <a:rPr lang="en-AU" sz="1600" b="0">
              <a:solidFill>
                <a:schemeClr val="tx1"/>
              </a:solidFill>
            </a:rPr>
            <a:t>There are no constraints on the expected return or the level of risk assumed.</a:t>
          </a:r>
          <a:endParaRPr lang="en-AU" sz="1600" b="1">
            <a:solidFill>
              <a:srgbClr val="0033CC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384175</xdr:colOff>
      <xdr:row>5</xdr:row>
      <xdr:rowOff>174625</xdr:rowOff>
    </xdr:from>
    <xdr:to>
      <xdr:col>21</xdr:col>
      <xdr:colOff>384175</xdr:colOff>
      <xdr:row>20</xdr:row>
      <xdr:rowOff>64135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377190</xdr:colOff>
      <xdr:row>22</xdr:row>
      <xdr:rowOff>165736</xdr:rowOff>
    </xdr:from>
    <xdr:to>
      <xdr:col>18</xdr:col>
      <xdr:colOff>315046</xdr:colOff>
      <xdr:row>24</xdr:row>
      <xdr:rowOff>79336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C10494-909D-87ED-FB5D-A33A5EED6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5390" y="4394836"/>
          <a:ext cx="4652731" cy="370800"/>
        </a:xfrm>
        <a:prstGeom prst="rect">
          <a:avLst/>
        </a:prstGeom>
      </xdr:spPr>
    </xdr:pic>
    <xdr:clientData/>
  </xdr:twoCellAnchor>
  <xdr:twoCellAnchor editAs="oneCell">
    <xdr:from>
      <xdr:col>9</xdr:col>
      <xdr:colOff>140970</xdr:colOff>
      <xdr:row>25</xdr:row>
      <xdr:rowOff>9525</xdr:rowOff>
    </xdr:from>
    <xdr:to>
      <xdr:col>15</xdr:col>
      <xdr:colOff>108828</xdr:colOff>
      <xdr:row>28</xdr:row>
      <xdr:rowOff>225958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4BB376-F181-7AB2-B1DE-DFD5C457F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55895" y="4819650"/>
          <a:ext cx="2815833" cy="902233"/>
        </a:xfrm>
        <a:prstGeom prst="rect">
          <a:avLst/>
        </a:prstGeom>
      </xdr:spPr>
    </xdr:pic>
    <xdr:clientData/>
  </xdr:twoCellAnchor>
  <xdr:twoCellAnchor editAs="oneCell">
    <xdr:from>
      <xdr:col>24</xdr:col>
      <xdr:colOff>381000</xdr:colOff>
      <xdr:row>1</xdr:row>
      <xdr:rowOff>136198</xdr:rowOff>
    </xdr:from>
    <xdr:to>
      <xdr:col>34</xdr:col>
      <xdr:colOff>426932</xdr:colOff>
      <xdr:row>15</xdr:row>
      <xdr:rowOff>95389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F79BE1-35A6-2DBE-49CD-40346C41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44425" y="431473"/>
          <a:ext cx="4713182" cy="30833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432647</xdr:colOff>
      <xdr:row>0</xdr:row>
      <xdr:rowOff>0</xdr:rowOff>
    </xdr:from>
    <xdr:to>
      <xdr:col>17</xdr:col>
      <xdr:colOff>111894</xdr:colOff>
      <xdr:row>3</xdr:row>
      <xdr:rowOff>128761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A9450-0F46-1633-82CD-BFF2E4AEA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4714" y="0"/>
          <a:ext cx="1541913" cy="797628"/>
        </a:xfrm>
        <a:prstGeom prst="rect">
          <a:avLst/>
        </a:prstGeom>
      </xdr:spPr>
    </xdr:pic>
    <xdr:clientData/>
  </xdr:twoCellAnchor>
  <xdr:twoCellAnchor>
    <xdr:from>
      <xdr:col>14</xdr:col>
      <xdr:colOff>194732</xdr:colOff>
      <xdr:row>4</xdr:row>
      <xdr:rowOff>118533</xdr:rowOff>
    </xdr:from>
    <xdr:to>
      <xdr:col>22</xdr:col>
      <xdr:colOff>205109</xdr:colOff>
      <xdr:row>10</xdr:row>
      <xdr:rowOff>95085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6">
              <a:extLst>
                <a:ext uri="{FF2B5EF4-FFF2-40B4-BE49-F238E27FC236}">
                  <a16:creationId xmlns:a16="http://schemas.microsoft.com/office/drawing/2014/main" id="{B31FACE3-96C3-0B30-63C2-63D23EDBF46E}"/>
                </a:ext>
              </a:extLst>
            </xdr:cNvPr>
            <xdr:cNvSpPr txBox="1"/>
          </xdr:nvSpPr>
          <xdr:spPr>
            <a:xfrm>
              <a:off x="6612465" y="973666"/>
              <a:ext cx="3735711" cy="1094152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90488" lvl="1" defTabSz="457200">
                <a:spcAft>
                  <a:spcPts val="600"/>
                </a:spcAft>
              </a:pPr>
              <a:r>
                <a:rPr lang="en-AU" altLang="ko-KR" sz="1800">
                  <a:solidFill>
                    <a:prstClr val="black"/>
                  </a:solidFill>
                  <a:ea typeface="ＭＳ Ｐゴシック" pitchFamily="34" charset="-128"/>
                </a:rPr>
                <a:t> </a:t>
              </a:r>
              <a14:m>
                <m:oMath xmlns:m="http://schemas.openxmlformats.org/officeDocument/2006/math">
                  <m:r>
                    <a:rPr lang="en-AU" altLang="ko-KR" i="1">
                      <a:latin typeface="Cambria Math" panose="02040503050406030204" pitchFamily="18" charset="0"/>
                      <a:ea typeface="ＭＳ Ｐゴシック" pitchFamily="34" charset="-128"/>
                    </a:rPr>
                    <m:t>𝐷</m:t>
                  </m:r>
                  <m:r>
                    <a:rPr lang="en-AU" altLang="ko-KR" i="1">
                      <a:latin typeface="Cambria Math" panose="02040503050406030204" pitchFamily="18" charset="0"/>
                      <a:ea typeface="ＭＳ Ｐゴシック" pitchFamily="34" charset="-128"/>
                    </a:rPr>
                    <m:t>=</m:t>
                  </m:r>
                  <m:r>
                    <a:rPr lang="en-AU" altLang="ko-KR" i="1">
                      <a:latin typeface="Cambria Math" panose="02040503050406030204" pitchFamily="18" charset="0"/>
                      <a:ea typeface="ＭＳ Ｐゴシック" pitchFamily="34" charset="-128"/>
                    </a:rPr>
                    <m:t>𝑎𝑃𝑏</m:t>
                  </m:r>
                </m:oMath>
              </a14:m>
              <a:endParaRPr lang="en-AU"/>
            </a:p>
            <a:p>
              <a:pPr marL="90488" lvl="1" defTabSz="457200">
                <a:spcAft>
                  <a:spcPts val="600"/>
                </a:spcAft>
              </a:pPr>
              <a:r>
                <a:rPr lang="en-AU" altLang="ko-KR" sz="1800">
                  <a:solidFill>
                    <a:prstClr val="black"/>
                  </a:solidFill>
                  <a:ea typeface="ＭＳ Ｐゴシック" pitchFamily="34" charset="-128"/>
                </a:rPr>
                <a:t>Objective maximise</a:t>
              </a:r>
              <a14:m>
                <m:oMath xmlns:m="http://schemas.openxmlformats.org/officeDocument/2006/math">
                  <m:r>
                    <a:rPr lang="en-US" altLang="ko-KR" sz="1800" b="0" i="0">
                      <a:solidFill>
                        <a:prstClr val="black"/>
                      </a:solidFill>
                      <a:latin typeface="Cambria Math" panose="02040503050406030204" pitchFamily="18" charset="0"/>
                      <a:ea typeface="ＭＳ Ｐゴシック" pitchFamily="34" charset="-128"/>
                    </a:rPr>
                    <m:t>=</m:t>
                  </m:r>
                  <m:d>
                    <m:dPr>
                      <m:ctrlPr>
                        <a:rPr lang="en-AU" altLang="ko-KR" sz="1800" i="1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  <a:ea typeface="ＭＳ Ｐゴシック" pitchFamily="34" charset="-128"/>
                        </a:rPr>
                      </m:ctrlPr>
                    </m:dPr>
                    <m:e>
                      <m:r>
                        <a:rPr lang="en-AU" altLang="ko-KR" sz="1800" i="1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  <a:ea typeface="ＭＳ Ｐゴシック" pitchFamily="34" charset="-128"/>
                        </a:rPr>
                        <m:t>𝑃</m:t>
                      </m:r>
                      <m:r>
                        <a:rPr lang="en-AU" altLang="ko-KR" sz="1800" i="1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  <a:ea typeface="ＭＳ Ｐゴシック" pitchFamily="34" charset="-128"/>
                        </a:rPr>
                        <m:t>−$50</m:t>
                      </m:r>
                    </m:e>
                  </m:d>
                  <m:r>
                    <a:rPr lang="en-AU" altLang="ko-KR" sz="1800" i="1">
                      <a:solidFill>
                        <a:prstClr val="black"/>
                      </a:solidFill>
                      <a:latin typeface="Cambria Math" panose="02040503050406030204" pitchFamily="18" charset="0"/>
                      <a:ea typeface="ＭＳ Ｐゴシック" pitchFamily="34" charset="-128"/>
                    </a:rPr>
                    <m:t>𝐷</m:t>
                  </m:r>
                </m:oMath>
              </a14:m>
              <a:endParaRPr lang="en-US" altLang="ko-KR" sz="1800">
                <a:solidFill>
                  <a:prstClr val="black"/>
                </a:solidFill>
                <a:ea typeface="ＭＳ Ｐゴシック" pitchFamily="34" charset="-128"/>
              </a:endParaRPr>
            </a:p>
            <a:p>
              <a:pPr marL="90488" lvl="1" defTabSz="457200">
                <a:spcAft>
                  <a:spcPts val="600"/>
                </a:spcAft>
              </a:pPr>
              <a:r>
                <a:rPr lang="en-AU" altLang="ko-KR" sz="1800">
                  <a:solidFill>
                    <a:prstClr val="black"/>
                  </a:solidFill>
                  <a:latin typeface="Gill Sans MT" panose="020B0502020104020203" pitchFamily="34" charset="0"/>
                  <a:ea typeface="ＭＳ Ｐゴシック" pitchFamily="34" charset="-128"/>
                </a:rPr>
                <a:t>                             = (P-$50)</a:t>
              </a:r>
              <a14:m>
                <m:oMath xmlns:m="http://schemas.openxmlformats.org/officeDocument/2006/math">
                  <m:r>
                    <a:rPr lang="en-AU" altLang="ko-KR" sz="1800" i="1">
                      <a:latin typeface="Cambria Math" panose="02040503050406030204" pitchFamily="18" charset="0"/>
                      <a:ea typeface="ＭＳ Ｐゴシック" pitchFamily="34" charset="-128"/>
                    </a:rPr>
                    <m:t>𝑎𝑃</m:t>
                  </m:r>
                  <m:r>
                    <a:rPr lang="en-AU" altLang="ko-KR" sz="1800" i="1" baseline="30000">
                      <a:latin typeface="Cambria Math" panose="02040503050406030204" pitchFamily="18" charset="0"/>
                      <a:ea typeface="ＭＳ Ｐゴシック" pitchFamily="34" charset="-128"/>
                    </a:rPr>
                    <m:t>𝑏</m:t>
                  </m:r>
                </m:oMath>
              </a14:m>
              <a:endParaRPr lang="en-AU" altLang="ko-KR" sz="1800">
                <a:solidFill>
                  <a:prstClr val="black"/>
                </a:solidFill>
                <a:latin typeface="Gill Sans MT" panose="020B0502020104020203" pitchFamily="34" charset="0"/>
                <a:ea typeface="ＭＳ Ｐゴシック" pitchFamily="34" charset="-128"/>
              </a:endParaRPr>
            </a:p>
          </xdr:txBody>
        </xdr:sp>
      </mc:Choice>
      <mc:Fallback xmlns="">
        <xdr:sp macro="" textlink="">
          <xdr:nvSpPr>
            <xdr:cNvPr id="5" name="TextBox 6">
              <a:extLst>
                <a:ext uri="{FF2B5EF4-FFF2-40B4-BE49-F238E27FC236}">
                  <a16:creationId xmlns:a16="http://schemas.microsoft.com/office/drawing/2014/main" id="{B31FACE3-96C3-0B30-63C2-63D23EDBF46E}"/>
                </a:ext>
              </a:extLst>
            </xdr:cNvPr>
            <xdr:cNvSpPr txBox="1"/>
          </xdr:nvSpPr>
          <xdr:spPr>
            <a:xfrm>
              <a:off x="6612465" y="973666"/>
              <a:ext cx="3735711" cy="1094152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90488" lvl="1" defTabSz="457200">
                <a:spcAft>
                  <a:spcPts val="600"/>
                </a:spcAft>
              </a:pPr>
              <a:r>
                <a:rPr lang="en-AU" altLang="ko-KR" sz="1800">
                  <a:solidFill>
                    <a:prstClr val="black"/>
                  </a:solidFill>
                  <a:ea typeface="ＭＳ Ｐゴシック" pitchFamily="34" charset="-128"/>
                </a:rPr>
                <a:t> </a:t>
              </a:r>
              <a:r>
                <a:rPr lang="en-AU" altLang="ko-KR" i="0">
                  <a:latin typeface="Cambria Math" panose="02040503050406030204" pitchFamily="18" charset="0"/>
                  <a:ea typeface="ＭＳ Ｐゴシック" pitchFamily="34" charset="-128"/>
                </a:rPr>
                <a:t>𝐷=𝑎𝑃𝑏</a:t>
              </a:r>
              <a:endParaRPr lang="en-AU"/>
            </a:p>
            <a:p>
              <a:pPr marL="90488" lvl="1" defTabSz="457200">
                <a:spcAft>
                  <a:spcPts val="600"/>
                </a:spcAft>
              </a:pPr>
              <a:r>
                <a:rPr lang="en-AU" altLang="ko-KR" sz="1800">
                  <a:solidFill>
                    <a:prstClr val="black"/>
                  </a:solidFill>
                  <a:ea typeface="ＭＳ Ｐゴシック" pitchFamily="34" charset="-128"/>
                </a:rPr>
                <a:t>Objective maximise</a:t>
              </a:r>
              <a:r>
                <a:rPr lang="en-US" altLang="ko-KR" sz="1800" b="0" i="0">
                  <a:solidFill>
                    <a:prstClr val="black"/>
                  </a:solidFill>
                  <a:latin typeface="Cambria Math" panose="02040503050406030204" pitchFamily="18" charset="0"/>
                  <a:ea typeface="ＭＳ Ｐゴシック" pitchFamily="34" charset="-128"/>
                </a:rPr>
                <a:t>=</a:t>
              </a:r>
              <a:r>
                <a:rPr lang="en-AU" altLang="ko-KR" sz="1800" i="0">
                  <a:solidFill>
                    <a:prstClr val="black"/>
                  </a:solidFill>
                  <a:latin typeface="Cambria Math" panose="02040503050406030204" pitchFamily="18" charset="0"/>
                  <a:ea typeface="ＭＳ Ｐゴシック" pitchFamily="34" charset="-128"/>
                </a:rPr>
                <a:t>(𝑃−$50)𝐷</a:t>
              </a:r>
              <a:endParaRPr lang="en-US" altLang="ko-KR" sz="1800">
                <a:solidFill>
                  <a:prstClr val="black"/>
                </a:solidFill>
                <a:ea typeface="ＭＳ Ｐゴシック" pitchFamily="34" charset="-128"/>
              </a:endParaRPr>
            </a:p>
            <a:p>
              <a:pPr marL="90488" lvl="1" defTabSz="457200">
                <a:spcAft>
                  <a:spcPts val="600"/>
                </a:spcAft>
              </a:pPr>
              <a:r>
                <a:rPr lang="en-AU" altLang="ko-KR" sz="1800">
                  <a:solidFill>
                    <a:prstClr val="black"/>
                  </a:solidFill>
                  <a:latin typeface="Gill Sans MT" panose="020B0502020104020203" pitchFamily="34" charset="0"/>
                  <a:ea typeface="ＭＳ Ｐゴシック" pitchFamily="34" charset="-128"/>
                </a:rPr>
                <a:t>                             = (P-$50)</a:t>
              </a:r>
              <a:r>
                <a:rPr lang="en-AU" altLang="ko-KR" sz="1800" i="0">
                  <a:latin typeface="Cambria Math" panose="02040503050406030204" pitchFamily="18" charset="0"/>
                  <a:ea typeface="ＭＳ Ｐゴシック" pitchFamily="34" charset="-128"/>
                </a:rPr>
                <a:t>𝑎𝑃</a:t>
              </a:r>
              <a:r>
                <a:rPr lang="en-AU" altLang="ko-KR" sz="1800" i="0" baseline="30000">
                  <a:latin typeface="Cambria Math" panose="02040503050406030204" pitchFamily="18" charset="0"/>
                  <a:ea typeface="ＭＳ Ｐゴシック" pitchFamily="34" charset="-128"/>
                </a:rPr>
                <a:t>𝑏</a:t>
              </a:r>
              <a:endParaRPr lang="en-AU" altLang="ko-KR" sz="1800">
                <a:solidFill>
                  <a:prstClr val="black"/>
                </a:solidFill>
                <a:latin typeface="Gill Sans MT" panose="020B0502020104020203" pitchFamily="34" charset="0"/>
                <a:ea typeface="ＭＳ Ｐゴシック" pitchFamily="34" charset="-128"/>
              </a:endParaRP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301625</xdr:colOff>
      <xdr:row>3</xdr:row>
      <xdr:rowOff>174625</xdr:rowOff>
    </xdr:from>
    <xdr:to>
      <xdr:col>21</xdr:col>
      <xdr:colOff>301625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204788</xdr:colOff>
      <xdr:row>3</xdr:row>
      <xdr:rowOff>85725</xdr:rowOff>
    </xdr:from>
    <xdr:to>
      <xdr:col>38</xdr:col>
      <xdr:colOff>57150</xdr:colOff>
      <xdr:row>22</xdr:row>
      <xdr:rowOff>166688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9D7B8F-BC91-6658-5DC7-641E18ACE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551392</xdr:colOff>
      <xdr:row>27</xdr:row>
      <xdr:rowOff>0</xdr:rowOff>
    </xdr:from>
    <xdr:to>
      <xdr:col>28</xdr:col>
      <xdr:colOff>161349</xdr:colOff>
      <xdr:row>48</xdr:row>
      <xdr:rowOff>50333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855F57-80CD-4E9C-A32E-0846D56B8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3592" y="5054600"/>
          <a:ext cx="8309457" cy="37968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198120</xdr:colOff>
      <xdr:row>0</xdr:row>
      <xdr:rowOff>25867</xdr:rowOff>
    </xdr:from>
    <xdr:to>
      <xdr:col>22</xdr:col>
      <xdr:colOff>26038</xdr:colOff>
      <xdr:row>15</xdr:row>
      <xdr:rowOff>30481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73CD11-F235-8C8D-91D6-C1A1B140D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8420" y="25867"/>
          <a:ext cx="6266818" cy="2907834"/>
        </a:xfrm>
        <a:prstGeom prst="rect">
          <a:avLst/>
        </a:prstGeom>
      </xdr:spPr>
    </xdr:pic>
    <xdr:clientData/>
  </xdr:twoCellAnchor>
  <xdr:twoCellAnchor editAs="oneCell">
    <xdr:from>
      <xdr:col>8</xdr:col>
      <xdr:colOff>109220</xdr:colOff>
      <xdr:row>10</xdr:row>
      <xdr:rowOff>161290</xdr:rowOff>
    </xdr:from>
    <xdr:to>
      <xdr:col>22</xdr:col>
      <xdr:colOff>167257</xdr:colOff>
      <xdr:row>30</xdr:row>
      <xdr:rowOff>169437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023F9A-D813-9FFA-C7EE-9A99ECE6A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4220" y="2150110"/>
          <a:ext cx="6992237" cy="3665747"/>
        </a:xfrm>
        <a:prstGeom prst="rect">
          <a:avLst/>
        </a:prstGeom>
      </xdr:spPr>
    </xdr:pic>
    <xdr:clientData/>
  </xdr:twoCellAnchor>
  <xdr:twoCellAnchor editAs="oneCell">
    <xdr:from>
      <xdr:col>5</xdr:col>
      <xdr:colOff>236220</xdr:colOff>
      <xdr:row>26</xdr:row>
      <xdr:rowOff>91440</xdr:rowOff>
    </xdr:from>
    <xdr:to>
      <xdr:col>7</xdr:col>
      <xdr:colOff>1135553</xdr:colOff>
      <xdr:row>28</xdr:row>
      <xdr:rowOff>38127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FCF7EC-D10B-0DA9-E28D-D6CDF0F6E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87040" y="5006340"/>
          <a:ext cx="1996613" cy="3124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69850</xdr:colOff>
      <xdr:row>17</xdr:row>
      <xdr:rowOff>139700</xdr:rowOff>
    </xdr:from>
    <xdr:to>
      <xdr:col>40</xdr:col>
      <xdr:colOff>285750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209550</xdr:colOff>
      <xdr:row>0</xdr:row>
      <xdr:rowOff>0</xdr:rowOff>
    </xdr:from>
    <xdr:to>
      <xdr:col>29</xdr:col>
      <xdr:colOff>234394</xdr:colOff>
      <xdr:row>14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F2B3A3-DCC9-4A32-8DA8-58E73EA97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50" y="0"/>
          <a:ext cx="6092269" cy="3105150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0</xdr:row>
      <xdr:rowOff>142875</xdr:rowOff>
    </xdr:from>
    <xdr:ext cx="5519524" cy="4054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420695-83BE-4616-9B57-1AE7C53ECDBA}"/>
            </a:ext>
          </a:extLst>
        </xdr:cNvPr>
        <xdr:cNvSpPr txBox="1"/>
      </xdr:nvSpPr>
      <xdr:spPr>
        <a:xfrm>
          <a:off x="4352925" y="142875"/>
          <a:ext cx="5519524" cy="405432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2000" b="1">
              <a:solidFill>
                <a:srgbClr val="0070C0"/>
              </a:solidFill>
            </a:rPr>
            <a:t>Customer 1  =</a:t>
          </a:r>
          <a:r>
            <a:rPr lang="en-AU" sz="2000" b="1">
              <a:solidFill>
                <a:schemeClr val="tx1"/>
              </a:solidFill>
            </a:rPr>
            <a:t>SQRT</a:t>
          </a:r>
          <a:r>
            <a:rPr lang="en-AU" sz="2000" b="1">
              <a:solidFill>
                <a:srgbClr val="0070C0"/>
              </a:solidFill>
            </a:rPr>
            <a:t>(SUM</a:t>
          </a:r>
          <a:r>
            <a:rPr lang="en-AU" sz="2000" b="1">
              <a:solidFill>
                <a:srgbClr val="0033CC"/>
              </a:solidFill>
            </a:rPr>
            <a:t>XMY</a:t>
          </a:r>
          <a:r>
            <a:rPr lang="en-AU" sz="2000" b="1">
              <a:solidFill>
                <a:srgbClr val="0070C0"/>
              </a:solidFill>
            </a:rPr>
            <a:t>2(C6:D6,C$14:D$14))</a:t>
          </a:r>
        </a:p>
      </xdr:txBody>
    </xdr:sp>
    <xdr:clientData/>
  </xdr:oneCellAnchor>
  <xdr:twoCellAnchor editAs="oneCell">
    <xdr:from>
      <xdr:col>17</xdr:col>
      <xdr:colOff>76199</xdr:colOff>
      <xdr:row>36</xdr:row>
      <xdr:rowOff>64138</xdr:rowOff>
    </xdr:from>
    <xdr:to>
      <xdr:col>25</xdr:col>
      <xdr:colOff>50482</xdr:colOff>
      <xdr:row>54</xdr:row>
      <xdr:rowOff>96151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904469-FE00-10F1-D2B4-4D4315224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25124" y="7160263"/>
          <a:ext cx="3708083" cy="3289563"/>
        </a:xfrm>
        <a:prstGeom prst="rect">
          <a:avLst/>
        </a:prstGeom>
      </xdr:spPr>
    </xdr:pic>
    <xdr:clientData/>
  </xdr:twoCellAnchor>
  <xdr:twoCellAnchor editAs="oneCell">
    <xdr:from>
      <xdr:col>15</xdr:col>
      <xdr:colOff>361950</xdr:colOff>
      <xdr:row>15</xdr:row>
      <xdr:rowOff>63126</xdr:rowOff>
    </xdr:from>
    <xdr:to>
      <xdr:col>30</xdr:col>
      <xdr:colOff>206887</xdr:colOff>
      <xdr:row>32</xdr:row>
      <xdr:rowOff>76747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D9438B9-3226-F333-4FCD-0574CDF11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77425" y="3177801"/>
          <a:ext cx="6845812" cy="3271171"/>
        </a:xfrm>
        <a:prstGeom prst="rect">
          <a:avLst/>
        </a:prstGeom>
      </xdr:spPr>
    </xdr:pic>
    <xdr:clientData/>
  </xdr:twoCellAnchor>
  <xdr:twoCellAnchor editAs="oneCell">
    <xdr:from>
      <xdr:col>31</xdr:col>
      <xdr:colOff>142875</xdr:colOff>
      <xdr:row>0</xdr:row>
      <xdr:rowOff>257174</xdr:rowOff>
    </xdr:from>
    <xdr:to>
      <xdr:col>40</xdr:col>
      <xdr:colOff>202457</xdr:colOff>
      <xdr:row>13</xdr:row>
      <xdr:rowOff>123824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90B209-4602-C31E-E8E2-A2D9B2C36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25950" y="257174"/>
          <a:ext cx="4260107" cy="26003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236221</xdr:colOff>
      <xdr:row>1</xdr:row>
      <xdr:rowOff>6791</xdr:rowOff>
    </xdr:from>
    <xdr:to>
      <xdr:col>24</xdr:col>
      <xdr:colOff>281941</xdr:colOff>
      <xdr:row>19</xdr:row>
      <xdr:rowOff>111145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696274-17AE-A35A-0DFC-8F96CF3A8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5041" y="303971"/>
          <a:ext cx="8282940" cy="3761954"/>
        </a:xfrm>
        <a:prstGeom prst="rect">
          <a:avLst/>
        </a:prstGeom>
      </xdr:spPr>
    </xdr:pic>
    <xdr:clientData/>
  </xdr:twoCellAnchor>
  <xdr:twoCellAnchor>
    <xdr:from>
      <xdr:col>15</xdr:col>
      <xdr:colOff>30480</xdr:colOff>
      <xdr:row>29</xdr:row>
      <xdr:rowOff>60960</xdr:rowOff>
    </xdr:from>
    <xdr:to>
      <xdr:col>24</xdr:col>
      <xdr:colOff>419100</xdr:colOff>
      <xdr:row>43</xdr:row>
      <xdr:rowOff>7620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CDDE0B2-EC94-F9B1-981B-B5AA84989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502920</xdr:colOff>
      <xdr:row>20</xdr:row>
      <xdr:rowOff>76200</xdr:rowOff>
    </xdr:from>
    <xdr:to>
      <xdr:col>35</xdr:col>
      <xdr:colOff>306079</xdr:colOff>
      <xdr:row>26</xdr:row>
      <xdr:rowOff>37636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C0BF659-8457-D8FC-1BCA-D62066A5A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45480" y="4213860"/>
          <a:ext cx="13862059" cy="16683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</xdr:colOff>
      <xdr:row>30</xdr:row>
      <xdr:rowOff>45720</xdr:rowOff>
    </xdr:from>
    <xdr:to>
      <xdr:col>22</xdr:col>
      <xdr:colOff>160020</xdr:colOff>
      <xdr:row>43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4831D0-6FAA-4009-A9D2-FB327C3A9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144781</xdr:colOff>
      <xdr:row>6</xdr:row>
      <xdr:rowOff>144780</xdr:rowOff>
    </xdr:from>
    <xdr:to>
      <xdr:col>27</xdr:col>
      <xdr:colOff>342901</xdr:colOff>
      <xdr:row>24</xdr:row>
      <xdr:rowOff>106317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2EF45F-7204-A7B1-A7DB-58BC90C2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3601" y="1386840"/>
          <a:ext cx="9829800" cy="358865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3025-064B-4E0F-A1E4-3B06275450F7}">
  <dimension ref="A1:N50"/>
  <sheetViews>
    <sheetView showGridLines="0" workbookViewId="0">
      <selection activeCell="B18" sqref="B18"/>
    </sheetView>
  </sheetViews>
  <sheetFormatPr defaultColWidth="9.28515625" defaultRowHeight="14.4" x14ac:dyDescent="0.3"/>
  <cols>
    <col min="1" max="1" width="5.42578125" customWidth="1"/>
    <col min="2" max="2" width="109.42578125" style="94" customWidth="1"/>
    <col min="3" max="8" width="9.28515625" style="94"/>
    <col min="9" max="16384" width="9.28515625" style="95"/>
  </cols>
  <sheetData>
    <row r="1" spans="1:13" ht="24" customHeight="1" x14ac:dyDescent="0.45">
      <c r="A1" s="38"/>
      <c r="B1" s="93" t="s">
        <v>98</v>
      </c>
    </row>
    <row r="2" spans="1:13" ht="15.6" x14ac:dyDescent="0.3"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1:13" ht="15.6" x14ac:dyDescent="0.3">
      <c r="A3" s="98"/>
      <c r="B3" s="99" t="s">
        <v>99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7"/>
    </row>
    <row r="4" spans="1:13" ht="15.6" x14ac:dyDescent="0.3">
      <c r="A4" s="98"/>
      <c r="B4" s="99" t="s">
        <v>100</v>
      </c>
      <c r="C4" s="100"/>
      <c r="D4" s="100"/>
      <c r="E4" s="100"/>
      <c r="F4" s="100"/>
      <c r="G4" s="100"/>
      <c r="H4" s="100"/>
      <c r="I4" s="100"/>
      <c r="J4" s="96"/>
      <c r="K4" s="96"/>
      <c r="L4" s="96"/>
      <c r="M4" s="97"/>
    </row>
    <row r="5" spans="1:13" ht="15.6" x14ac:dyDescent="0.3">
      <c r="A5" s="98"/>
      <c r="B5" s="99"/>
      <c r="C5" s="100"/>
      <c r="D5" s="100"/>
      <c r="E5" s="100"/>
      <c r="F5" s="100"/>
      <c r="G5" s="100"/>
      <c r="H5" s="100"/>
      <c r="I5" s="100"/>
      <c r="J5" s="96"/>
      <c r="K5" s="96"/>
      <c r="L5" s="96"/>
      <c r="M5" s="97"/>
    </row>
    <row r="6" spans="1:13" ht="15.6" x14ac:dyDescent="0.3">
      <c r="A6" s="101" t="s">
        <v>101</v>
      </c>
      <c r="B6" s="102" t="s">
        <v>102</v>
      </c>
      <c r="C6" s="95"/>
      <c r="D6" s="100"/>
      <c r="E6" s="100"/>
      <c r="F6" s="100"/>
      <c r="G6" s="100"/>
      <c r="H6" s="100"/>
      <c r="I6" s="100"/>
      <c r="J6" s="96"/>
      <c r="K6" s="96"/>
      <c r="L6" s="96"/>
      <c r="M6" s="97"/>
    </row>
    <row r="7" spans="1:13" ht="15.6" x14ac:dyDescent="0.3">
      <c r="A7" s="98"/>
      <c r="B7" s="103" t="s">
        <v>103</v>
      </c>
      <c r="C7" s="95"/>
      <c r="D7" s="100"/>
      <c r="E7" s="100"/>
      <c r="F7" s="100"/>
      <c r="G7" s="100"/>
      <c r="H7" s="100"/>
      <c r="I7" s="100"/>
      <c r="J7" s="96"/>
      <c r="K7" s="96"/>
      <c r="L7" s="96"/>
      <c r="M7" s="97"/>
    </row>
    <row r="8" spans="1:13" ht="15.6" x14ac:dyDescent="0.3">
      <c r="A8" s="98"/>
      <c r="B8" s="103" t="s">
        <v>104</v>
      </c>
      <c r="C8" s="95"/>
      <c r="D8" s="100"/>
      <c r="E8" s="100"/>
      <c r="F8" s="100"/>
      <c r="G8" s="100"/>
      <c r="H8" s="100"/>
      <c r="I8" s="100"/>
      <c r="J8" s="96"/>
      <c r="K8" s="96"/>
      <c r="L8" s="96"/>
      <c r="M8" s="97"/>
    </row>
    <row r="9" spans="1:13" ht="15.6" x14ac:dyDescent="0.3">
      <c r="A9" s="98"/>
      <c r="B9" s="103"/>
      <c r="C9" s="95"/>
      <c r="D9" s="100"/>
      <c r="E9" s="100"/>
      <c r="F9" s="100"/>
      <c r="G9" s="100"/>
      <c r="H9" s="100"/>
      <c r="I9" s="100"/>
      <c r="J9" s="96"/>
      <c r="K9" s="96"/>
      <c r="L9" s="96"/>
      <c r="M9" s="97"/>
    </row>
    <row r="10" spans="1:13" ht="15.6" x14ac:dyDescent="0.3">
      <c r="A10" s="98"/>
      <c r="B10" s="103" t="s">
        <v>105</v>
      </c>
      <c r="C10" s="95"/>
      <c r="D10" s="100"/>
      <c r="E10" s="100"/>
      <c r="F10" s="100"/>
      <c r="G10" s="100"/>
      <c r="H10" s="100"/>
      <c r="I10" s="100"/>
      <c r="J10" s="96"/>
      <c r="K10" s="96"/>
      <c r="L10" s="96"/>
      <c r="M10" s="97"/>
    </row>
    <row r="11" spans="1:13" ht="15.6" x14ac:dyDescent="0.3">
      <c r="A11" s="98"/>
      <c r="B11" s="96" t="s">
        <v>106</v>
      </c>
      <c r="C11" s="95"/>
      <c r="D11" s="100"/>
      <c r="E11" s="100"/>
      <c r="F11" s="100"/>
      <c r="G11" s="100"/>
      <c r="H11" s="100"/>
      <c r="I11" s="100"/>
      <c r="J11" s="96"/>
      <c r="K11" s="96"/>
      <c r="L11" s="96"/>
      <c r="M11" s="97"/>
    </row>
    <row r="12" spans="1:13" ht="15.6" x14ac:dyDescent="0.3">
      <c r="A12" s="98"/>
      <c r="B12" s="96"/>
      <c r="C12" s="95"/>
      <c r="D12" s="100"/>
      <c r="E12" s="100"/>
      <c r="F12" s="100"/>
      <c r="G12" s="100"/>
      <c r="H12" s="100"/>
      <c r="I12" s="100"/>
      <c r="J12" s="96"/>
      <c r="K12" s="96"/>
      <c r="L12" s="96"/>
      <c r="M12" s="97"/>
    </row>
    <row r="13" spans="1:13" ht="15.6" x14ac:dyDescent="0.3">
      <c r="A13" s="98"/>
      <c r="B13" s="103" t="s">
        <v>107</v>
      </c>
      <c r="C13" s="95"/>
      <c r="D13" s="100"/>
      <c r="E13" s="100"/>
      <c r="F13" s="100"/>
      <c r="G13" s="100"/>
      <c r="H13" s="100"/>
      <c r="I13" s="100"/>
      <c r="J13" s="96"/>
      <c r="K13" s="96"/>
      <c r="L13" s="96"/>
      <c r="M13" s="97"/>
    </row>
    <row r="14" spans="1:13" ht="15.6" x14ac:dyDescent="0.3">
      <c r="A14" s="98"/>
      <c r="B14" s="103"/>
      <c r="C14" s="95"/>
      <c r="D14" s="100"/>
      <c r="E14" s="100"/>
      <c r="F14" s="100"/>
      <c r="G14" s="100"/>
      <c r="H14" s="100"/>
      <c r="I14" s="100"/>
      <c r="J14" s="96"/>
      <c r="K14" s="96"/>
      <c r="L14" s="96"/>
      <c r="M14" s="97"/>
    </row>
    <row r="15" spans="1:13" ht="15.6" x14ac:dyDescent="0.3">
      <c r="A15" s="98"/>
      <c r="B15" s="103" t="s">
        <v>108</v>
      </c>
      <c r="C15" s="95"/>
      <c r="D15" s="100"/>
      <c r="E15" s="100"/>
      <c r="F15" s="100"/>
      <c r="G15" s="100"/>
      <c r="H15" s="100"/>
      <c r="I15" s="100"/>
      <c r="J15" s="96"/>
      <c r="K15" s="96"/>
      <c r="L15" s="96"/>
      <c r="M15" s="97"/>
    </row>
    <row r="16" spans="1:13" ht="31.2" x14ac:dyDescent="0.3">
      <c r="A16" s="98"/>
      <c r="B16" s="104" t="s">
        <v>109</v>
      </c>
      <c r="C16" s="95"/>
      <c r="D16" s="100"/>
      <c r="E16" s="100"/>
      <c r="F16" s="100"/>
      <c r="G16" s="100"/>
      <c r="H16" s="100"/>
      <c r="I16" s="100"/>
      <c r="J16" s="96"/>
      <c r="K16" s="96"/>
      <c r="L16" s="96"/>
      <c r="M16" s="97"/>
    </row>
    <row r="17" spans="1:13" ht="15.6" x14ac:dyDescent="0.3">
      <c r="A17" s="98"/>
      <c r="B17" s="103"/>
      <c r="C17" s="95"/>
      <c r="D17" s="100"/>
      <c r="E17" s="100"/>
      <c r="F17" s="100"/>
      <c r="G17" s="100"/>
      <c r="H17" s="100"/>
      <c r="I17" s="100"/>
      <c r="J17" s="96"/>
      <c r="K17" s="96"/>
      <c r="L17" s="96"/>
      <c r="M17" s="97"/>
    </row>
    <row r="18" spans="1:13" ht="15.6" x14ac:dyDescent="0.3">
      <c r="A18" s="98"/>
      <c r="B18" s="103" t="s">
        <v>110</v>
      </c>
      <c r="C18" s="95"/>
      <c r="D18" s="100"/>
      <c r="E18" s="100"/>
      <c r="F18" s="100"/>
      <c r="G18" s="100"/>
      <c r="H18" s="100"/>
      <c r="I18" s="100"/>
      <c r="J18" s="96"/>
      <c r="K18" s="96"/>
      <c r="L18" s="96"/>
      <c r="M18" s="97"/>
    </row>
    <row r="19" spans="1:13" ht="15.6" x14ac:dyDescent="0.3">
      <c r="A19" s="98"/>
      <c r="B19" s="103" t="s">
        <v>111</v>
      </c>
      <c r="C19" s="95"/>
      <c r="D19" s="100"/>
      <c r="E19" s="100"/>
      <c r="F19" s="100"/>
      <c r="G19" s="100"/>
      <c r="H19" s="100"/>
      <c r="I19" s="100"/>
      <c r="J19" s="96"/>
      <c r="K19" s="96"/>
      <c r="L19" s="96"/>
      <c r="M19" s="97"/>
    </row>
    <row r="20" spans="1:13" ht="15.6" x14ac:dyDescent="0.3">
      <c r="A20" s="98"/>
      <c r="B20" s="103" t="s">
        <v>112</v>
      </c>
      <c r="C20" s="95"/>
      <c r="D20" s="100"/>
      <c r="E20" s="100"/>
      <c r="F20" s="100"/>
      <c r="G20" s="100"/>
      <c r="H20" s="100"/>
      <c r="I20" s="100"/>
      <c r="J20" s="96"/>
      <c r="K20" s="96"/>
      <c r="L20" s="96"/>
      <c r="M20" s="97"/>
    </row>
    <row r="21" spans="1:13" ht="15.6" x14ac:dyDescent="0.3">
      <c r="A21" s="98"/>
      <c r="B21" s="103" t="s">
        <v>113</v>
      </c>
      <c r="C21" s="95"/>
      <c r="D21" s="100"/>
      <c r="E21" s="100"/>
      <c r="F21" s="100"/>
      <c r="G21" s="100"/>
      <c r="H21" s="100"/>
      <c r="I21" s="100"/>
      <c r="J21" s="96"/>
      <c r="K21" s="96"/>
      <c r="L21" s="96"/>
      <c r="M21" s="97"/>
    </row>
    <row r="22" spans="1:13" ht="15.6" x14ac:dyDescent="0.3">
      <c r="A22" s="98"/>
      <c r="B22" s="103" t="s">
        <v>114</v>
      </c>
      <c r="C22" s="95"/>
      <c r="D22" s="100"/>
      <c r="E22" s="100"/>
      <c r="F22" s="100"/>
      <c r="G22" s="100"/>
      <c r="H22" s="100"/>
      <c r="I22" s="100"/>
      <c r="J22" s="96"/>
      <c r="K22" s="96"/>
      <c r="L22" s="96"/>
      <c r="M22" s="97"/>
    </row>
    <row r="23" spans="1:13" ht="31.2" x14ac:dyDescent="0.3">
      <c r="A23" s="98"/>
      <c r="B23" s="105" t="s">
        <v>115</v>
      </c>
      <c r="C23" s="95"/>
      <c r="D23" s="100"/>
      <c r="E23" s="100"/>
      <c r="F23" s="100"/>
      <c r="G23" s="100"/>
      <c r="H23" s="100"/>
      <c r="I23" s="100"/>
      <c r="J23" s="96"/>
      <c r="K23" s="96"/>
      <c r="L23" s="96"/>
      <c r="M23" s="97"/>
    </row>
    <row r="24" spans="1:13" ht="15.6" x14ac:dyDescent="0.3">
      <c r="A24" s="98"/>
      <c r="B24" s="103"/>
      <c r="C24" s="95"/>
      <c r="D24" s="100"/>
      <c r="E24" s="100"/>
      <c r="F24" s="100"/>
      <c r="G24" s="100"/>
      <c r="H24" s="100"/>
      <c r="I24" s="100"/>
      <c r="J24" s="96"/>
      <c r="K24" s="96"/>
      <c r="L24" s="96"/>
      <c r="M24" s="97"/>
    </row>
    <row r="25" spans="1:13" ht="31.2" x14ac:dyDescent="0.3">
      <c r="A25" s="98"/>
      <c r="B25" s="106" t="s">
        <v>116</v>
      </c>
      <c r="C25" s="95"/>
      <c r="D25" s="100"/>
      <c r="E25" s="100"/>
      <c r="F25" s="100"/>
      <c r="G25" s="100"/>
      <c r="H25" s="100"/>
      <c r="I25" s="100"/>
      <c r="J25" s="96"/>
      <c r="K25" s="96"/>
      <c r="L25" s="96"/>
      <c r="M25" s="97"/>
    </row>
    <row r="26" spans="1:13" ht="15.6" x14ac:dyDescent="0.3">
      <c r="A26" s="98"/>
      <c r="C26" s="95"/>
      <c r="D26" s="100"/>
      <c r="E26" s="100"/>
      <c r="F26" s="100"/>
      <c r="G26" s="100"/>
      <c r="H26" s="100"/>
      <c r="I26" s="100"/>
      <c r="J26" s="96"/>
      <c r="K26" s="96"/>
      <c r="L26" s="96"/>
      <c r="M26" s="97"/>
    </row>
    <row r="27" spans="1:13" ht="15.6" x14ac:dyDescent="0.3">
      <c r="A27" s="98"/>
      <c r="B27" s="103" t="s">
        <v>117</v>
      </c>
      <c r="C27" s="95"/>
      <c r="D27" s="100"/>
      <c r="E27" s="100"/>
      <c r="F27" s="100"/>
      <c r="G27" s="100"/>
      <c r="H27" s="100"/>
      <c r="I27" s="100"/>
      <c r="J27" s="96"/>
      <c r="K27" s="96"/>
      <c r="L27" s="96"/>
      <c r="M27" s="97"/>
    </row>
    <row r="28" spans="1:13" ht="15.6" x14ac:dyDescent="0.3">
      <c r="A28" s="98"/>
      <c r="B28" s="103"/>
      <c r="C28" s="95"/>
      <c r="D28" s="100"/>
      <c r="E28" s="100"/>
      <c r="F28" s="100"/>
      <c r="G28" s="100"/>
      <c r="H28" s="100"/>
      <c r="I28" s="100"/>
      <c r="J28" s="96"/>
      <c r="K28" s="96"/>
      <c r="L28" s="96"/>
      <c r="M28" s="97"/>
    </row>
    <row r="29" spans="1:13" ht="15.6" x14ac:dyDescent="0.3">
      <c r="A29" s="101" t="s">
        <v>118</v>
      </c>
      <c r="B29" s="102" t="s">
        <v>119</v>
      </c>
      <c r="C29" s="95"/>
      <c r="D29" s="100"/>
      <c r="E29" s="100"/>
      <c r="F29" s="100"/>
      <c r="G29" s="100"/>
      <c r="H29" s="100"/>
      <c r="I29" s="100"/>
      <c r="J29" s="96"/>
      <c r="K29" s="96"/>
      <c r="L29" s="96"/>
      <c r="M29" s="97"/>
    </row>
    <row r="30" spans="1:13" ht="15.6" x14ac:dyDescent="0.3">
      <c r="A30" s="98"/>
      <c r="B30" s="103" t="s">
        <v>120</v>
      </c>
      <c r="C30" s="95"/>
      <c r="D30" s="100"/>
      <c r="E30" s="100"/>
      <c r="F30" s="100"/>
      <c r="G30" s="100"/>
      <c r="H30" s="100"/>
      <c r="I30" s="100"/>
      <c r="J30" s="96"/>
      <c r="K30" s="96"/>
      <c r="L30" s="96"/>
      <c r="M30" s="97"/>
    </row>
    <row r="31" spans="1:13" ht="15.6" x14ac:dyDescent="0.3">
      <c r="A31" s="98"/>
      <c r="B31" s="103" t="s">
        <v>121</v>
      </c>
      <c r="C31" s="95"/>
      <c r="D31" s="100"/>
      <c r="E31" s="100"/>
      <c r="F31" s="100"/>
      <c r="G31" s="100"/>
      <c r="H31" s="100"/>
      <c r="I31" s="100"/>
      <c r="J31" s="96"/>
      <c r="K31" s="96"/>
      <c r="L31" s="96"/>
      <c r="M31" s="97"/>
    </row>
    <row r="32" spans="1:13" ht="15.6" x14ac:dyDescent="0.3">
      <c r="A32" s="98"/>
      <c r="B32" s="103"/>
      <c r="C32" s="95"/>
      <c r="D32" s="100"/>
      <c r="E32" s="100"/>
      <c r="F32" s="100"/>
      <c r="G32" s="100"/>
      <c r="H32" s="100"/>
      <c r="I32" s="100"/>
      <c r="J32" s="96"/>
      <c r="K32" s="96"/>
      <c r="L32" s="96"/>
      <c r="M32" s="97"/>
    </row>
    <row r="33" spans="1:14" ht="15.6" x14ac:dyDescent="0.3">
      <c r="A33" s="101" t="s">
        <v>122</v>
      </c>
      <c r="B33" s="102" t="s">
        <v>123</v>
      </c>
      <c r="C33" s="95"/>
      <c r="D33" s="100"/>
      <c r="E33" s="100"/>
      <c r="F33" s="100"/>
      <c r="G33" s="100"/>
      <c r="H33" s="100"/>
      <c r="I33" s="100"/>
      <c r="J33" s="96"/>
      <c r="K33" s="96"/>
      <c r="L33" s="96"/>
      <c r="M33" s="97"/>
    </row>
    <row r="34" spans="1:14" ht="15.6" x14ac:dyDescent="0.3">
      <c r="A34" s="98"/>
      <c r="B34" s="103" t="s">
        <v>124</v>
      </c>
      <c r="C34" s="95"/>
      <c r="D34" s="100"/>
      <c r="E34" s="100"/>
      <c r="F34" s="100"/>
      <c r="G34" s="100"/>
      <c r="H34" s="100"/>
      <c r="I34" s="100"/>
      <c r="J34" s="96"/>
      <c r="K34" s="96"/>
      <c r="L34" s="96"/>
      <c r="M34" s="97"/>
    </row>
    <row r="35" spans="1:14" ht="15.6" x14ac:dyDescent="0.3">
      <c r="A35" s="98"/>
      <c r="B35" s="103" t="s">
        <v>125</v>
      </c>
      <c r="C35" s="95"/>
      <c r="D35" s="100"/>
      <c r="E35" s="100"/>
      <c r="F35" s="100"/>
      <c r="G35" s="100"/>
      <c r="H35" s="100"/>
      <c r="I35" s="100"/>
      <c r="J35" s="96"/>
      <c r="K35" s="96"/>
      <c r="L35" s="96"/>
      <c r="M35" s="97"/>
    </row>
    <row r="36" spans="1:14" ht="15.6" x14ac:dyDescent="0.3">
      <c r="A36" s="98"/>
      <c r="B36" s="103"/>
      <c r="C36" s="95"/>
      <c r="D36" s="100"/>
      <c r="E36" s="100"/>
      <c r="F36" s="100"/>
      <c r="G36" s="100"/>
      <c r="H36" s="100"/>
      <c r="I36" s="100"/>
      <c r="J36" s="96"/>
      <c r="K36" s="96"/>
      <c r="L36" s="96"/>
      <c r="M36" s="97"/>
    </row>
    <row r="37" spans="1:14" ht="15.6" x14ac:dyDescent="0.3">
      <c r="A37" s="101" t="s">
        <v>126</v>
      </c>
      <c r="B37" s="102" t="s">
        <v>127</v>
      </c>
      <c r="C37" s="95"/>
      <c r="D37" s="100"/>
      <c r="E37" s="100"/>
      <c r="F37" s="100"/>
      <c r="G37" s="100"/>
      <c r="H37" s="100"/>
      <c r="I37" s="100"/>
      <c r="J37" s="96"/>
      <c r="K37" s="96"/>
      <c r="L37" s="96"/>
      <c r="M37" s="97"/>
    </row>
    <row r="38" spans="1:14" ht="15.6" x14ac:dyDescent="0.3">
      <c r="A38" s="98"/>
      <c r="B38" s="103" t="s">
        <v>128</v>
      </c>
      <c r="C38" s="95"/>
      <c r="D38" s="100"/>
      <c r="E38" s="100"/>
      <c r="F38" s="100"/>
      <c r="G38" s="100"/>
      <c r="H38" s="100"/>
      <c r="I38" s="100"/>
      <c r="J38" s="96"/>
      <c r="K38" s="96"/>
      <c r="L38" s="96"/>
      <c r="M38" s="97"/>
    </row>
    <row r="39" spans="1:14" ht="15.6" x14ac:dyDescent="0.3">
      <c r="A39" s="98"/>
      <c r="B39" s="103" t="s">
        <v>129</v>
      </c>
      <c r="C39" s="95"/>
      <c r="D39" s="100"/>
      <c r="E39" s="100"/>
      <c r="F39" s="100"/>
      <c r="G39" s="100"/>
      <c r="H39" s="100"/>
      <c r="I39" s="100"/>
      <c r="J39" s="96"/>
      <c r="K39" s="96"/>
      <c r="L39" s="96"/>
      <c r="M39" s="97"/>
    </row>
    <row r="40" spans="1:14" ht="15.6" x14ac:dyDescent="0.3">
      <c r="A40" s="98"/>
      <c r="B40" s="103"/>
      <c r="C40" s="95"/>
      <c r="D40" s="100"/>
      <c r="E40" s="100"/>
      <c r="F40" s="100"/>
      <c r="G40" s="100"/>
      <c r="H40" s="100"/>
      <c r="I40" s="100"/>
      <c r="J40" s="96"/>
      <c r="K40" s="96"/>
      <c r="L40" s="96"/>
      <c r="M40" s="97"/>
    </row>
    <row r="41" spans="1:14" ht="15.6" x14ac:dyDescent="0.3">
      <c r="A41" s="98"/>
      <c r="B41" s="103"/>
      <c r="C41" s="95"/>
      <c r="D41" s="100"/>
      <c r="E41" s="100"/>
      <c r="F41" s="100"/>
      <c r="G41" s="100"/>
      <c r="H41" s="100"/>
      <c r="I41" s="100"/>
      <c r="J41" s="96"/>
      <c r="K41" s="96"/>
      <c r="L41" s="96"/>
      <c r="M41" s="97"/>
    </row>
    <row r="42" spans="1:14" ht="15.6" x14ac:dyDescent="0.3">
      <c r="A42" s="98"/>
      <c r="B42" s="103"/>
      <c r="C42" s="95"/>
      <c r="D42" s="100"/>
      <c r="E42" s="100"/>
      <c r="F42" s="100"/>
      <c r="G42" s="100"/>
      <c r="H42" s="100"/>
      <c r="I42" s="100"/>
      <c r="J42" s="96"/>
      <c r="K42" s="96"/>
      <c r="L42" s="96"/>
      <c r="M42" s="97"/>
    </row>
    <row r="43" spans="1:14" ht="15.6" x14ac:dyDescent="0.3">
      <c r="A43" s="98"/>
      <c r="B43" s="103"/>
      <c r="C43" s="95"/>
      <c r="D43" s="100"/>
      <c r="E43" s="100"/>
      <c r="F43" s="100"/>
      <c r="G43" s="100"/>
      <c r="H43" s="100"/>
      <c r="I43" s="100"/>
      <c r="J43" s="96"/>
      <c r="K43" s="96"/>
      <c r="L43" s="96"/>
      <c r="M43" s="97"/>
    </row>
    <row r="44" spans="1:14" ht="15.6" x14ac:dyDescent="0.3">
      <c r="A44" s="98"/>
      <c r="B44" s="103"/>
      <c r="C44" s="95"/>
      <c r="D44" s="100"/>
      <c r="E44" s="100"/>
      <c r="F44" s="100"/>
      <c r="G44" s="100"/>
      <c r="H44" s="100"/>
      <c r="I44" s="100"/>
      <c r="J44" s="96"/>
      <c r="K44" s="96"/>
      <c r="L44" s="96"/>
      <c r="M44" s="97"/>
    </row>
    <row r="45" spans="1:14" ht="15.6" x14ac:dyDescent="0.3">
      <c r="A45" s="98"/>
      <c r="B45" s="103"/>
      <c r="C45" s="95"/>
      <c r="D45" s="100"/>
      <c r="E45" s="100"/>
      <c r="F45" s="100"/>
      <c r="G45" s="100"/>
      <c r="H45" s="100"/>
      <c r="I45" s="100"/>
      <c r="J45" s="96"/>
      <c r="K45" s="96"/>
      <c r="L45" s="96"/>
      <c r="M45" s="97"/>
    </row>
    <row r="46" spans="1:14" x14ac:dyDescent="0.3">
      <c r="A46" s="107"/>
      <c r="I46" s="108"/>
      <c r="J46" s="108"/>
      <c r="K46" s="108"/>
      <c r="L46" s="108"/>
      <c r="M46" s="108"/>
      <c r="N46" s="108"/>
    </row>
    <row r="47" spans="1:14" x14ac:dyDescent="0.3">
      <c r="A47" s="109"/>
      <c r="I47" s="108"/>
      <c r="J47" s="108"/>
      <c r="K47" s="108"/>
      <c r="L47" s="108"/>
      <c r="M47" s="108"/>
      <c r="N47" s="108"/>
    </row>
    <row r="48" spans="1:14" x14ac:dyDescent="0.3">
      <c r="A48" s="109"/>
    </row>
    <row r="49" spans="1:1" ht="15.6" x14ac:dyDescent="0.3">
      <c r="A49" s="110"/>
    </row>
    <row r="50" spans="1:1" ht="24" customHeight="1" x14ac:dyDescent="0.3">
      <c r="A50" s="1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61"/>
  <sheetViews>
    <sheetView showGridLines="0" tabSelected="1" topLeftCell="X1" workbookViewId="0">
      <selection activeCell="AH23" sqref="AH23"/>
    </sheetView>
  </sheetViews>
  <sheetFormatPr defaultColWidth="9" defaultRowHeight="13.8" x14ac:dyDescent="0.3"/>
  <cols>
    <col min="1" max="1" width="18.7109375" style="45" customWidth="1"/>
    <col min="2" max="3" width="9" style="45"/>
    <col min="4" max="4" width="14.7109375" style="45" bestFit="1" customWidth="1"/>
    <col min="5" max="5" width="13.7109375" style="45" bestFit="1" customWidth="1"/>
    <col min="6" max="7" width="9" style="45"/>
    <col min="8" max="8" width="10.7109375" style="45" bestFit="1" customWidth="1"/>
    <col min="9" max="9" width="9" style="45"/>
    <col min="10" max="10" width="8.7109375" style="45" customWidth="1"/>
    <col min="11" max="19" width="12.7109375" style="45" customWidth="1"/>
    <col min="20" max="20" width="8.7109375" style="45" customWidth="1"/>
    <col min="21" max="21" width="9" style="45"/>
    <col min="22" max="22" width="13.42578125" style="45" bestFit="1" customWidth="1"/>
    <col min="23" max="23" width="20.42578125" style="45" bestFit="1" customWidth="1"/>
    <col min="24" max="25" width="13.42578125" style="45" bestFit="1" customWidth="1"/>
    <col min="26" max="29" width="12.5703125" style="45" bestFit="1" customWidth="1"/>
    <col min="30" max="30" width="13.42578125" style="45" bestFit="1" customWidth="1"/>
    <col min="31" max="16384" width="9" style="45"/>
  </cols>
  <sheetData>
    <row r="2" spans="1:30" ht="14.4" thickBot="1" x14ac:dyDescent="0.35"/>
    <row r="3" spans="1:30" ht="16.2" thickBot="1" x14ac:dyDescent="0.35">
      <c r="A3" s="38"/>
      <c r="B3" s="155" t="s">
        <v>73</v>
      </c>
      <c r="C3" s="156"/>
      <c r="D3" s="156"/>
      <c r="E3" s="156"/>
      <c r="F3" s="156"/>
      <c r="G3" s="156"/>
      <c r="H3" s="156"/>
      <c r="I3" s="156"/>
      <c r="J3" s="157"/>
      <c r="K3" s="153" t="s">
        <v>74</v>
      </c>
      <c r="L3" s="153"/>
      <c r="M3" s="153"/>
      <c r="N3" s="153"/>
      <c r="O3" s="153"/>
      <c r="P3" s="153"/>
      <c r="Q3" s="153"/>
      <c r="R3" s="153"/>
      <c r="S3" s="154"/>
    </row>
    <row r="4" spans="1:30" ht="16.2" thickBot="1" x14ac:dyDescent="0.35">
      <c r="A4" s="60" t="s">
        <v>75</v>
      </c>
      <c r="B4" s="61" t="s">
        <v>76</v>
      </c>
      <c r="C4" s="62" t="s">
        <v>77</v>
      </c>
      <c r="D4" s="62" t="s">
        <v>78</v>
      </c>
      <c r="E4" s="62" t="s">
        <v>79</v>
      </c>
      <c r="F4" s="62" t="s">
        <v>80</v>
      </c>
      <c r="G4" s="62" t="s">
        <v>81</v>
      </c>
      <c r="H4" s="62" t="s">
        <v>82</v>
      </c>
      <c r="I4" s="62" t="s">
        <v>83</v>
      </c>
      <c r="J4" s="64" t="s">
        <v>84</v>
      </c>
      <c r="K4" s="66" t="s">
        <v>76</v>
      </c>
      <c r="L4" s="67" t="s">
        <v>77</v>
      </c>
      <c r="M4" s="67" t="s">
        <v>78</v>
      </c>
      <c r="N4" s="67" t="s">
        <v>79</v>
      </c>
      <c r="O4" s="67" t="s">
        <v>80</v>
      </c>
      <c r="P4" s="67" t="s">
        <v>81</v>
      </c>
      <c r="Q4" s="67" t="s">
        <v>82</v>
      </c>
      <c r="R4" s="67" t="s">
        <v>83</v>
      </c>
      <c r="S4" s="68" t="s">
        <v>84</v>
      </c>
    </row>
    <row r="5" spans="1:30" x14ac:dyDescent="0.3">
      <c r="A5" s="53">
        <v>41640</v>
      </c>
      <c r="B5" s="54">
        <v>35.93</v>
      </c>
      <c r="C5" s="54">
        <v>63.51</v>
      </c>
      <c r="D5" s="54">
        <v>43.43</v>
      </c>
      <c r="E5" s="54">
        <v>34.36</v>
      </c>
      <c r="F5" s="54">
        <v>34.24</v>
      </c>
      <c r="G5" s="54">
        <v>76.19</v>
      </c>
      <c r="H5" s="54">
        <v>31.71</v>
      </c>
      <c r="I5" s="54">
        <v>30.97</v>
      </c>
      <c r="J5" s="55">
        <v>5.22</v>
      </c>
      <c r="K5" s="65">
        <f>(B5-B6)/B6</f>
        <v>-5.4224795998947146E-2</v>
      </c>
      <c r="L5" s="65">
        <f t="shared" ref="L5:S20" si="0">(C5-C6)/C6</f>
        <v>-6.8495159870930009E-2</v>
      </c>
      <c r="M5" s="65">
        <f t="shared" si="0"/>
        <v>-1.3851044504995446E-2</v>
      </c>
      <c r="N5" s="65">
        <f t="shared" si="0"/>
        <v>1.5066469719350014E-2</v>
      </c>
      <c r="O5" s="65">
        <f t="shared" si="0"/>
        <v>-1.6939420040195129E-2</v>
      </c>
      <c r="P5" s="65">
        <f t="shared" si="0"/>
        <v>-2.0694087403598967E-2</v>
      </c>
      <c r="Q5" s="65">
        <f t="shared" si="0"/>
        <v>-2.0691785052501594E-2</v>
      </c>
      <c r="R5" s="65">
        <f t="shared" si="0"/>
        <v>-3.9094011790257469E-2</v>
      </c>
      <c r="S5" s="65">
        <f t="shared" si="0"/>
        <v>-5.714285714285762E-3</v>
      </c>
    </row>
    <row r="6" spans="1:30" x14ac:dyDescent="0.3">
      <c r="A6" s="53">
        <v>41610</v>
      </c>
      <c r="B6" s="56">
        <v>37.99</v>
      </c>
      <c r="C6" s="56">
        <v>68.180000000000007</v>
      </c>
      <c r="D6" s="56">
        <v>44.04</v>
      </c>
      <c r="E6" s="56">
        <v>33.85</v>
      </c>
      <c r="F6" s="56">
        <v>34.83</v>
      </c>
      <c r="G6" s="56">
        <v>77.8</v>
      </c>
      <c r="H6" s="56">
        <v>32.380000000000003</v>
      </c>
      <c r="I6" s="56">
        <v>32.229999999999997</v>
      </c>
      <c r="J6" s="57">
        <v>5.25</v>
      </c>
      <c r="K6" s="63">
        <f t="shared" ref="K6:S47" si="1">(B6-B7)/B7</f>
        <v>1.604707140946781E-2</v>
      </c>
      <c r="L6" s="63">
        <f t="shared" si="0"/>
        <v>3.2092037541628891E-2</v>
      </c>
      <c r="M6" s="63">
        <f t="shared" si="0"/>
        <v>2.609506057781914E-2</v>
      </c>
      <c r="N6" s="63">
        <f t="shared" si="0"/>
        <v>4.7491837340458212E-3</v>
      </c>
      <c r="O6" s="63">
        <f t="shared" si="0"/>
        <v>7.2296124927703877E-3</v>
      </c>
      <c r="P6" s="63">
        <f t="shared" si="0"/>
        <v>-2.5700334104338245E-4</v>
      </c>
      <c r="Q6" s="63">
        <f t="shared" si="0"/>
        <v>-1.5206812652068125E-2</v>
      </c>
      <c r="R6" s="63">
        <f t="shared" si="0"/>
        <v>1.0344827586206844E-2</v>
      </c>
      <c r="S6" s="63">
        <f t="shared" si="0"/>
        <v>3.7549407114624588E-2</v>
      </c>
    </row>
    <row r="7" spans="1:30" x14ac:dyDescent="0.3">
      <c r="A7" s="53">
        <v>41579</v>
      </c>
      <c r="B7" s="56">
        <v>37.39</v>
      </c>
      <c r="C7" s="56">
        <v>66.06</v>
      </c>
      <c r="D7" s="56">
        <v>42.92</v>
      </c>
      <c r="E7" s="56">
        <v>33.69</v>
      </c>
      <c r="F7" s="56">
        <v>34.58</v>
      </c>
      <c r="G7" s="56">
        <v>77.819999999999993</v>
      </c>
      <c r="H7" s="56">
        <v>32.880000000000003</v>
      </c>
      <c r="I7" s="56">
        <v>31.9</v>
      </c>
      <c r="J7" s="57">
        <v>5.0599999999999996</v>
      </c>
      <c r="K7" s="63">
        <f t="shared" si="1"/>
        <v>-7.1694105151353174E-3</v>
      </c>
      <c r="L7" s="63">
        <f t="shared" si="0"/>
        <v>3.2348804500703238E-2</v>
      </c>
      <c r="M7" s="63">
        <f t="shared" si="0"/>
        <v>-2.5873808443032241E-2</v>
      </c>
      <c r="N7" s="63">
        <f t="shared" si="0"/>
        <v>-3.4670487106017216E-2</v>
      </c>
      <c r="O7" s="63">
        <f t="shared" si="0"/>
        <v>6.4027939464493264E-3</v>
      </c>
      <c r="P7" s="63">
        <f t="shared" si="0"/>
        <v>2.2870662460567757E-2</v>
      </c>
      <c r="Q7" s="63">
        <f t="shared" si="0"/>
        <v>-1.5863513917988448E-2</v>
      </c>
      <c r="R7" s="63">
        <f t="shared" si="0"/>
        <v>-5.7328605200945765E-2</v>
      </c>
      <c r="S7" s="63">
        <f t="shared" si="0"/>
        <v>-2.3166023166023189E-2</v>
      </c>
    </row>
    <row r="8" spans="1:30" x14ac:dyDescent="0.3">
      <c r="A8" s="53">
        <v>41548</v>
      </c>
      <c r="B8" s="56">
        <v>37.659999999999997</v>
      </c>
      <c r="C8" s="56">
        <v>63.99</v>
      </c>
      <c r="D8" s="56">
        <v>44.06</v>
      </c>
      <c r="E8" s="56">
        <v>34.9</v>
      </c>
      <c r="F8" s="56">
        <v>34.36</v>
      </c>
      <c r="G8" s="56">
        <v>76.08</v>
      </c>
      <c r="H8" s="56">
        <v>33.409999999999997</v>
      </c>
      <c r="I8" s="56">
        <v>33.840000000000003</v>
      </c>
      <c r="J8" s="57">
        <v>5.18</v>
      </c>
      <c r="K8" s="63">
        <f t="shared" si="1"/>
        <v>5.3721320649132473E-2</v>
      </c>
      <c r="L8" s="63">
        <f t="shared" si="0"/>
        <v>3.6443148688046649E-2</v>
      </c>
      <c r="M8" s="63">
        <f t="shared" si="0"/>
        <v>4.4818591415698376E-2</v>
      </c>
      <c r="N8" s="63">
        <f t="shared" si="0"/>
        <v>-2.8571428571428979E-3</v>
      </c>
      <c r="O8" s="63">
        <f t="shared" si="0"/>
        <v>2.9050613956274299E-2</v>
      </c>
      <c r="P8" s="63">
        <f t="shared" si="0"/>
        <v>6.8389271169779595E-2</v>
      </c>
      <c r="Q8" s="63">
        <f t="shared" si="0"/>
        <v>4.7663844465349513E-2</v>
      </c>
      <c r="R8" s="63">
        <f t="shared" si="0"/>
        <v>9.9415204678362637E-2</v>
      </c>
      <c r="S8" s="63">
        <f t="shared" si="0"/>
        <v>4.2253521126760556E-2</v>
      </c>
      <c r="T8" s="58"/>
    </row>
    <row r="9" spans="1:30" ht="14.4" thickBot="1" x14ac:dyDescent="0.35">
      <c r="A9" s="53">
        <v>41519</v>
      </c>
      <c r="B9" s="56">
        <v>35.74</v>
      </c>
      <c r="C9" s="56">
        <v>61.74</v>
      </c>
      <c r="D9" s="56">
        <v>42.17</v>
      </c>
      <c r="E9" s="56">
        <v>35</v>
      </c>
      <c r="F9" s="56">
        <v>33.39</v>
      </c>
      <c r="G9" s="56">
        <v>71.209999999999994</v>
      </c>
      <c r="H9" s="56">
        <v>31.89</v>
      </c>
      <c r="I9" s="56">
        <v>30.78</v>
      </c>
      <c r="J9" s="57">
        <v>4.97</v>
      </c>
      <c r="K9" s="63">
        <f t="shared" si="1"/>
        <v>1.7943605810310525E-2</v>
      </c>
      <c r="L9" s="63">
        <f t="shared" si="0"/>
        <v>5.9005145797598711E-2</v>
      </c>
      <c r="M9" s="63">
        <f t="shared" si="0"/>
        <v>1.1513552410650132E-2</v>
      </c>
      <c r="N9" s="63">
        <f t="shared" si="0"/>
        <v>1.4306151645206624E-3</v>
      </c>
      <c r="O9" s="63">
        <f t="shared" si="0"/>
        <v>5.7649667405764972E-2</v>
      </c>
      <c r="P9" s="63">
        <f t="shared" si="0"/>
        <v>-2.2377814387699198E-2</v>
      </c>
      <c r="Q9" s="63">
        <f t="shared" si="0"/>
        <v>4.2838456507521334E-2</v>
      </c>
      <c r="R9" s="63">
        <f t="shared" si="0"/>
        <v>3.6712697878073422E-2</v>
      </c>
      <c r="S9" s="63">
        <f t="shared" si="0"/>
        <v>1.4285714285714162E-2</v>
      </c>
      <c r="T9" s="58"/>
    </row>
    <row r="10" spans="1:30" x14ac:dyDescent="0.3">
      <c r="A10" s="53">
        <v>41487</v>
      </c>
      <c r="B10" s="56">
        <v>35.11</v>
      </c>
      <c r="C10" s="56">
        <v>58.3</v>
      </c>
      <c r="D10" s="56">
        <v>41.69</v>
      </c>
      <c r="E10" s="56">
        <v>34.950000000000003</v>
      </c>
      <c r="F10" s="56">
        <v>31.57</v>
      </c>
      <c r="G10" s="56">
        <v>72.84</v>
      </c>
      <c r="H10" s="56">
        <v>30.58</v>
      </c>
      <c r="I10" s="56">
        <v>29.69</v>
      </c>
      <c r="J10" s="57">
        <v>4.9000000000000004</v>
      </c>
      <c r="K10" s="63">
        <f t="shared" si="1"/>
        <v>3.2039976484420821E-2</v>
      </c>
      <c r="L10" s="63">
        <f t="shared" si="0"/>
        <v>1.3736741436271939E-2</v>
      </c>
      <c r="M10" s="63">
        <f t="shared" si="0"/>
        <v>2.8113440197287315E-2</v>
      </c>
      <c r="N10" s="63">
        <f t="shared" si="0"/>
        <v>7.0444104134762764E-2</v>
      </c>
      <c r="O10" s="63">
        <f t="shared" si="0"/>
        <v>3.8828562026982552E-2</v>
      </c>
      <c r="P10" s="63">
        <f t="shared" si="0"/>
        <v>9.0040171768943859E-3</v>
      </c>
      <c r="Q10" s="63">
        <f t="shared" si="0"/>
        <v>1.5946843853820492E-2</v>
      </c>
      <c r="R10" s="63">
        <f t="shared" si="0"/>
        <v>-2.3521505376344182E-3</v>
      </c>
      <c r="S10" s="63">
        <f t="shared" si="0"/>
        <v>1.0309278350515611E-2</v>
      </c>
      <c r="T10" s="58"/>
      <c r="U10" s="70"/>
      <c r="V10" s="70" t="s">
        <v>76</v>
      </c>
      <c r="W10" s="70" t="s">
        <v>77</v>
      </c>
      <c r="X10" s="70" t="s">
        <v>78</v>
      </c>
      <c r="Y10" s="70" t="s">
        <v>79</v>
      </c>
      <c r="Z10" s="70" t="s">
        <v>80</v>
      </c>
      <c r="AA10" s="70" t="s">
        <v>81</v>
      </c>
      <c r="AB10" s="70" t="s">
        <v>82</v>
      </c>
      <c r="AC10" s="70" t="s">
        <v>83</v>
      </c>
      <c r="AD10" s="70" t="s">
        <v>84</v>
      </c>
    </row>
    <row r="11" spans="1:30" x14ac:dyDescent="0.3">
      <c r="A11" s="53">
        <v>41456</v>
      </c>
      <c r="B11" s="56">
        <v>34.020000000000003</v>
      </c>
      <c r="C11" s="56">
        <v>57.51</v>
      </c>
      <c r="D11" s="56">
        <v>40.549999999999997</v>
      </c>
      <c r="E11" s="56">
        <v>32.65</v>
      </c>
      <c r="F11" s="56">
        <v>30.39</v>
      </c>
      <c r="G11" s="56">
        <v>72.19</v>
      </c>
      <c r="H11" s="56">
        <v>30.1</v>
      </c>
      <c r="I11" s="56">
        <v>29.76</v>
      </c>
      <c r="J11" s="57">
        <v>4.8499999999999996</v>
      </c>
      <c r="K11" s="63">
        <f t="shared" si="1"/>
        <v>0.10418695228821825</v>
      </c>
      <c r="L11" s="63">
        <f t="shared" si="0"/>
        <v>9.8147794538858135E-2</v>
      </c>
      <c r="M11" s="63">
        <f t="shared" si="0"/>
        <v>2.4248547613033435E-2</v>
      </c>
      <c r="N11" s="63">
        <f t="shared" si="0"/>
        <v>1.5552099533437015E-2</v>
      </c>
      <c r="O11" s="63">
        <f t="shared" si="0"/>
        <v>5.2285318559556843E-2</v>
      </c>
      <c r="P11" s="63">
        <f t="shared" si="0"/>
        <v>7.2819141031356685E-2</v>
      </c>
      <c r="Q11" s="63">
        <f t="shared" si="0"/>
        <v>6.9651741293532368E-2</v>
      </c>
      <c r="R11" s="63">
        <f t="shared" si="0"/>
        <v>4.1287613715885352E-2</v>
      </c>
      <c r="S11" s="63">
        <f t="shared" si="0"/>
        <v>4.5258620689655166E-2</v>
      </c>
      <c r="T11" s="58"/>
      <c r="U11" t="s">
        <v>76</v>
      </c>
      <c r="V11">
        <f>VARP('0. Data'!$K$5:$K$52)</f>
        <v>3.0746779251103131E-3</v>
      </c>
      <c r="W11"/>
      <c r="X11"/>
      <c r="Y11"/>
      <c r="Z11"/>
      <c r="AA11"/>
      <c r="AB11"/>
      <c r="AC11"/>
      <c r="AD11"/>
    </row>
    <row r="12" spans="1:30" x14ac:dyDescent="0.3">
      <c r="A12" s="53">
        <v>41428</v>
      </c>
      <c r="B12" s="56">
        <v>30.81</v>
      </c>
      <c r="C12" s="56">
        <v>52.37</v>
      </c>
      <c r="D12" s="56">
        <v>39.590000000000003</v>
      </c>
      <c r="E12" s="56">
        <v>32.15</v>
      </c>
      <c r="F12" s="56">
        <v>28.88</v>
      </c>
      <c r="G12" s="56">
        <v>67.290000000000006</v>
      </c>
      <c r="H12" s="56">
        <v>28.14</v>
      </c>
      <c r="I12" s="56">
        <v>28.58</v>
      </c>
      <c r="J12" s="57">
        <v>4.6399999999999997</v>
      </c>
      <c r="K12" s="63">
        <f t="shared" si="1"/>
        <v>-0.10043795620437961</v>
      </c>
      <c r="L12" s="63">
        <f t="shared" si="0"/>
        <v>-5.0924247915911602E-2</v>
      </c>
      <c r="M12" s="63">
        <f t="shared" si="0"/>
        <v>9.176650522559433E-3</v>
      </c>
      <c r="N12" s="63">
        <f t="shared" si="0"/>
        <v>-5.5675842870398923E-3</v>
      </c>
      <c r="O12" s="63">
        <f t="shared" si="0"/>
        <v>2.3387668320340189E-2</v>
      </c>
      <c r="P12" s="63">
        <f t="shared" si="0"/>
        <v>3.4594095940959406E-2</v>
      </c>
      <c r="Q12" s="63">
        <f t="shared" si="0"/>
        <v>1.5517863587152642E-2</v>
      </c>
      <c r="R12" s="63">
        <f t="shared" si="0"/>
        <v>3.7763253449527932E-2</v>
      </c>
      <c r="S12" s="63">
        <f t="shared" si="0"/>
        <v>6.5075921908892319E-3</v>
      </c>
      <c r="T12" s="58"/>
      <c r="U12" t="s">
        <v>77</v>
      </c>
      <c r="V12">
        <v>3.3155393071539877E-3</v>
      </c>
      <c r="W12">
        <f>VARP('0. Data'!$L$5:$L$52)</f>
        <v>4.6651224724796525E-3</v>
      </c>
      <c r="X12"/>
      <c r="Y12"/>
      <c r="Z12"/>
      <c r="AA12"/>
      <c r="AB12"/>
      <c r="AC12"/>
      <c r="AD12"/>
    </row>
    <row r="13" spans="1:30" x14ac:dyDescent="0.3">
      <c r="A13" s="53">
        <v>41395</v>
      </c>
      <c r="B13" s="56">
        <v>34.25</v>
      </c>
      <c r="C13" s="56">
        <v>55.18</v>
      </c>
      <c r="D13" s="56">
        <v>39.229999999999997</v>
      </c>
      <c r="E13" s="56">
        <v>32.33</v>
      </c>
      <c r="F13" s="56">
        <v>28.22</v>
      </c>
      <c r="G13" s="56">
        <v>65.040000000000006</v>
      </c>
      <c r="H13" s="56">
        <v>27.71</v>
      </c>
      <c r="I13" s="56">
        <v>27.54</v>
      </c>
      <c r="J13" s="57">
        <v>4.6100000000000003</v>
      </c>
      <c r="K13" s="63">
        <f t="shared" si="1"/>
        <v>6.6645904702584885E-2</v>
      </c>
      <c r="L13" s="63">
        <f t="shared" si="0"/>
        <v>-1.1111111111111066E-2</v>
      </c>
      <c r="M13" s="63">
        <f t="shared" si="0"/>
        <v>-9.5249077490774964E-2</v>
      </c>
      <c r="N13" s="63">
        <f t="shared" si="0"/>
        <v>-9.3890134529148017E-2</v>
      </c>
      <c r="O13" s="63">
        <f t="shared" si="0"/>
        <v>-0.12004989086373562</v>
      </c>
      <c r="P13" s="63">
        <f t="shared" si="0"/>
        <v>-8.9713086074177689E-2</v>
      </c>
      <c r="Q13" s="63">
        <f t="shared" si="0"/>
        <v>-0.13595260367945119</v>
      </c>
      <c r="R13" s="63">
        <f t="shared" si="0"/>
        <v>-0.11446945337620586</v>
      </c>
      <c r="S13" s="63">
        <f t="shared" si="0"/>
        <v>-4.7520661157024698E-2</v>
      </c>
      <c r="T13" s="58"/>
      <c r="U13" t="s">
        <v>78</v>
      </c>
      <c r="V13">
        <v>6.1220991298646177E-4</v>
      </c>
      <c r="W13">
        <v>7.0842477429662425E-4</v>
      </c>
      <c r="X13">
        <f>VARP('0. Data'!$M$5:$M$52)</f>
        <v>2.4609128252045041E-3</v>
      </c>
      <c r="Y13"/>
      <c r="Z13"/>
      <c r="AA13"/>
      <c r="AB13"/>
      <c r="AC13"/>
      <c r="AD13"/>
    </row>
    <row r="14" spans="1:30" x14ac:dyDescent="0.3">
      <c r="A14" s="53">
        <v>41365</v>
      </c>
      <c r="B14" s="56">
        <v>32.11</v>
      </c>
      <c r="C14" s="56">
        <v>55.8</v>
      </c>
      <c r="D14" s="56">
        <v>43.36</v>
      </c>
      <c r="E14" s="56">
        <v>35.68</v>
      </c>
      <c r="F14" s="56">
        <v>32.07</v>
      </c>
      <c r="G14" s="56">
        <v>71.45</v>
      </c>
      <c r="H14" s="56">
        <v>32.07</v>
      </c>
      <c r="I14" s="56">
        <v>31.1</v>
      </c>
      <c r="J14" s="57">
        <v>4.84</v>
      </c>
      <c r="K14" s="63">
        <f t="shared" si="1"/>
        <v>-1.8650917003420042E-3</v>
      </c>
      <c r="L14" s="63">
        <f t="shared" si="0"/>
        <v>-2.4475524475524573E-2</v>
      </c>
      <c r="M14" s="63">
        <f t="shared" si="0"/>
        <v>7.8875342124906739E-2</v>
      </c>
      <c r="N14" s="63">
        <f t="shared" si="0"/>
        <v>7.7620054364240423E-2</v>
      </c>
      <c r="O14" s="63">
        <f t="shared" si="0"/>
        <v>0.10244070127191476</v>
      </c>
      <c r="P14" s="63">
        <f t="shared" si="0"/>
        <v>8.0120937263794351E-2</v>
      </c>
      <c r="Q14" s="63">
        <f t="shared" si="0"/>
        <v>9.8663926002055466E-2</v>
      </c>
      <c r="R14" s="63">
        <f t="shared" si="0"/>
        <v>0.11589522784355939</v>
      </c>
      <c r="S14" s="63">
        <f t="shared" si="0"/>
        <v>0.1025056947608201</v>
      </c>
      <c r="T14" s="58"/>
      <c r="U14" t="s">
        <v>79</v>
      </c>
      <c r="V14">
        <v>-1.7213058037679322E-4</v>
      </c>
      <c r="W14">
        <v>4.975464631952846E-5</v>
      </c>
      <c r="X14">
        <v>8.5114120738627626E-4</v>
      </c>
      <c r="Y14">
        <f>VARP('0. Data'!$N$5:$N$52)</f>
        <v>1.598307264805019E-3</v>
      </c>
      <c r="Z14"/>
      <c r="AA14"/>
      <c r="AB14"/>
      <c r="AC14"/>
      <c r="AD14"/>
    </row>
    <row r="15" spans="1:30" x14ac:dyDescent="0.3">
      <c r="A15" s="53">
        <v>41334</v>
      </c>
      <c r="B15" s="56">
        <v>32.17</v>
      </c>
      <c r="C15" s="56">
        <v>57.2</v>
      </c>
      <c r="D15" s="56">
        <v>40.19</v>
      </c>
      <c r="E15" s="56">
        <v>33.11</v>
      </c>
      <c r="F15" s="56">
        <v>29.09</v>
      </c>
      <c r="G15" s="56">
        <v>66.150000000000006</v>
      </c>
      <c r="H15" s="56">
        <v>29.19</v>
      </c>
      <c r="I15" s="56">
        <v>27.87</v>
      </c>
      <c r="J15" s="57">
        <v>4.3899999999999997</v>
      </c>
      <c r="K15" s="63">
        <f t="shared" si="1"/>
        <v>-0.1023995535714286</v>
      </c>
      <c r="L15" s="63">
        <f t="shared" si="0"/>
        <v>-0.13438256658595635</v>
      </c>
      <c r="M15" s="63">
        <f t="shared" si="0"/>
        <v>-2.02340321794248E-2</v>
      </c>
      <c r="N15" s="63">
        <f t="shared" si="0"/>
        <v>-1.5755053507728926E-2</v>
      </c>
      <c r="O15" s="63">
        <f t="shared" si="0"/>
        <v>2.1060021060021111E-2</v>
      </c>
      <c r="P15" s="63">
        <f t="shared" si="0"/>
        <v>1.1004126547455277E-2</v>
      </c>
      <c r="Q15" s="63">
        <f t="shared" si="0"/>
        <v>-3.4246575342458939E-4</v>
      </c>
      <c r="R15" s="63">
        <f t="shared" si="0"/>
        <v>-6.4171122994652304E-3</v>
      </c>
      <c r="S15" s="63">
        <f t="shared" si="0"/>
        <v>-1.5695067264574054E-2</v>
      </c>
      <c r="T15" s="58"/>
      <c r="U15" t="s">
        <v>80</v>
      </c>
      <c r="V15">
        <v>1.322422336340141E-3</v>
      </c>
      <c r="W15">
        <v>1.7195253783081328E-3</v>
      </c>
      <c r="X15">
        <v>1.2701523500576475E-3</v>
      </c>
      <c r="Y15">
        <v>7.3257555652130046E-4</v>
      </c>
      <c r="Z15">
        <f>VARP('0. Data'!$O$5:$O$52)</f>
        <v>3.1031979287142334E-3</v>
      </c>
      <c r="AA15"/>
      <c r="AB15"/>
      <c r="AC15"/>
      <c r="AD15"/>
    </row>
    <row r="16" spans="1:30" x14ac:dyDescent="0.3">
      <c r="A16" s="53">
        <v>41306</v>
      </c>
      <c r="B16" s="56">
        <v>35.840000000000003</v>
      </c>
      <c r="C16" s="56">
        <v>66.08</v>
      </c>
      <c r="D16" s="56">
        <v>41.02</v>
      </c>
      <c r="E16" s="56">
        <v>33.64</v>
      </c>
      <c r="F16" s="56">
        <v>28.49</v>
      </c>
      <c r="G16" s="56">
        <v>65.430000000000007</v>
      </c>
      <c r="H16" s="56">
        <v>29.2</v>
      </c>
      <c r="I16" s="56">
        <v>28.05</v>
      </c>
      <c r="J16" s="57">
        <v>4.46</v>
      </c>
      <c r="K16" s="63">
        <f t="shared" si="1"/>
        <v>-1.1037527593818946E-2</v>
      </c>
      <c r="L16" s="63">
        <f t="shared" si="0"/>
        <v>1.0397553516819457E-2</v>
      </c>
      <c r="M16" s="63">
        <f t="shared" si="0"/>
        <v>0.11225596529284165</v>
      </c>
      <c r="N16" s="63">
        <f t="shared" si="0"/>
        <v>0.11835106382978731</v>
      </c>
      <c r="O16" s="63">
        <f t="shared" si="0"/>
        <v>0.10383572258814412</v>
      </c>
      <c r="P16" s="63">
        <f t="shared" si="0"/>
        <v>6.9816873773708474E-2</v>
      </c>
      <c r="Q16" s="63">
        <f t="shared" si="0"/>
        <v>9.7331830139045464E-2</v>
      </c>
      <c r="R16" s="63">
        <f t="shared" si="0"/>
        <v>8.050847457627118E-2</v>
      </c>
      <c r="S16" s="63">
        <f t="shared" si="0"/>
        <v>2.7649769585253482E-2</v>
      </c>
      <c r="T16" s="58"/>
      <c r="U16" t="s">
        <v>81</v>
      </c>
      <c r="V16">
        <v>1.026194972786458E-3</v>
      </c>
      <c r="W16">
        <v>1.2619543410969639E-3</v>
      </c>
      <c r="X16">
        <v>1.160945694896585E-3</v>
      </c>
      <c r="Y16">
        <v>4.3191190856842139E-4</v>
      </c>
      <c r="Z16">
        <v>2.0477871975676607E-3</v>
      </c>
      <c r="AA16">
        <f>VARP('0. Data'!$P$5:$P$52)</f>
        <v>2.1824376237853868E-3</v>
      </c>
      <c r="AB16"/>
      <c r="AC16"/>
      <c r="AD16"/>
    </row>
    <row r="17" spans="1:30" x14ac:dyDescent="0.3">
      <c r="A17" s="53">
        <v>41275</v>
      </c>
      <c r="B17" s="56">
        <v>36.24</v>
      </c>
      <c r="C17" s="56">
        <v>65.400000000000006</v>
      </c>
      <c r="D17" s="56">
        <v>36.880000000000003</v>
      </c>
      <c r="E17" s="56">
        <v>30.08</v>
      </c>
      <c r="F17" s="56">
        <v>25.81</v>
      </c>
      <c r="G17" s="56">
        <v>61.16</v>
      </c>
      <c r="H17" s="56">
        <v>26.61</v>
      </c>
      <c r="I17" s="56">
        <v>25.96</v>
      </c>
      <c r="J17" s="57">
        <v>4.34</v>
      </c>
      <c r="K17" s="63">
        <f t="shared" si="1"/>
        <v>1.0315026484527588E-2</v>
      </c>
      <c r="L17" s="63">
        <f t="shared" si="0"/>
        <v>5.2259452812788718E-3</v>
      </c>
      <c r="M17" s="63">
        <f t="shared" si="0"/>
        <v>2.047592695074715E-2</v>
      </c>
      <c r="N17" s="63">
        <f t="shared" si="0"/>
        <v>6.5155807365439092E-2</v>
      </c>
      <c r="O17" s="63">
        <f t="shared" si="0"/>
        <v>9.4571670907548797E-2</v>
      </c>
      <c r="P17" s="63">
        <f t="shared" si="0"/>
        <v>3.6610169491525367E-2</v>
      </c>
      <c r="Q17" s="63">
        <f t="shared" si="0"/>
        <v>7.6891946580331785E-2</v>
      </c>
      <c r="R17" s="63">
        <f t="shared" si="0"/>
        <v>6.0890886800163552E-2</v>
      </c>
      <c r="S17" s="63">
        <f t="shared" si="0"/>
        <v>5.3398058252427126E-2</v>
      </c>
      <c r="T17" s="58"/>
      <c r="U17" t="s">
        <v>82</v>
      </c>
      <c r="V17">
        <v>1.5652824305129526E-3</v>
      </c>
      <c r="W17">
        <v>1.7138758728282705E-3</v>
      </c>
      <c r="X17">
        <v>2.0398318823060739E-3</v>
      </c>
      <c r="Y17">
        <v>8.0664985313240033E-4</v>
      </c>
      <c r="Z17">
        <v>2.8478908181504285E-3</v>
      </c>
      <c r="AA17">
        <v>2.3458030712259397E-3</v>
      </c>
      <c r="AB17">
        <f>VARP('0. Data'!$Q$5:$Q$52)</f>
        <v>3.6778800321264119E-3</v>
      </c>
      <c r="AC17"/>
      <c r="AD17"/>
    </row>
    <row r="18" spans="1:30" x14ac:dyDescent="0.3">
      <c r="A18" s="53">
        <v>41246</v>
      </c>
      <c r="B18" s="56">
        <v>35.869999999999997</v>
      </c>
      <c r="C18" s="56">
        <v>65.06</v>
      </c>
      <c r="D18" s="56">
        <v>36.14</v>
      </c>
      <c r="E18" s="56">
        <v>28.24</v>
      </c>
      <c r="F18" s="56">
        <v>23.58</v>
      </c>
      <c r="G18" s="56">
        <v>59</v>
      </c>
      <c r="H18" s="56">
        <v>24.71</v>
      </c>
      <c r="I18" s="56">
        <v>24.47</v>
      </c>
      <c r="J18" s="57">
        <v>4.12</v>
      </c>
      <c r="K18" s="63">
        <f t="shared" si="1"/>
        <v>7.8796992481202935E-2</v>
      </c>
      <c r="L18" s="63">
        <f t="shared" si="0"/>
        <v>0.12366148531951647</v>
      </c>
      <c r="M18" s="63">
        <f t="shared" si="0"/>
        <v>3.6420992256954492E-2</v>
      </c>
      <c r="N18" s="63">
        <f t="shared" si="0"/>
        <v>1.4184397163120265E-3</v>
      </c>
      <c r="O18" s="63">
        <f t="shared" si="0"/>
        <v>2.8795811518324457E-2</v>
      </c>
      <c r="P18" s="63">
        <f t="shared" si="0"/>
        <v>4.1666666666666657E-2</v>
      </c>
      <c r="Q18" s="63">
        <f t="shared" si="0"/>
        <v>2.1074380165289321E-2</v>
      </c>
      <c r="R18" s="63">
        <f t="shared" si="0"/>
        <v>2.8583438419503983E-2</v>
      </c>
      <c r="S18" s="63">
        <f t="shared" si="0"/>
        <v>1.4778325123152834E-2</v>
      </c>
      <c r="T18" s="58"/>
      <c r="U18" t="s">
        <v>83</v>
      </c>
      <c r="V18">
        <v>1.4013364143281709E-3</v>
      </c>
      <c r="W18">
        <v>1.7771975770923456E-3</v>
      </c>
      <c r="X18">
        <v>1.768343302020998E-3</v>
      </c>
      <c r="Y18">
        <v>8.9101511907137331E-4</v>
      </c>
      <c r="Z18">
        <v>2.4169199784176993E-3</v>
      </c>
      <c r="AA18">
        <v>1.8602273940485717E-3</v>
      </c>
      <c r="AB18">
        <v>2.7340302846919086E-3</v>
      </c>
      <c r="AC18">
        <f>VARP('0. Data'!$R$5:$R$52)</f>
        <v>2.840171186808349E-3</v>
      </c>
      <c r="AD18"/>
    </row>
    <row r="19" spans="1:30" ht="14.4" thickBot="1" x14ac:dyDescent="0.35">
      <c r="A19" s="53">
        <v>41214</v>
      </c>
      <c r="B19" s="56">
        <v>33.25</v>
      </c>
      <c r="C19" s="56">
        <v>57.9</v>
      </c>
      <c r="D19" s="56">
        <v>34.869999999999997</v>
      </c>
      <c r="E19" s="56">
        <v>28.2</v>
      </c>
      <c r="F19" s="56">
        <v>22.92</v>
      </c>
      <c r="G19" s="56">
        <v>56.64</v>
      </c>
      <c r="H19" s="56">
        <v>24.2</v>
      </c>
      <c r="I19" s="56">
        <v>23.79</v>
      </c>
      <c r="J19" s="57">
        <v>4.0599999999999996</v>
      </c>
      <c r="K19" s="63">
        <f t="shared" si="1"/>
        <v>4.2283298097251761E-3</v>
      </c>
      <c r="L19" s="63">
        <f t="shared" si="0"/>
        <v>3.1717747683535302E-2</v>
      </c>
      <c r="M19" s="63">
        <f t="shared" si="0"/>
        <v>2.2580645161290203E-2</v>
      </c>
      <c r="N19" s="63">
        <f t="shared" si="0"/>
        <v>5.7061340941512179E-3</v>
      </c>
      <c r="O19" s="63">
        <f t="shared" si="0"/>
        <v>-2.2601279317697127E-2</v>
      </c>
      <c r="P19" s="63">
        <f t="shared" si="0"/>
        <v>3.3576642335766488E-2</v>
      </c>
      <c r="Q19" s="63">
        <f t="shared" si="0"/>
        <v>3.3304867634500322E-2</v>
      </c>
      <c r="R19" s="63">
        <f t="shared" si="0"/>
        <v>-1.245330012453303E-2</v>
      </c>
      <c r="S19" s="63">
        <f t="shared" si="0"/>
        <v>4.1025641025640949E-2</v>
      </c>
      <c r="T19" s="58"/>
      <c r="U19" s="69" t="s">
        <v>84</v>
      </c>
      <c r="V19" s="69">
        <v>1.2122473952775786E-4</v>
      </c>
      <c r="W19" s="69">
        <v>-2.5088370568504705E-4</v>
      </c>
      <c r="X19" s="69">
        <v>-6.9123551868456392E-5</v>
      </c>
      <c r="Y19" s="69">
        <v>8.5979033962451759E-5</v>
      </c>
      <c r="Z19" s="69">
        <v>7.4546890104880013E-4</v>
      </c>
      <c r="AA19" s="69">
        <v>5.7397730963836967E-4</v>
      </c>
      <c r="AB19" s="69">
        <v>5.393321640652127E-4</v>
      </c>
      <c r="AC19" s="69">
        <v>4.0914465887501619E-4</v>
      </c>
      <c r="AD19" s="69">
        <f>VARP('0. Data'!$S$5:$S$52)</f>
        <v>1.7741515143476637E-3</v>
      </c>
    </row>
    <row r="20" spans="1:30" x14ac:dyDescent="0.3">
      <c r="A20" s="53">
        <v>41183</v>
      </c>
      <c r="B20" s="56">
        <v>33.11</v>
      </c>
      <c r="C20" s="56">
        <v>56.12</v>
      </c>
      <c r="D20" s="56">
        <v>34.1</v>
      </c>
      <c r="E20" s="56">
        <v>28.04</v>
      </c>
      <c r="F20" s="56">
        <v>23.45</v>
      </c>
      <c r="G20" s="56">
        <v>54.8</v>
      </c>
      <c r="H20" s="56">
        <v>23.42</v>
      </c>
      <c r="I20" s="56">
        <v>24.09</v>
      </c>
      <c r="J20" s="57">
        <v>3.9</v>
      </c>
      <c r="K20" s="63">
        <f t="shared" si="1"/>
        <v>3.6631183469004326E-2</v>
      </c>
      <c r="L20" s="63">
        <f t="shared" si="0"/>
        <v>6.7123027191481152E-2</v>
      </c>
      <c r="M20" s="63">
        <f t="shared" si="0"/>
        <v>1.488095238095238E-2</v>
      </c>
      <c r="N20" s="63">
        <f t="shared" si="0"/>
        <v>2.2611232676878097E-2</v>
      </c>
      <c r="O20" s="63">
        <f t="shared" si="0"/>
        <v>1.1647972389991353E-2</v>
      </c>
      <c r="P20" s="63">
        <f t="shared" si="0"/>
        <v>3.5525321239606868E-2</v>
      </c>
      <c r="Q20" s="63">
        <f t="shared" si="0"/>
        <v>2.6292725679228808E-2</v>
      </c>
      <c r="R20" s="63">
        <f t="shared" si="0"/>
        <v>2.816901408450705E-2</v>
      </c>
      <c r="S20" s="63">
        <f t="shared" si="0"/>
        <v>5.4054054054053981E-2</v>
      </c>
      <c r="T20" s="58"/>
    </row>
    <row r="21" spans="1:30" x14ac:dyDescent="0.3">
      <c r="A21" s="53">
        <v>41155</v>
      </c>
      <c r="B21" s="56">
        <v>31.94</v>
      </c>
      <c r="C21" s="56">
        <v>52.59</v>
      </c>
      <c r="D21" s="56">
        <v>33.6</v>
      </c>
      <c r="E21" s="56">
        <v>27.42</v>
      </c>
      <c r="F21" s="56">
        <v>23.18</v>
      </c>
      <c r="G21" s="56">
        <v>52.92</v>
      </c>
      <c r="H21" s="56">
        <v>22.82</v>
      </c>
      <c r="I21" s="56">
        <v>23.43</v>
      </c>
      <c r="J21" s="57">
        <v>3.7</v>
      </c>
      <c r="K21" s="63">
        <f t="shared" si="1"/>
        <v>5.7615894039735167E-2</v>
      </c>
      <c r="L21" s="63">
        <f t="shared" si="1"/>
        <v>8.3659592004945438E-2</v>
      </c>
      <c r="M21" s="63">
        <f t="shared" si="1"/>
        <v>-7.6786769049024817E-3</v>
      </c>
      <c r="N21" s="63">
        <f t="shared" si="1"/>
        <v>-6.8815646504888708E-3</v>
      </c>
      <c r="O21" s="63">
        <f t="shared" si="1"/>
        <v>1.1343804537521728E-2</v>
      </c>
      <c r="P21" s="63">
        <f t="shared" si="1"/>
        <v>1.8867924528301966E-2</v>
      </c>
      <c r="Q21" s="63">
        <f t="shared" si="1"/>
        <v>3.5180299032542594E-3</v>
      </c>
      <c r="R21" s="63">
        <f t="shared" si="1"/>
        <v>-2.5542784163473274E-3</v>
      </c>
      <c r="S21" s="63">
        <f t="shared" si="1"/>
        <v>1.928374655647391E-2</v>
      </c>
      <c r="T21" s="58"/>
    </row>
    <row r="22" spans="1:30" x14ac:dyDescent="0.3">
      <c r="A22" s="53">
        <v>41122</v>
      </c>
      <c r="B22" s="56">
        <v>30.2</v>
      </c>
      <c r="C22" s="56">
        <v>48.53</v>
      </c>
      <c r="D22" s="56">
        <v>33.86</v>
      </c>
      <c r="E22" s="56">
        <v>27.61</v>
      </c>
      <c r="F22" s="56">
        <v>22.92</v>
      </c>
      <c r="G22" s="56">
        <v>51.94</v>
      </c>
      <c r="H22" s="56">
        <v>22.74</v>
      </c>
      <c r="I22" s="56">
        <v>23.49</v>
      </c>
      <c r="J22" s="57">
        <v>3.63</v>
      </c>
      <c r="K22" s="63">
        <f t="shared" si="1"/>
        <v>-4.2861852950873396E-3</v>
      </c>
      <c r="L22" s="63">
        <f t="shared" si="1"/>
        <v>-6.312741312741306E-2</v>
      </c>
      <c r="M22" s="63">
        <f t="shared" si="1"/>
        <v>8.8745980707395436E-2</v>
      </c>
      <c r="N22" s="63">
        <f t="shared" si="1"/>
        <v>3.6800600826135954E-2</v>
      </c>
      <c r="O22" s="63">
        <f t="shared" si="1"/>
        <v>9.2470277410832604E-3</v>
      </c>
      <c r="P22" s="63">
        <f t="shared" si="1"/>
        <v>-1.4795144157814893E-2</v>
      </c>
      <c r="Q22" s="63">
        <f t="shared" si="1"/>
        <v>6.7605633802816797E-2</v>
      </c>
      <c r="R22" s="63">
        <f t="shared" si="1"/>
        <v>5.4308797127468458E-2</v>
      </c>
      <c r="S22" s="63">
        <f t="shared" si="1"/>
        <v>-2.7472527472528108E-3</v>
      </c>
      <c r="T22" s="58"/>
    </row>
    <row r="23" spans="1:30" x14ac:dyDescent="0.3">
      <c r="A23" s="53">
        <v>41092</v>
      </c>
      <c r="B23" s="56">
        <v>30.33</v>
      </c>
      <c r="C23" s="56">
        <v>51.8</v>
      </c>
      <c r="D23" s="56">
        <v>31.1</v>
      </c>
      <c r="E23" s="56">
        <v>26.63</v>
      </c>
      <c r="F23" s="56">
        <v>22.71</v>
      </c>
      <c r="G23" s="56">
        <v>52.72</v>
      </c>
      <c r="H23" s="56">
        <v>21.3</v>
      </c>
      <c r="I23" s="56">
        <v>22.28</v>
      </c>
      <c r="J23" s="57">
        <v>3.64</v>
      </c>
      <c r="K23" s="63">
        <f t="shared" si="1"/>
        <v>1.5060240963855399E-2</v>
      </c>
      <c r="L23" s="63">
        <f t="shared" si="1"/>
        <v>-5.8353026722414124E-2</v>
      </c>
      <c r="M23" s="63">
        <f t="shared" si="1"/>
        <v>9.008061689449702E-2</v>
      </c>
      <c r="N23" s="63">
        <f t="shared" si="1"/>
        <v>6.6052842273818996E-2</v>
      </c>
      <c r="O23" s="63">
        <f t="shared" si="1"/>
        <v>6.1214953271028147E-2</v>
      </c>
      <c r="P23" s="63">
        <f t="shared" si="1"/>
        <v>8.343608713522406E-2</v>
      </c>
      <c r="Q23" s="63">
        <f t="shared" si="1"/>
        <v>9.7938144329897031E-2</v>
      </c>
      <c r="R23" s="63">
        <f t="shared" si="1"/>
        <v>6.8585131894484397E-2</v>
      </c>
      <c r="S23" s="63">
        <f t="shared" si="1"/>
        <v>8.3333333333333412E-2</v>
      </c>
      <c r="T23" s="58"/>
    </row>
    <row r="24" spans="1:30" x14ac:dyDescent="0.3">
      <c r="A24" s="53">
        <v>41061</v>
      </c>
      <c r="B24" s="56">
        <v>29.88</v>
      </c>
      <c r="C24" s="56">
        <v>55.01</v>
      </c>
      <c r="D24" s="56">
        <v>28.53</v>
      </c>
      <c r="E24" s="56">
        <v>24.98</v>
      </c>
      <c r="F24" s="56">
        <v>21.4</v>
      </c>
      <c r="G24" s="56">
        <v>48.66</v>
      </c>
      <c r="H24" s="56">
        <v>19.399999999999999</v>
      </c>
      <c r="I24" s="56">
        <v>20.85</v>
      </c>
      <c r="J24" s="57">
        <v>3.36</v>
      </c>
      <c r="K24" s="63">
        <f t="shared" si="1"/>
        <v>-1.6134343101745208E-2</v>
      </c>
      <c r="L24" s="63">
        <f t="shared" si="1"/>
        <v>-6.3222543352601411E-3</v>
      </c>
      <c r="M24" s="63">
        <f t="shared" si="1"/>
        <v>2.3681377825618948E-2</v>
      </c>
      <c r="N24" s="63">
        <f t="shared" si="1"/>
        <v>1.3798701298701293E-2</v>
      </c>
      <c r="O24" s="63">
        <f t="shared" si="1"/>
        <v>4.6966731898238613E-2</v>
      </c>
      <c r="P24" s="63">
        <f t="shared" si="1"/>
        <v>7.4884029158382881E-2</v>
      </c>
      <c r="Q24" s="63">
        <f t="shared" si="1"/>
        <v>4.1331186258722473E-2</v>
      </c>
      <c r="R24" s="63">
        <f t="shared" si="1"/>
        <v>5.4095045500505576E-2</v>
      </c>
      <c r="S24" s="63">
        <f t="shared" si="1"/>
        <v>4.0247678018575817E-2</v>
      </c>
      <c r="T24" s="58"/>
    </row>
    <row r="25" spans="1:30" x14ac:dyDescent="0.3">
      <c r="A25" s="53">
        <v>41030</v>
      </c>
      <c r="B25" s="56">
        <v>30.37</v>
      </c>
      <c r="C25" s="56">
        <v>55.36</v>
      </c>
      <c r="D25" s="56">
        <v>27.87</v>
      </c>
      <c r="E25" s="56">
        <v>24.64</v>
      </c>
      <c r="F25" s="56">
        <v>20.440000000000001</v>
      </c>
      <c r="G25" s="56">
        <v>45.27</v>
      </c>
      <c r="H25" s="56">
        <v>18.63</v>
      </c>
      <c r="I25" s="56">
        <v>19.78</v>
      </c>
      <c r="J25" s="57">
        <v>3.23</v>
      </c>
      <c r="K25" s="63">
        <f t="shared" si="1"/>
        <v>-0.100681077879775</v>
      </c>
      <c r="L25" s="63">
        <f t="shared" si="1"/>
        <v>-0.14303405572755412</v>
      </c>
      <c r="M25" s="63">
        <f t="shared" si="1"/>
        <v>-3.564013840830442E-2</v>
      </c>
      <c r="N25" s="63">
        <f t="shared" si="1"/>
        <v>1.9023986765922284E-2</v>
      </c>
      <c r="O25" s="63">
        <f t="shared" si="1"/>
        <v>-7.3855913004077886E-2</v>
      </c>
      <c r="P25" s="63">
        <f t="shared" si="1"/>
        <v>-4.9349013019739492E-2</v>
      </c>
      <c r="Q25" s="63">
        <f t="shared" si="1"/>
        <v>-7.4055666003976242E-2</v>
      </c>
      <c r="R25" s="63">
        <f t="shared" si="1"/>
        <v>-0.10050022737607991</v>
      </c>
      <c r="S25" s="63">
        <f t="shared" si="1"/>
        <v>3.1055900621117347E-3</v>
      </c>
      <c r="T25" s="58"/>
    </row>
    <row r="26" spans="1:30" x14ac:dyDescent="0.3">
      <c r="A26" s="53">
        <v>41001</v>
      </c>
      <c r="B26" s="56">
        <v>33.770000000000003</v>
      </c>
      <c r="C26" s="56">
        <v>64.599999999999994</v>
      </c>
      <c r="D26" s="56">
        <v>28.9</v>
      </c>
      <c r="E26" s="56">
        <v>24.18</v>
      </c>
      <c r="F26" s="56">
        <v>22.07</v>
      </c>
      <c r="G26" s="56">
        <v>47.62</v>
      </c>
      <c r="H26" s="56">
        <v>20.12</v>
      </c>
      <c r="I26" s="56">
        <v>21.99</v>
      </c>
      <c r="J26" s="57">
        <v>3.22</v>
      </c>
      <c r="K26" s="63">
        <f t="shared" si="1"/>
        <v>2.7068126520681281E-2</v>
      </c>
      <c r="L26" s="63">
        <f t="shared" si="1"/>
        <v>1.4447236180904438E-2</v>
      </c>
      <c r="M26" s="63">
        <f t="shared" si="1"/>
        <v>8.7260034904013961E-3</v>
      </c>
      <c r="N26" s="63">
        <f t="shared" si="1"/>
        <v>-1.2391573729864161E-3</v>
      </c>
      <c r="O26" s="63">
        <f t="shared" si="1"/>
        <v>2.55576208178439E-2</v>
      </c>
      <c r="P26" s="63">
        <f t="shared" si="1"/>
        <v>3.7246787192332848E-2</v>
      </c>
      <c r="Q26" s="63">
        <f t="shared" si="1"/>
        <v>3.8719669592152811E-2</v>
      </c>
      <c r="R26" s="63">
        <f t="shared" si="1"/>
        <v>2.8050490883590361E-2</v>
      </c>
      <c r="S26" s="63">
        <f t="shared" si="1"/>
        <v>7.6923076923076913E-2</v>
      </c>
      <c r="T26" s="58"/>
    </row>
    <row r="27" spans="1:30" x14ac:dyDescent="0.3">
      <c r="A27" s="53">
        <v>40969</v>
      </c>
      <c r="B27" s="56">
        <v>32.880000000000003</v>
      </c>
      <c r="C27" s="56">
        <v>63.68</v>
      </c>
      <c r="D27" s="56">
        <v>28.65</v>
      </c>
      <c r="E27" s="56">
        <v>24.21</v>
      </c>
      <c r="F27" s="56">
        <v>21.52</v>
      </c>
      <c r="G27" s="56">
        <v>45.91</v>
      </c>
      <c r="H27" s="56">
        <v>19.37</v>
      </c>
      <c r="I27" s="56">
        <v>21.39</v>
      </c>
      <c r="J27" s="57">
        <v>2.99</v>
      </c>
      <c r="K27" s="63">
        <f t="shared" si="1"/>
        <v>-4.1399416909620838E-2</v>
      </c>
      <c r="L27" s="63">
        <f t="shared" si="1"/>
        <v>-3.0303030303030332E-2</v>
      </c>
      <c r="M27" s="63">
        <f t="shared" si="1"/>
        <v>3.1688872884407596E-2</v>
      </c>
      <c r="N27" s="63">
        <f t="shared" si="1"/>
        <v>5.0781250000000076E-2</v>
      </c>
      <c r="O27" s="63">
        <f t="shared" si="1"/>
        <v>3.9111540318686563E-2</v>
      </c>
      <c r="P27" s="63">
        <f t="shared" si="1"/>
        <v>1.3689556193420126E-2</v>
      </c>
      <c r="Q27" s="63">
        <f t="shared" si="1"/>
        <v>4.7027027027027081E-2</v>
      </c>
      <c r="R27" s="63">
        <f t="shared" si="1"/>
        <v>5.9960356788899945E-2</v>
      </c>
      <c r="S27" s="63">
        <f t="shared" si="1"/>
        <v>-3.3333333333332624E-3</v>
      </c>
      <c r="T27" s="58"/>
    </row>
    <row r="28" spans="1:30" x14ac:dyDescent="0.3">
      <c r="A28" s="53">
        <v>40940</v>
      </c>
      <c r="B28" s="56">
        <v>34.299999999999997</v>
      </c>
      <c r="C28" s="56">
        <v>65.67</v>
      </c>
      <c r="D28" s="56">
        <v>27.77</v>
      </c>
      <c r="E28" s="56">
        <v>23.04</v>
      </c>
      <c r="F28" s="56">
        <v>20.71</v>
      </c>
      <c r="G28" s="56">
        <v>45.29</v>
      </c>
      <c r="H28" s="56">
        <v>18.5</v>
      </c>
      <c r="I28" s="56">
        <v>20.18</v>
      </c>
      <c r="J28" s="57">
        <v>3</v>
      </c>
      <c r="K28" s="63">
        <f t="shared" si="1"/>
        <v>-2.3070350327542077E-2</v>
      </c>
      <c r="L28" s="63">
        <f t="shared" si="1"/>
        <v>-1.2481203007518772E-2</v>
      </c>
      <c r="M28" s="63">
        <f t="shared" si="1"/>
        <v>-1.6991150442477891E-2</v>
      </c>
      <c r="N28" s="63">
        <f t="shared" si="1"/>
        <v>2.0824102791315854E-2</v>
      </c>
      <c r="O28" s="63">
        <f t="shared" si="1"/>
        <v>-7.6665069477719278E-3</v>
      </c>
      <c r="P28" s="63">
        <f t="shared" si="1"/>
        <v>3.3229951262737831E-3</v>
      </c>
      <c r="Q28" s="63">
        <f t="shared" si="1"/>
        <v>-1.1752136752136691E-2</v>
      </c>
      <c r="R28" s="63">
        <f t="shared" si="1"/>
        <v>2.4885728796343241E-2</v>
      </c>
      <c r="S28" s="63">
        <f t="shared" si="1"/>
        <v>3.4482758620689689E-2</v>
      </c>
      <c r="T28" s="58"/>
    </row>
    <row r="29" spans="1:30" x14ac:dyDescent="0.3">
      <c r="A29" s="53">
        <v>40910</v>
      </c>
      <c r="B29" s="56">
        <v>35.11</v>
      </c>
      <c r="C29" s="56">
        <v>66.5</v>
      </c>
      <c r="D29" s="56">
        <v>28.25</v>
      </c>
      <c r="E29" s="56">
        <v>22.57</v>
      </c>
      <c r="F29" s="56">
        <v>20.87</v>
      </c>
      <c r="G29" s="56">
        <v>45.14</v>
      </c>
      <c r="H29" s="56">
        <v>18.72</v>
      </c>
      <c r="I29" s="56">
        <v>19.690000000000001</v>
      </c>
      <c r="J29" s="57">
        <v>2.9</v>
      </c>
      <c r="K29" s="63">
        <f t="shared" si="1"/>
        <v>8.901985111662522E-2</v>
      </c>
      <c r="L29" s="63">
        <f t="shared" si="1"/>
        <v>0.14694722318040709</v>
      </c>
      <c r="M29" s="63">
        <f t="shared" si="1"/>
        <v>2.7272727272727271E-2</v>
      </c>
      <c r="N29" s="63">
        <f t="shared" si="1"/>
        <v>-1.2253829321663069E-2</v>
      </c>
      <c r="O29" s="63">
        <f t="shared" si="1"/>
        <v>2.1037181996086091E-2</v>
      </c>
      <c r="P29" s="63">
        <f t="shared" si="1"/>
        <v>2.9183766529867788E-2</v>
      </c>
      <c r="Q29" s="63">
        <f t="shared" si="1"/>
        <v>5.7627118644067776E-2</v>
      </c>
      <c r="R29" s="63">
        <f t="shared" si="1"/>
        <v>4.2902542372881478E-2</v>
      </c>
      <c r="S29" s="63">
        <f t="shared" si="1"/>
        <v>0</v>
      </c>
      <c r="T29" s="58"/>
      <c r="V29"/>
      <c r="W29"/>
      <c r="X29"/>
      <c r="Y29"/>
      <c r="Z29"/>
      <c r="AA29"/>
      <c r="AB29"/>
      <c r="AC29"/>
    </row>
    <row r="30" spans="1:30" x14ac:dyDescent="0.3">
      <c r="A30" s="53">
        <v>40878</v>
      </c>
      <c r="B30" s="56">
        <v>32.24</v>
      </c>
      <c r="C30" s="56">
        <v>57.98</v>
      </c>
      <c r="D30" s="56">
        <v>27.5</v>
      </c>
      <c r="E30" s="56">
        <v>22.85</v>
      </c>
      <c r="F30" s="56">
        <v>20.440000000000001</v>
      </c>
      <c r="G30" s="56">
        <v>43.86</v>
      </c>
      <c r="H30" s="56">
        <v>17.7</v>
      </c>
      <c r="I30" s="56">
        <v>18.88</v>
      </c>
      <c r="J30" s="57">
        <v>2.9</v>
      </c>
      <c r="K30" s="63">
        <f t="shared" si="1"/>
        <v>-1.4368694588810725E-2</v>
      </c>
      <c r="L30" s="63">
        <f t="shared" si="1"/>
        <v>-4.2127870477449265E-2</v>
      </c>
      <c r="M30" s="63">
        <f t="shared" si="1"/>
        <v>-3.2371569317382186E-2</v>
      </c>
      <c r="N30" s="63">
        <f t="shared" si="1"/>
        <v>1.9634091923248605E-2</v>
      </c>
      <c r="O30" s="63">
        <f t="shared" si="1"/>
        <v>-1.9531249999999584E-3</v>
      </c>
      <c r="P30" s="63">
        <f t="shared" si="1"/>
        <v>3.8352272727272665E-2</v>
      </c>
      <c r="Q30" s="63">
        <f t="shared" si="1"/>
        <v>-2.7472527472527472E-2</v>
      </c>
      <c r="R30" s="63">
        <f t="shared" si="1"/>
        <v>3.169398907103816E-2</v>
      </c>
      <c r="S30" s="63">
        <f t="shared" si="1"/>
        <v>5.0724637681159472E-2</v>
      </c>
      <c r="T30" s="58"/>
      <c r="V30"/>
      <c r="W30"/>
      <c r="X30"/>
      <c r="Y30"/>
      <c r="Z30"/>
      <c r="AA30"/>
      <c r="AB30"/>
      <c r="AC30"/>
    </row>
    <row r="31" spans="1:30" x14ac:dyDescent="0.3">
      <c r="A31" s="53">
        <v>40848</v>
      </c>
      <c r="B31" s="56">
        <v>32.71</v>
      </c>
      <c r="C31" s="56">
        <v>60.53</v>
      </c>
      <c r="D31" s="56">
        <v>28.42</v>
      </c>
      <c r="E31" s="56">
        <v>22.41</v>
      </c>
      <c r="F31" s="56">
        <v>20.48</v>
      </c>
      <c r="G31" s="56">
        <v>42.24</v>
      </c>
      <c r="H31" s="56">
        <v>18.2</v>
      </c>
      <c r="I31" s="56">
        <v>18.3</v>
      </c>
      <c r="J31" s="57">
        <v>2.76</v>
      </c>
      <c r="K31" s="63">
        <f t="shared" si="1"/>
        <v>-7.6249646992374923E-2</v>
      </c>
      <c r="L31" s="63">
        <f t="shared" si="1"/>
        <v>-9.0458302028549903E-2</v>
      </c>
      <c r="M31" s="63">
        <f t="shared" si="1"/>
        <v>-6.0806345009914067E-2</v>
      </c>
      <c r="N31" s="63">
        <f t="shared" si="1"/>
        <v>3.3671586715867181E-2</v>
      </c>
      <c r="O31" s="63">
        <f t="shared" si="1"/>
        <v>-5.709023941068133E-2</v>
      </c>
      <c r="P31" s="63">
        <f t="shared" si="1"/>
        <v>-3.7813211845102432E-2</v>
      </c>
      <c r="Q31" s="63">
        <f t="shared" si="1"/>
        <v>-4.4117647058823525E-2</v>
      </c>
      <c r="R31" s="63">
        <f t="shared" si="1"/>
        <v>-4.8856548856548741E-2</v>
      </c>
      <c r="S31" s="63">
        <f t="shared" si="1"/>
        <v>2.2222222222222077E-2</v>
      </c>
      <c r="T31" s="58"/>
      <c r="V31"/>
      <c r="W31"/>
      <c r="X31"/>
      <c r="Y31"/>
      <c r="Z31"/>
      <c r="AA31"/>
      <c r="AB31"/>
      <c r="AC31"/>
    </row>
    <row r="32" spans="1:30" x14ac:dyDescent="0.3">
      <c r="A32" s="53">
        <v>40819</v>
      </c>
      <c r="B32" s="56">
        <v>35.409999999999997</v>
      </c>
      <c r="C32" s="56">
        <v>66.55</v>
      </c>
      <c r="D32" s="56">
        <v>30.26</v>
      </c>
      <c r="E32" s="56">
        <v>21.68</v>
      </c>
      <c r="F32" s="56">
        <v>21.72</v>
      </c>
      <c r="G32" s="56">
        <v>43.9</v>
      </c>
      <c r="H32" s="56">
        <v>19.04</v>
      </c>
      <c r="I32" s="56">
        <v>19.239999999999998</v>
      </c>
      <c r="J32" s="57">
        <v>2.7</v>
      </c>
      <c r="K32" s="63">
        <f t="shared" si="1"/>
        <v>7.9244132886314975E-2</v>
      </c>
      <c r="L32" s="63">
        <f t="shared" si="1"/>
        <v>0.11999326825984509</v>
      </c>
      <c r="M32" s="63">
        <f t="shared" si="1"/>
        <v>2.7504244482173253E-2</v>
      </c>
      <c r="N32" s="63">
        <f t="shared" si="1"/>
        <v>-4.1979673000441864E-2</v>
      </c>
      <c r="O32" s="63">
        <f t="shared" si="1"/>
        <v>0.14920634920634923</v>
      </c>
      <c r="P32" s="63">
        <f t="shared" si="1"/>
        <v>8.1547179108154594E-2</v>
      </c>
      <c r="Q32" s="63">
        <f t="shared" si="1"/>
        <v>9.7406340057636751E-2</v>
      </c>
      <c r="R32" s="63">
        <f t="shared" si="1"/>
        <v>0.11085450346420313</v>
      </c>
      <c r="S32" s="63">
        <f t="shared" si="1"/>
        <v>0</v>
      </c>
      <c r="T32" s="58"/>
      <c r="V32"/>
      <c r="W32"/>
      <c r="X32"/>
      <c r="Y32"/>
      <c r="Z32"/>
      <c r="AA32"/>
      <c r="AB32"/>
      <c r="AC32"/>
    </row>
    <row r="33" spans="1:30" x14ac:dyDescent="0.3">
      <c r="A33" s="53">
        <v>40787</v>
      </c>
      <c r="B33" s="56">
        <v>32.81</v>
      </c>
      <c r="C33" s="56">
        <v>59.42</v>
      </c>
      <c r="D33" s="56">
        <v>29.45</v>
      </c>
      <c r="E33" s="56">
        <v>22.63</v>
      </c>
      <c r="F33" s="56">
        <v>18.899999999999999</v>
      </c>
      <c r="G33" s="56">
        <v>40.590000000000003</v>
      </c>
      <c r="H33" s="56">
        <v>17.350000000000001</v>
      </c>
      <c r="I33" s="56">
        <v>17.32</v>
      </c>
      <c r="J33" s="57">
        <v>2.7</v>
      </c>
      <c r="K33" s="63">
        <f t="shared" si="1"/>
        <v>-0.10672474816226504</v>
      </c>
      <c r="L33" s="63">
        <f t="shared" si="1"/>
        <v>-0.14785601606195328</v>
      </c>
      <c r="M33" s="63">
        <f t="shared" si="1"/>
        <v>2.7564549895324465E-2</v>
      </c>
      <c r="N33" s="63">
        <f t="shared" si="1"/>
        <v>1.1622708985248011E-2</v>
      </c>
      <c r="O33" s="63">
        <f t="shared" si="1"/>
        <v>-5.6886227544910212E-2</v>
      </c>
      <c r="P33" s="63">
        <f t="shared" si="1"/>
        <v>-5.5387479636955908E-2</v>
      </c>
      <c r="Q33" s="63">
        <f t="shared" si="1"/>
        <v>-1.2521343198633971E-2</v>
      </c>
      <c r="R33" s="63">
        <f t="shared" si="1"/>
        <v>-3.8312048861743546E-2</v>
      </c>
      <c r="S33" s="63">
        <f t="shared" si="1"/>
        <v>2.2727272727272745E-2</v>
      </c>
      <c r="T33" s="58"/>
      <c r="V33"/>
      <c r="W33"/>
      <c r="X33"/>
      <c r="Y33"/>
      <c r="Z33"/>
      <c r="AA33"/>
      <c r="AB33"/>
      <c r="AC33"/>
    </row>
    <row r="34" spans="1:30" x14ac:dyDescent="0.3">
      <c r="A34" s="53">
        <v>40756</v>
      </c>
      <c r="B34" s="56">
        <v>36.729999999999997</v>
      </c>
      <c r="C34" s="56">
        <v>69.73</v>
      </c>
      <c r="D34" s="56">
        <v>28.66</v>
      </c>
      <c r="E34" s="56">
        <v>22.37</v>
      </c>
      <c r="F34" s="56">
        <v>20.04</v>
      </c>
      <c r="G34" s="56">
        <v>42.97</v>
      </c>
      <c r="H34" s="56">
        <v>17.57</v>
      </c>
      <c r="I34" s="56">
        <v>18.010000000000002</v>
      </c>
      <c r="J34" s="57">
        <v>2.64</v>
      </c>
      <c r="K34" s="63">
        <f t="shared" si="1"/>
        <v>-4.0491118077325083E-2</v>
      </c>
      <c r="L34" s="63">
        <f t="shared" si="1"/>
        <v>-8.6945135524420583E-2</v>
      </c>
      <c r="M34" s="63">
        <f t="shared" si="1"/>
        <v>7.9066265060241017E-2</v>
      </c>
      <c r="N34" s="63">
        <f t="shared" si="1"/>
        <v>-6.3624947676852214E-2</v>
      </c>
      <c r="O34" s="63">
        <f t="shared" si="1"/>
        <v>-1.1834319526627316E-2</v>
      </c>
      <c r="P34" s="63">
        <f t="shared" si="1"/>
        <v>1.8246445497630236E-2</v>
      </c>
      <c r="Q34" s="63">
        <f t="shared" si="1"/>
        <v>8.6107921928816628E-3</v>
      </c>
      <c r="R34" s="63">
        <f t="shared" si="1"/>
        <v>-2.543290043290037E-2</v>
      </c>
      <c r="S34" s="63">
        <f t="shared" si="1"/>
        <v>6.0240963855421645E-2</v>
      </c>
      <c r="T34" s="58"/>
      <c r="V34"/>
      <c r="W34"/>
      <c r="X34"/>
      <c r="Y34"/>
      <c r="Z34"/>
      <c r="AA34"/>
      <c r="AB34"/>
      <c r="AC34"/>
    </row>
    <row r="35" spans="1:30" x14ac:dyDescent="0.3">
      <c r="A35" s="53">
        <v>40725</v>
      </c>
      <c r="B35" s="56">
        <v>38.28</v>
      </c>
      <c r="C35" s="56">
        <v>76.37</v>
      </c>
      <c r="D35" s="56">
        <v>26.56</v>
      </c>
      <c r="E35" s="56">
        <v>23.89</v>
      </c>
      <c r="F35" s="56">
        <v>20.28</v>
      </c>
      <c r="G35" s="56">
        <v>42.2</v>
      </c>
      <c r="H35" s="56">
        <v>17.420000000000002</v>
      </c>
      <c r="I35" s="56">
        <v>18.48</v>
      </c>
      <c r="J35" s="57">
        <v>2.4900000000000002</v>
      </c>
      <c r="K35" s="63">
        <f t="shared" si="1"/>
        <v>-5.4347826086956423E-2</v>
      </c>
      <c r="L35" s="63">
        <f t="shared" si="1"/>
        <v>-3.6097437839202315E-2</v>
      </c>
      <c r="M35" s="63">
        <f t="shared" si="1"/>
        <v>-7.9376083188908236E-2</v>
      </c>
      <c r="N35" s="63">
        <f t="shared" si="1"/>
        <v>-2.9256399837464399E-2</v>
      </c>
      <c r="O35" s="63">
        <f t="shared" si="1"/>
        <v>-6.3279445727482564E-2</v>
      </c>
      <c r="P35" s="63">
        <f t="shared" si="1"/>
        <v>-5.8035714285714163E-2</v>
      </c>
      <c r="Q35" s="63">
        <f t="shared" si="1"/>
        <v>-8.2675092153764979E-2</v>
      </c>
      <c r="R35" s="63">
        <f t="shared" si="1"/>
        <v>-5.3278688524590119E-2</v>
      </c>
      <c r="S35" s="63">
        <f t="shared" si="1"/>
        <v>3.3195020746887995E-2</v>
      </c>
      <c r="T35" s="58"/>
      <c r="V35"/>
      <c r="W35"/>
      <c r="X35"/>
      <c r="Y35"/>
      <c r="Z35"/>
      <c r="AA35"/>
      <c r="AB35"/>
      <c r="AC35"/>
    </row>
    <row r="36" spans="1:30" x14ac:dyDescent="0.3">
      <c r="A36" s="53">
        <v>40695</v>
      </c>
      <c r="B36" s="56">
        <v>40.479999999999997</v>
      </c>
      <c r="C36" s="56">
        <v>79.23</v>
      </c>
      <c r="D36" s="56">
        <v>28.85</v>
      </c>
      <c r="E36" s="56">
        <v>24.61</v>
      </c>
      <c r="F36" s="56">
        <v>21.65</v>
      </c>
      <c r="G36" s="56">
        <v>44.8</v>
      </c>
      <c r="H36" s="56">
        <v>18.989999999999998</v>
      </c>
      <c r="I36" s="56">
        <v>19.52</v>
      </c>
      <c r="J36" s="57">
        <v>2.41</v>
      </c>
      <c r="K36" s="63">
        <f t="shared" si="1"/>
        <v>-1.2682926829268368E-2</v>
      </c>
      <c r="L36" s="63">
        <f t="shared" si="1"/>
        <v>1.8249582315897721E-2</v>
      </c>
      <c r="M36" s="63">
        <f t="shared" si="1"/>
        <v>-4.0571998669770494E-2</v>
      </c>
      <c r="N36" s="63">
        <f t="shared" si="1"/>
        <v>1.2340600575894723E-2</v>
      </c>
      <c r="O36" s="63">
        <f t="shared" si="1"/>
        <v>0</v>
      </c>
      <c r="P36" s="63">
        <f t="shared" si="1"/>
        <v>3.3210332103320979E-2</v>
      </c>
      <c r="Q36" s="63">
        <f t="shared" si="1"/>
        <v>5.8262711864406486E-3</v>
      </c>
      <c r="R36" s="63">
        <f t="shared" si="1"/>
        <v>-6.1099796334012722E-3</v>
      </c>
      <c r="S36" s="63">
        <f t="shared" si="1"/>
        <v>-3.9840637450199064E-2</v>
      </c>
      <c r="T36" s="58"/>
      <c r="V36"/>
      <c r="W36"/>
      <c r="X36"/>
      <c r="Y36"/>
      <c r="Z36"/>
      <c r="AA36"/>
      <c r="AB36"/>
      <c r="AC36"/>
    </row>
    <row r="37" spans="1:30" x14ac:dyDescent="0.3">
      <c r="A37" s="53">
        <v>40665</v>
      </c>
      <c r="B37" s="56">
        <v>41</v>
      </c>
      <c r="C37" s="56">
        <v>77.81</v>
      </c>
      <c r="D37" s="56">
        <v>30.07</v>
      </c>
      <c r="E37" s="56">
        <v>24.31</v>
      </c>
      <c r="F37" s="56">
        <v>21.65</v>
      </c>
      <c r="G37" s="56">
        <v>43.36</v>
      </c>
      <c r="H37" s="56">
        <v>18.88</v>
      </c>
      <c r="I37" s="56">
        <v>19.64</v>
      </c>
      <c r="J37" s="57">
        <v>2.5099999999999998</v>
      </c>
      <c r="K37" s="63">
        <f t="shared" si="1"/>
        <v>-3.1877213695395548E-2</v>
      </c>
      <c r="L37" s="63">
        <f t="shared" si="1"/>
        <v>-8.5372069317023666E-3</v>
      </c>
      <c r="M37" s="63">
        <f t="shared" si="1"/>
        <v>-2.9840848806366002E-3</v>
      </c>
      <c r="N37" s="63">
        <f t="shared" si="1"/>
        <v>3.4028073160357171E-2</v>
      </c>
      <c r="O37" s="63">
        <f t="shared" si="1"/>
        <v>-2.2131887985546612E-2</v>
      </c>
      <c r="P37" s="63">
        <f t="shared" si="1"/>
        <v>-5.7596174744620705E-2</v>
      </c>
      <c r="Q37" s="63">
        <f t="shared" si="1"/>
        <v>-7.947342759629461E-2</v>
      </c>
      <c r="R37" s="63">
        <f t="shared" si="1"/>
        <v>-6.0736489717838335E-2</v>
      </c>
      <c r="S37" s="63">
        <f t="shared" si="1"/>
        <v>3.7190082644628045E-2</v>
      </c>
      <c r="T37" s="58"/>
      <c r="V37"/>
      <c r="W37"/>
      <c r="X37"/>
      <c r="Y37"/>
      <c r="Z37"/>
      <c r="AA37"/>
      <c r="AB37"/>
      <c r="AC37"/>
    </row>
    <row r="38" spans="1:30" x14ac:dyDescent="0.3">
      <c r="A38" s="53">
        <v>40634</v>
      </c>
      <c r="B38" s="56">
        <v>42.35</v>
      </c>
      <c r="C38" s="56">
        <v>78.48</v>
      </c>
      <c r="D38" s="56">
        <v>30.16</v>
      </c>
      <c r="E38" s="56">
        <v>23.51</v>
      </c>
      <c r="F38" s="56">
        <v>22.14</v>
      </c>
      <c r="G38" s="56">
        <v>46.01</v>
      </c>
      <c r="H38" s="56">
        <v>20.51</v>
      </c>
      <c r="I38" s="56">
        <v>20.91</v>
      </c>
      <c r="J38" s="57">
        <v>2.42</v>
      </c>
      <c r="K38" s="63">
        <f t="shared" si="1"/>
        <v>-1.5802928189635131E-2</v>
      </c>
      <c r="L38" s="63">
        <f t="shared" si="1"/>
        <v>-3.0033370411568318E-2</v>
      </c>
      <c r="M38" s="63">
        <f t="shared" si="1"/>
        <v>4.7585967349774265E-2</v>
      </c>
      <c r="N38" s="63">
        <f t="shared" si="1"/>
        <v>-1.3842281879194559E-2</v>
      </c>
      <c r="O38" s="63">
        <f t="shared" si="1"/>
        <v>4.730368968779565E-2</v>
      </c>
      <c r="P38" s="63">
        <f t="shared" si="1"/>
        <v>2.5178253119429488E-2</v>
      </c>
      <c r="Q38" s="63">
        <f t="shared" si="1"/>
        <v>2.090592334494782E-2</v>
      </c>
      <c r="R38" s="63">
        <f t="shared" si="1"/>
        <v>1.7518248175182452E-2</v>
      </c>
      <c r="S38" s="63">
        <f t="shared" si="1"/>
        <v>2.9787234042553123E-2</v>
      </c>
      <c r="T38" s="58"/>
      <c r="V38"/>
      <c r="W38"/>
      <c r="X38"/>
      <c r="Y38"/>
      <c r="Z38"/>
      <c r="AA38"/>
      <c r="AB38"/>
      <c r="AC38"/>
    </row>
    <row r="39" spans="1:30" x14ac:dyDescent="0.3">
      <c r="A39" s="53">
        <v>40603</v>
      </c>
      <c r="B39" s="56">
        <v>43.03</v>
      </c>
      <c r="C39" s="56">
        <v>80.91</v>
      </c>
      <c r="D39" s="56">
        <v>28.79</v>
      </c>
      <c r="E39" s="56">
        <v>23.84</v>
      </c>
      <c r="F39" s="56">
        <v>21.14</v>
      </c>
      <c r="G39" s="56">
        <v>44.88</v>
      </c>
      <c r="H39" s="56">
        <v>20.09</v>
      </c>
      <c r="I39" s="56">
        <v>20.55</v>
      </c>
      <c r="J39" s="57">
        <v>2.35</v>
      </c>
      <c r="K39" s="63">
        <f t="shared" si="1"/>
        <v>1.9668246445497587E-2</v>
      </c>
      <c r="L39" s="63">
        <f t="shared" si="1"/>
        <v>5.2180395080134393E-3</v>
      </c>
      <c r="M39" s="63">
        <f t="shared" si="1"/>
        <v>-4.0653115628124036E-2</v>
      </c>
      <c r="N39" s="63">
        <f t="shared" si="1"/>
        <v>2.2298456260720394E-2</v>
      </c>
      <c r="O39" s="63">
        <f t="shared" si="1"/>
        <v>1.8957345971563576E-3</v>
      </c>
      <c r="P39" s="63">
        <f t="shared" si="1"/>
        <v>-1.3409540558364463E-2</v>
      </c>
      <c r="Q39" s="63">
        <f t="shared" si="1"/>
        <v>3.3968090581574892E-2</v>
      </c>
      <c r="R39" s="63">
        <f t="shared" si="1"/>
        <v>-1.2968299711815541E-2</v>
      </c>
      <c r="S39" s="63">
        <f t="shared" si="1"/>
        <v>1.2931034482758728E-2</v>
      </c>
      <c r="T39" s="58"/>
      <c r="V39"/>
      <c r="W39"/>
      <c r="X39"/>
      <c r="Y39"/>
      <c r="Z39"/>
      <c r="AA39"/>
      <c r="AB39"/>
      <c r="AC39"/>
    </row>
    <row r="40" spans="1:30" x14ac:dyDescent="0.3">
      <c r="A40" s="53">
        <v>40575</v>
      </c>
      <c r="B40" s="56">
        <v>42.2</v>
      </c>
      <c r="C40" s="56">
        <v>80.489999999999995</v>
      </c>
      <c r="D40" s="56">
        <v>30.01</v>
      </c>
      <c r="E40" s="56">
        <v>23.32</v>
      </c>
      <c r="F40" s="56">
        <v>21.1</v>
      </c>
      <c r="G40" s="56">
        <v>45.49</v>
      </c>
      <c r="H40" s="56">
        <v>19.43</v>
      </c>
      <c r="I40" s="56">
        <v>20.82</v>
      </c>
      <c r="J40" s="57">
        <v>2.3199999999999998</v>
      </c>
      <c r="K40" s="63">
        <f t="shared" si="1"/>
        <v>4.1975308641975378E-2</v>
      </c>
      <c r="L40" s="63">
        <f t="shared" si="1"/>
        <v>1.041928194828017E-2</v>
      </c>
      <c r="M40" s="63">
        <f t="shared" si="1"/>
        <v>-7.9338842975206093E-3</v>
      </c>
      <c r="N40" s="63">
        <f t="shared" si="1"/>
        <v>7.3434125269979146E-3</v>
      </c>
      <c r="O40" s="63">
        <f t="shared" si="1"/>
        <v>4.662698412698419E-2</v>
      </c>
      <c r="P40" s="63">
        <f t="shared" si="1"/>
        <v>3.7873602555327485E-2</v>
      </c>
      <c r="Q40" s="63">
        <f t="shared" si="1"/>
        <v>2.2631578947368405E-2</v>
      </c>
      <c r="R40" s="63">
        <f t="shared" si="1"/>
        <v>1.958863858961795E-2</v>
      </c>
      <c r="S40" s="63">
        <f t="shared" si="1"/>
        <v>4.5045045045044883E-2</v>
      </c>
      <c r="T40" s="58"/>
      <c r="V40"/>
      <c r="W40"/>
      <c r="X40"/>
      <c r="Y40"/>
      <c r="Z40"/>
      <c r="AA40"/>
      <c r="AB40"/>
      <c r="AC40"/>
    </row>
    <row r="41" spans="1:30" x14ac:dyDescent="0.3">
      <c r="A41" s="53">
        <v>40546</v>
      </c>
      <c r="B41" s="56">
        <v>40.5</v>
      </c>
      <c r="C41" s="56">
        <v>79.66</v>
      </c>
      <c r="D41" s="56">
        <v>30.25</v>
      </c>
      <c r="E41" s="56">
        <v>23.15</v>
      </c>
      <c r="F41" s="56">
        <v>20.16</v>
      </c>
      <c r="G41" s="56">
        <v>43.83</v>
      </c>
      <c r="H41" s="56">
        <v>19</v>
      </c>
      <c r="I41" s="56">
        <v>20.420000000000002</v>
      </c>
      <c r="J41" s="57">
        <v>2.2200000000000002</v>
      </c>
      <c r="K41" s="63">
        <f t="shared" si="1"/>
        <v>-2.1975368268534089E-2</v>
      </c>
      <c r="L41" s="63">
        <f t="shared" si="1"/>
        <v>-1.6543209876543251E-2</v>
      </c>
      <c r="M41" s="63">
        <f t="shared" si="1"/>
        <v>6.3642756680731313E-2</v>
      </c>
      <c r="N41" s="63">
        <f t="shared" si="1"/>
        <v>-1.0683760683760684E-2</v>
      </c>
      <c r="O41" s="63">
        <f t="shared" si="1"/>
        <v>4.0247678018575914E-2</v>
      </c>
      <c r="P41" s="63">
        <f t="shared" si="1"/>
        <v>3.2508833922261372E-2</v>
      </c>
      <c r="Q41" s="63">
        <f t="shared" si="1"/>
        <v>3.5986913849509278E-2</v>
      </c>
      <c r="R41" s="63">
        <f t="shared" si="1"/>
        <v>1.3399503722084522E-2</v>
      </c>
      <c r="S41" s="63">
        <f t="shared" si="1"/>
        <v>4.5248868778281588E-3</v>
      </c>
      <c r="T41" s="58"/>
      <c r="V41"/>
      <c r="W41"/>
      <c r="X41"/>
      <c r="Y41"/>
      <c r="Z41"/>
      <c r="AA41"/>
      <c r="AB41"/>
      <c r="AC41"/>
    </row>
    <row r="42" spans="1:30" x14ac:dyDescent="0.3">
      <c r="A42" s="53">
        <v>40513</v>
      </c>
      <c r="B42" s="56">
        <v>41.41</v>
      </c>
      <c r="C42" s="56">
        <v>81</v>
      </c>
      <c r="D42" s="56">
        <v>28.44</v>
      </c>
      <c r="E42" s="56">
        <v>23.4</v>
      </c>
      <c r="F42" s="56">
        <v>19.38</v>
      </c>
      <c r="G42" s="56">
        <v>42.45</v>
      </c>
      <c r="H42" s="56">
        <v>18.34</v>
      </c>
      <c r="I42" s="56">
        <v>20.149999999999999</v>
      </c>
      <c r="J42" s="57">
        <v>2.21</v>
      </c>
      <c r="K42" s="63">
        <f t="shared" si="1"/>
        <v>5.8537832310838429E-2</v>
      </c>
      <c r="L42" s="63">
        <f t="shared" si="1"/>
        <v>3.9661147477859114E-2</v>
      </c>
      <c r="M42" s="63">
        <f t="shared" si="1"/>
        <v>1.7167381974248941E-2</v>
      </c>
      <c r="N42" s="63">
        <f t="shared" si="1"/>
        <v>3.0004286326618212E-3</v>
      </c>
      <c r="O42" s="63">
        <f t="shared" si="1"/>
        <v>1.0954616588419263E-2</v>
      </c>
      <c r="P42" s="63">
        <f t="shared" si="1"/>
        <v>4.8666007905138489E-2</v>
      </c>
      <c r="Q42" s="63">
        <f t="shared" si="1"/>
        <v>3.6743923120406925E-2</v>
      </c>
      <c r="R42" s="63">
        <f t="shared" si="1"/>
        <v>3.0690537084398867E-2</v>
      </c>
      <c r="S42" s="63">
        <f t="shared" si="1"/>
        <v>-8.9686098654708606E-3</v>
      </c>
      <c r="T42" s="58"/>
      <c r="V42"/>
      <c r="W42"/>
      <c r="X42"/>
      <c r="Y42"/>
      <c r="Z42"/>
      <c r="AA42"/>
      <c r="AB42"/>
      <c r="AC42"/>
      <c r="AD42"/>
    </row>
    <row r="43" spans="1:30" x14ac:dyDescent="0.3">
      <c r="A43" s="53">
        <v>40483</v>
      </c>
      <c r="B43" s="56">
        <v>39.119999999999997</v>
      </c>
      <c r="C43" s="56">
        <v>77.91</v>
      </c>
      <c r="D43" s="56">
        <v>27.96</v>
      </c>
      <c r="E43" s="56">
        <v>23.33</v>
      </c>
      <c r="F43" s="56">
        <v>19.170000000000002</v>
      </c>
      <c r="G43" s="56">
        <v>40.479999999999997</v>
      </c>
      <c r="H43" s="56">
        <v>17.690000000000001</v>
      </c>
      <c r="I43" s="56">
        <v>19.55</v>
      </c>
      <c r="J43" s="57">
        <v>2.23</v>
      </c>
      <c r="K43" s="63">
        <f t="shared" si="1"/>
        <v>1.9812304483837279E-2</v>
      </c>
      <c r="L43" s="63">
        <f t="shared" si="1"/>
        <v>-5.8695929564885532E-3</v>
      </c>
      <c r="M43" s="63">
        <f t="shared" si="1"/>
        <v>-5.0594227504244429E-2</v>
      </c>
      <c r="N43" s="63">
        <f t="shared" si="1"/>
        <v>-5.124034160227741E-2</v>
      </c>
      <c r="O43" s="63">
        <f t="shared" si="1"/>
        <v>-5.0049554013875029E-2</v>
      </c>
      <c r="P43" s="63">
        <f t="shared" si="1"/>
        <v>-9.7847358121332106E-3</v>
      </c>
      <c r="Q43" s="63">
        <f t="shared" si="1"/>
        <v>-2.5344352617079742E-2</v>
      </c>
      <c r="R43" s="63">
        <f t="shared" si="1"/>
        <v>-5.9191530317613109E-2</v>
      </c>
      <c r="S43" s="63">
        <f t="shared" si="1"/>
        <v>5.1886792452830129E-2</v>
      </c>
      <c r="T43" s="58"/>
      <c r="V43"/>
      <c r="W43"/>
      <c r="X43"/>
      <c r="Y43"/>
      <c r="Z43"/>
      <c r="AA43"/>
      <c r="AB43"/>
      <c r="AC43"/>
      <c r="AD43"/>
    </row>
    <row r="44" spans="1:30" x14ac:dyDescent="0.3">
      <c r="A44" s="53">
        <v>40452</v>
      </c>
      <c r="B44" s="56">
        <v>38.36</v>
      </c>
      <c r="C44" s="56">
        <v>78.37</v>
      </c>
      <c r="D44" s="56">
        <v>29.45</v>
      </c>
      <c r="E44" s="56">
        <v>24.59</v>
      </c>
      <c r="F44" s="56">
        <v>20.18</v>
      </c>
      <c r="G44" s="56">
        <v>40.880000000000003</v>
      </c>
      <c r="H44" s="56">
        <v>18.149999999999999</v>
      </c>
      <c r="I44" s="56">
        <v>20.78</v>
      </c>
      <c r="J44" s="57">
        <v>2.12</v>
      </c>
      <c r="K44" s="63">
        <f t="shared" si="1"/>
        <v>7.7225498455490038E-2</v>
      </c>
      <c r="L44" s="63">
        <f t="shared" si="1"/>
        <v>7.7102803738317738E-2</v>
      </c>
      <c r="M44" s="63">
        <f t="shared" si="1"/>
        <v>7.5265138556277408E-3</v>
      </c>
      <c r="N44" s="63">
        <f t="shared" si="1"/>
        <v>-1.7186250999200629E-2</v>
      </c>
      <c r="O44" s="63">
        <f t="shared" si="1"/>
        <v>4.4798407167745075E-3</v>
      </c>
      <c r="P44" s="63">
        <f t="shared" si="1"/>
        <v>-4.4413277232351535E-2</v>
      </c>
      <c r="Q44" s="63">
        <f t="shared" si="1"/>
        <v>-2.3143164693218501E-2</v>
      </c>
      <c r="R44" s="63">
        <f t="shared" si="1"/>
        <v>4.7907211296016286E-2</v>
      </c>
      <c r="S44" s="63">
        <f t="shared" si="1"/>
        <v>1.9230769230769246E-2</v>
      </c>
      <c r="T44" s="58"/>
      <c r="V44"/>
      <c r="W44"/>
      <c r="X44"/>
      <c r="Y44"/>
      <c r="Z44"/>
      <c r="AA44"/>
      <c r="AB44"/>
      <c r="AC44"/>
      <c r="AD44"/>
    </row>
    <row r="45" spans="1:30" x14ac:dyDescent="0.3">
      <c r="A45" s="53">
        <v>40422</v>
      </c>
      <c r="B45" s="56">
        <v>35.61</v>
      </c>
      <c r="C45" s="56">
        <v>72.760000000000005</v>
      </c>
      <c r="D45" s="56">
        <v>29.23</v>
      </c>
      <c r="E45" s="56">
        <v>25.02</v>
      </c>
      <c r="F45" s="56">
        <v>20.09</v>
      </c>
      <c r="G45" s="56">
        <v>42.78</v>
      </c>
      <c r="H45" s="56">
        <v>18.579999999999998</v>
      </c>
      <c r="I45" s="56">
        <v>19.829999999999998</v>
      </c>
      <c r="J45" s="57">
        <v>2.08</v>
      </c>
      <c r="K45" s="63">
        <f t="shared" si="1"/>
        <v>6.3620071684587901E-2</v>
      </c>
      <c r="L45" s="63">
        <f t="shared" si="1"/>
        <v>9.528827337046511E-2</v>
      </c>
      <c r="M45" s="63">
        <f t="shared" si="1"/>
        <v>2.8863076381555799E-2</v>
      </c>
      <c r="N45" s="63">
        <f t="shared" si="1"/>
        <v>6.1969439728353178E-2</v>
      </c>
      <c r="O45" s="63">
        <f t="shared" si="1"/>
        <v>9.2441544317563851E-2</v>
      </c>
      <c r="P45" s="63">
        <f t="shared" si="1"/>
        <v>1.73602853745542E-2</v>
      </c>
      <c r="Q45" s="63">
        <f t="shared" si="1"/>
        <v>7.0893371757924886E-2</v>
      </c>
      <c r="R45" s="63">
        <f t="shared" si="1"/>
        <v>4.8097251585623495E-2</v>
      </c>
      <c r="S45" s="63">
        <f t="shared" si="1"/>
        <v>-4.587155963302756E-2</v>
      </c>
      <c r="T45" s="58"/>
      <c r="V45"/>
      <c r="W45"/>
      <c r="X45"/>
      <c r="Y45"/>
      <c r="Z45"/>
      <c r="AA45"/>
      <c r="AB45"/>
      <c r="AC45"/>
      <c r="AD45"/>
    </row>
    <row r="46" spans="1:30" x14ac:dyDescent="0.3">
      <c r="A46" s="53">
        <v>40392</v>
      </c>
      <c r="B46" s="56">
        <v>33.479999999999997</v>
      </c>
      <c r="C46" s="56">
        <v>66.430000000000007</v>
      </c>
      <c r="D46" s="56">
        <v>28.41</v>
      </c>
      <c r="E46" s="56">
        <v>23.56</v>
      </c>
      <c r="F46" s="56">
        <v>18.39</v>
      </c>
      <c r="G46" s="56">
        <v>42.05</v>
      </c>
      <c r="H46" s="56">
        <v>17.350000000000001</v>
      </c>
      <c r="I46" s="56">
        <v>18.920000000000002</v>
      </c>
      <c r="J46" s="57">
        <v>2.1800000000000002</v>
      </c>
      <c r="K46" s="63">
        <f t="shared" si="1"/>
        <v>-7.6413793103448369E-2</v>
      </c>
      <c r="L46" s="63">
        <f t="shared" si="1"/>
        <v>-6.0177523694887982E-4</v>
      </c>
      <c r="M46" s="63">
        <f t="shared" si="1"/>
        <v>5.1054384017758005E-2</v>
      </c>
      <c r="N46" s="63">
        <f t="shared" si="1"/>
        <v>7.6290543627226953E-2</v>
      </c>
      <c r="O46" s="63">
        <f t="shared" si="1"/>
        <v>-7.6807228915662704E-2</v>
      </c>
      <c r="P46" s="63">
        <f t="shared" si="1"/>
        <v>-1.0355377735937981E-2</v>
      </c>
      <c r="Q46" s="63">
        <f t="shared" si="1"/>
        <v>-9.5411887382690214E-2</v>
      </c>
      <c r="R46" s="63">
        <f t="shared" si="1"/>
        <v>-2.0196789228378927E-2</v>
      </c>
      <c r="S46" s="63">
        <f t="shared" si="1"/>
        <v>-0.10288065843621398</v>
      </c>
      <c r="T46" s="58"/>
      <c r="V46"/>
      <c r="W46"/>
      <c r="X46"/>
      <c r="Y46"/>
      <c r="Z46"/>
      <c r="AA46"/>
      <c r="AB46"/>
      <c r="AC46"/>
      <c r="AD46"/>
    </row>
    <row r="47" spans="1:30" x14ac:dyDescent="0.3">
      <c r="A47" s="53">
        <v>40360</v>
      </c>
      <c r="B47" s="56">
        <v>36.25</v>
      </c>
      <c r="C47" s="56">
        <v>66.47</v>
      </c>
      <c r="D47" s="56">
        <v>27.03</v>
      </c>
      <c r="E47" s="56">
        <v>21.89</v>
      </c>
      <c r="F47" s="56">
        <v>19.920000000000002</v>
      </c>
      <c r="G47" s="56">
        <v>42.49</v>
      </c>
      <c r="H47" s="56">
        <v>19.18</v>
      </c>
      <c r="I47" s="56">
        <v>19.309999999999999</v>
      </c>
      <c r="J47" s="57">
        <v>2.4300000000000002</v>
      </c>
      <c r="K47" s="63">
        <f t="shared" si="1"/>
        <v>6.5549676660787676E-2</v>
      </c>
      <c r="L47" s="63">
        <f t="shared" si="1"/>
        <v>5.9282868525896398E-2</v>
      </c>
      <c r="M47" s="63">
        <f t="shared" si="1"/>
        <v>8.5106382978723444E-2</v>
      </c>
      <c r="N47" s="63">
        <f t="shared" si="1"/>
        <v>-4.5355429568251164E-2</v>
      </c>
      <c r="O47" s="63">
        <f t="shared" si="1"/>
        <v>7.9674796747967611E-2</v>
      </c>
      <c r="P47" s="63">
        <f t="shared" si="1"/>
        <v>8.0620549338758937E-2</v>
      </c>
      <c r="Q47" s="63">
        <f t="shared" ref="Q47:S52" si="2">(H47-H48)/H48</f>
        <v>0.13022981732469069</v>
      </c>
      <c r="R47" s="63">
        <f t="shared" si="2"/>
        <v>6.6850828729281608E-2</v>
      </c>
      <c r="S47" s="63">
        <f t="shared" si="2"/>
        <v>-8.1632653061224549E-3</v>
      </c>
      <c r="T47" s="58"/>
      <c r="V47"/>
      <c r="W47"/>
      <c r="X47"/>
      <c r="Y47"/>
      <c r="Z47"/>
      <c r="AA47"/>
      <c r="AB47"/>
      <c r="AC47"/>
      <c r="AD47"/>
    </row>
    <row r="48" spans="1:30" x14ac:dyDescent="0.3">
      <c r="A48" s="53">
        <v>40330</v>
      </c>
      <c r="B48" s="56">
        <v>34.020000000000003</v>
      </c>
      <c r="C48" s="56">
        <v>62.75</v>
      </c>
      <c r="D48" s="56">
        <v>24.91</v>
      </c>
      <c r="E48" s="56">
        <v>22.93</v>
      </c>
      <c r="F48" s="56">
        <v>18.45</v>
      </c>
      <c r="G48" s="56">
        <v>39.32</v>
      </c>
      <c r="H48" s="56">
        <v>16.97</v>
      </c>
      <c r="I48" s="56">
        <v>18.100000000000001</v>
      </c>
      <c r="J48" s="57">
        <v>2.4500000000000002</v>
      </c>
      <c r="K48" s="63">
        <f t="shared" ref="K48:P52" si="3">(B48-B49)/B49</f>
        <v>-1.5340086830680002E-2</v>
      </c>
      <c r="L48" s="63">
        <f t="shared" si="3"/>
        <v>-7.1202531645570069E-3</v>
      </c>
      <c r="M48" s="63">
        <f t="shared" si="3"/>
        <v>-1.5415019762845872E-2</v>
      </c>
      <c r="N48" s="63">
        <f t="shared" si="3"/>
        <v>1.3704686118479165E-2</v>
      </c>
      <c r="O48" s="63">
        <f t="shared" si="3"/>
        <v>-2.6385224274406333E-2</v>
      </c>
      <c r="P48" s="63">
        <f t="shared" si="3"/>
        <v>-5.3214543703346995E-2</v>
      </c>
      <c r="Q48" s="63">
        <f t="shared" si="2"/>
        <v>-7.5204359673024662E-2</v>
      </c>
      <c r="R48" s="63">
        <f t="shared" si="2"/>
        <v>-3.1567683253076503E-2</v>
      </c>
      <c r="S48" s="63">
        <f t="shared" si="2"/>
        <v>0.10360360360360359</v>
      </c>
      <c r="T48" s="58"/>
    </row>
    <row r="49" spans="1:21" x14ac:dyDescent="0.3">
      <c r="A49" s="53">
        <v>40301</v>
      </c>
      <c r="B49" s="56">
        <v>34.549999999999997</v>
      </c>
      <c r="C49" s="56">
        <v>63.2</v>
      </c>
      <c r="D49" s="56">
        <v>25.3</v>
      </c>
      <c r="E49" s="56">
        <v>22.62</v>
      </c>
      <c r="F49" s="56">
        <v>18.95</v>
      </c>
      <c r="G49" s="56">
        <v>41.53</v>
      </c>
      <c r="H49" s="56">
        <v>18.350000000000001</v>
      </c>
      <c r="I49" s="56">
        <v>18.690000000000001</v>
      </c>
      <c r="J49" s="57">
        <v>2.2200000000000002</v>
      </c>
      <c r="K49" s="63">
        <f t="shared" si="3"/>
        <v>-6.1651276480173905E-2</v>
      </c>
      <c r="L49" s="63">
        <f t="shared" si="3"/>
        <v>-6.8808015323412422E-2</v>
      </c>
      <c r="M49" s="63">
        <f t="shared" si="3"/>
        <v>-6.2843676355066828E-3</v>
      </c>
      <c r="N49" s="63">
        <f t="shared" si="3"/>
        <v>-1.652173913043474E-2</v>
      </c>
      <c r="O49" s="63">
        <f t="shared" si="3"/>
        <v>-0.1202414113277623</v>
      </c>
      <c r="P49" s="63">
        <f t="shared" si="3"/>
        <v>-0.12198731501057075</v>
      </c>
      <c r="Q49" s="63">
        <f t="shared" si="2"/>
        <v>-0.13361661945231343</v>
      </c>
      <c r="R49" s="63">
        <f t="shared" si="2"/>
        <v>-5.7488653555219218E-2</v>
      </c>
      <c r="S49" s="63">
        <f t="shared" si="2"/>
        <v>-7.4999999999999886E-2</v>
      </c>
      <c r="T49" s="58"/>
    </row>
    <row r="50" spans="1:21" x14ac:dyDescent="0.3">
      <c r="A50" s="53">
        <v>40269</v>
      </c>
      <c r="B50" s="56">
        <v>36.82</v>
      </c>
      <c r="C50" s="56">
        <v>67.87</v>
      </c>
      <c r="D50" s="56">
        <v>25.46</v>
      </c>
      <c r="E50" s="56">
        <v>23</v>
      </c>
      <c r="F50" s="56">
        <v>21.54</v>
      </c>
      <c r="G50" s="56">
        <v>47.3</v>
      </c>
      <c r="H50" s="56">
        <v>21.18</v>
      </c>
      <c r="I50" s="56">
        <v>19.829999999999998</v>
      </c>
      <c r="J50" s="57">
        <v>2.4</v>
      </c>
      <c r="K50" s="63">
        <f t="shared" si="3"/>
        <v>-6.5244986037065245E-2</v>
      </c>
      <c r="L50" s="63">
        <f t="shared" si="3"/>
        <v>-8.0352303523035129E-2</v>
      </c>
      <c r="M50" s="63">
        <f t="shared" si="3"/>
        <v>-7.887120115774239E-2</v>
      </c>
      <c r="N50" s="63">
        <f t="shared" si="3"/>
        <v>-3.1986531986532049E-2</v>
      </c>
      <c r="O50" s="63">
        <f t="shared" si="3"/>
        <v>1.7477562588568606E-2</v>
      </c>
      <c r="P50" s="63">
        <f t="shared" si="3"/>
        <v>3.9332014941771021E-2</v>
      </c>
      <c r="Q50" s="63">
        <f t="shared" si="2"/>
        <v>-2.3062730627306273E-2</v>
      </c>
      <c r="R50" s="63">
        <f t="shared" si="2"/>
        <v>-4.5717035611164712E-2</v>
      </c>
      <c r="S50" s="63">
        <f t="shared" si="2"/>
        <v>6.1946902654867318E-2</v>
      </c>
      <c r="T50" s="58"/>
    </row>
    <row r="51" spans="1:21" x14ac:dyDescent="0.3">
      <c r="A51" s="53">
        <v>40238</v>
      </c>
      <c r="B51" s="56">
        <v>39.39</v>
      </c>
      <c r="C51" s="56">
        <v>73.8</v>
      </c>
      <c r="D51" s="56">
        <v>27.64</v>
      </c>
      <c r="E51" s="56">
        <v>23.76</v>
      </c>
      <c r="F51" s="56">
        <v>21.17</v>
      </c>
      <c r="G51" s="56">
        <v>45.51</v>
      </c>
      <c r="H51" s="56">
        <v>21.68</v>
      </c>
      <c r="I51" s="56">
        <v>20.78</v>
      </c>
      <c r="J51" s="57">
        <v>2.2599999999999998</v>
      </c>
      <c r="K51" s="63">
        <f t="shared" si="3"/>
        <v>7.2712418300653642E-2</v>
      </c>
      <c r="L51" s="63">
        <f t="shared" si="3"/>
        <v>0.11211573236889689</v>
      </c>
      <c r="M51" s="63">
        <f t="shared" si="3"/>
        <v>2.1433850702143455E-2</v>
      </c>
      <c r="N51" s="63">
        <f t="shared" si="3"/>
        <v>6.3087248322147654E-2</v>
      </c>
      <c r="O51" s="63">
        <f t="shared" si="3"/>
        <v>8.1757792539601498E-2</v>
      </c>
      <c r="P51" s="63">
        <f t="shared" si="3"/>
        <v>4.4046799724707375E-2</v>
      </c>
      <c r="Q51" s="63">
        <f t="shared" si="2"/>
        <v>6.5880039331366755E-2</v>
      </c>
      <c r="R51" s="63">
        <f t="shared" si="2"/>
        <v>9.5991561181434606E-2</v>
      </c>
      <c r="S51" s="63">
        <f t="shared" si="2"/>
        <v>8.9285714285712373E-3</v>
      </c>
      <c r="T51" s="58"/>
    </row>
    <row r="52" spans="1:21" x14ac:dyDescent="0.3">
      <c r="A52" s="53">
        <v>40210</v>
      </c>
      <c r="B52" s="56">
        <v>36.72</v>
      </c>
      <c r="C52" s="56">
        <v>66.36</v>
      </c>
      <c r="D52" s="56">
        <v>27.06</v>
      </c>
      <c r="E52" s="56">
        <v>22.35</v>
      </c>
      <c r="F52" s="56">
        <v>19.57</v>
      </c>
      <c r="G52" s="56">
        <v>43.59</v>
      </c>
      <c r="H52" s="56">
        <v>20.34</v>
      </c>
      <c r="I52" s="56">
        <v>18.96</v>
      </c>
      <c r="J52" s="57">
        <v>2.2400000000000002</v>
      </c>
      <c r="K52" s="63">
        <f t="shared" si="3"/>
        <v>4.3181818181818064E-2</v>
      </c>
      <c r="L52" s="63">
        <f t="shared" si="3"/>
        <v>4.4217151848937881E-2</v>
      </c>
      <c r="M52" s="63">
        <f t="shared" si="3"/>
        <v>0.15051020408163263</v>
      </c>
      <c r="N52" s="63">
        <f t="shared" si="3"/>
        <v>3.760445682451264E-2</v>
      </c>
      <c r="O52" s="63">
        <f t="shared" si="3"/>
        <v>-3.5485460818136957E-2</v>
      </c>
      <c r="P52" s="63">
        <f t="shared" si="3"/>
        <v>3.6623067776456748E-2</v>
      </c>
      <c r="Q52" s="63">
        <f t="shared" si="2"/>
        <v>9.4725511302475876E-2</v>
      </c>
      <c r="R52" s="63">
        <f t="shared" si="2"/>
        <v>6.457046603032017E-2</v>
      </c>
      <c r="S52" s="63">
        <f t="shared" si="2"/>
        <v>-7.0539419087136901E-2</v>
      </c>
      <c r="T52" s="58"/>
    </row>
    <row r="53" spans="1:21" x14ac:dyDescent="0.3">
      <c r="A53" s="53">
        <v>40182</v>
      </c>
      <c r="B53" s="56">
        <v>35.200000000000003</v>
      </c>
      <c r="C53" s="56">
        <v>63.55</v>
      </c>
      <c r="D53" s="56">
        <v>23.52</v>
      </c>
      <c r="E53" s="56">
        <v>21.54</v>
      </c>
      <c r="F53" s="56">
        <v>20.29</v>
      </c>
      <c r="G53" s="56">
        <v>42.05</v>
      </c>
      <c r="H53" s="56">
        <v>18.579999999999998</v>
      </c>
      <c r="I53" s="56">
        <v>17.809999999999999</v>
      </c>
      <c r="J53" s="56">
        <v>2.41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1" ht="14.4" thickBot="1" x14ac:dyDescent="0.35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1" ht="16.2" thickBot="1" x14ac:dyDescent="0.35">
      <c r="K55" s="66" t="s">
        <v>76</v>
      </c>
      <c r="L55" s="67" t="s">
        <v>77</v>
      </c>
      <c r="M55" s="67" t="s">
        <v>78</v>
      </c>
      <c r="N55" s="67" t="s">
        <v>79</v>
      </c>
      <c r="O55" s="67" t="s">
        <v>80</v>
      </c>
      <c r="P55" s="67" t="s">
        <v>81</v>
      </c>
      <c r="Q55" s="67" t="s">
        <v>82</v>
      </c>
      <c r="R55" s="67" t="s">
        <v>83</v>
      </c>
      <c r="S55" s="68" t="s">
        <v>84</v>
      </c>
      <c r="T55" s="71"/>
    </row>
    <row r="56" spans="1:21" ht="15" customHeight="1" thickBot="1" x14ac:dyDescent="0.35">
      <c r="J56" s="71" t="s">
        <v>85</v>
      </c>
      <c r="K56" s="144">
        <f>AVERAGE(K5:K52)</f>
        <v>1.9785721216987059E-3</v>
      </c>
      <c r="L56" s="145">
        <f t="shared" ref="L56:S56" si="4">AVERAGE(L5:L52)</f>
        <v>2.3362822851239573E-3</v>
      </c>
      <c r="M56" s="145">
        <f t="shared" si="4"/>
        <v>1.4068687458608639E-2</v>
      </c>
      <c r="N56" s="145">
        <f t="shared" si="4"/>
        <v>1.0566460660289776E-2</v>
      </c>
      <c r="O56" s="145">
        <f t="shared" si="4"/>
        <v>1.2509884405036647E-2</v>
      </c>
      <c r="P56" s="145">
        <f t="shared" si="4"/>
        <v>1.3562733252239509E-2</v>
      </c>
      <c r="Q56" s="145">
        <f t="shared" si="4"/>
        <v>1.3059284848453458E-2</v>
      </c>
      <c r="R56" s="145">
        <f t="shared" si="4"/>
        <v>1.3010326760409925E-2</v>
      </c>
      <c r="S56" s="146">
        <f t="shared" si="4"/>
        <v>1.7118669304365064E-2</v>
      </c>
      <c r="T56" s="92"/>
    </row>
    <row r="57" spans="1:21" ht="15" customHeight="1" x14ac:dyDescent="0.3"/>
    <row r="59" spans="1:21" x14ac:dyDescent="0.3">
      <c r="S59" s="45" t="s">
        <v>86</v>
      </c>
      <c r="U59" s="59"/>
    </row>
    <row r="60" spans="1:21" x14ac:dyDescent="0.3">
      <c r="U60" s="59"/>
    </row>
    <row r="61" spans="1:21" x14ac:dyDescent="0.3">
      <c r="U61" s="59"/>
    </row>
  </sheetData>
  <mergeCells count="2">
    <mergeCell ref="K3:S3"/>
    <mergeCell ref="B3:J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59"/>
  <sheetViews>
    <sheetView showGridLines="0" workbookViewId="0">
      <selection activeCell="D27" sqref="D27"/>
    </sheetView>
  </sheetViews>
  <sheetFormatPr defaultColWidth="8.7109375" defaultRowHeight="14.4" x14ac:dyDescent="0.3"/>
  <cols>
    <col min="1" max="1" width="4.42578125" style="21" customWidth="1"/>
    <col min="2" max="2" width="12.7109375" style="21" customWidth="1"/>
    <col min="3" max="3" width="13" style="21" customWidth="1"/>
    <col min="4" max="12" width="11.85546875" style="21" customWidth="1"/>
    <col min="13" max="16384" width="8.7109375" style="21"/>
  </cols>
  <sheetData>
    <row r="1" spans="2:12" ht="23.4" x14ac:dyDescent="0.3">
      <c r="B1" s="7" t="s">
        <v>62</v>
      </c>
    </row>
    <row r="3" spans="2:12" x14ac:dyDescent="0.3">
      <c r="C3" s="13" t="s">
        <v>10</v>
      </c>
    </row>
    <row r="5" spans="2:12" x14ac:dyDescent="0.3">
      <c r="C5" s="44" t="s">
        <v>60</v>
      </c>
      <c r="D5" s="44">
        <v>1</v>
      </c>
      <c r="E5" s="44">
        <v>2</v>
      </c>
      <c r="F5" s="44">
        <v>3</v>
      </c>
      <c r="G5" s="44">
        <v>4</v>
      </c>
      <c r="H5" s="44">
        <v>5</v>
      </c>
      <c r="I5" s="44">
        <v>6</v>
      </c>
      <c r="J5" s="44">
        <v>7</v>
      </c>
      <c r="K5" s="44">
        <v>8</v>
      </c>
      <c r="L5" s="44">
        <v>9</v>
      </c>
    </row>
    <row r="6" spans="2:12" x14ac:dyDescent="0.3">
      <c r="C6" s="44" t="s">
        <v>61</v>
      </c>
      <c r="D6" s="91">
        <f>'0. Data'!K56</f>
        <v>1.9785721216987059E-3</v>
      </c>
      <c r="E6" s="91">
        <f>'0. Data'!L56</f>
        <v>2.3362822851239573E-3</v>
      </c>
      <c r="F6" s="91">
        <f>'0. Data'!M56</f>
        <v>1.4068687458608639E-2</v>
      </c>
      <c r="G6" s="91">
        <f>'0. Data'!N56</f>
        <v>1.0566460660289776E-2</v>
      </c>
      <c r="H6" s="91">
        <f>'0. Data'!O56</f>
        <v>1.2509884405036647E-2</v>
      </c>
      <c r="I6" s="91">
        <f>'0. Data'!P56</f>
        <v>1.3562733252239509E-2</v>
      </c>
      <c r="J6" s="91">
        <f>'0. Data'!Q56</f>
        <v>1.3059284848453458E-2</v>
      </c>
      <c r="K6" s="91">
        <f>'0. Data'!R56</f>
        <v>1.3010326760409925E-2</v>
      </c>
      <c r="L6" s="91">
        <f>'0. Data'!S56</f>
        <v>1.7118669304365064E-2</v>
      </c>
    </row>
    <row r="7" spans="2:12" ht="15.6" x14ac:dyDescent="0.3">
      <c r="G7" s="38"/>
      <c r="H7" s="38"/>
      <c r="I7" s="38"/>
      <c r="J7" s="38"/>
      <c r="K7" s="38"/>
    </row>
    <row r="8" spans="2:12" x14ac:dyDescent="0.3">
      <c r="C8" s="44" t="s">
        <v>64</v>
      </c>
      <c r="D8" s="44">
        <v>1</v>
      </c>
      <c r="E8" s="44">
        <v>2</v>
      </c>
      <c r="F8" s="44">
        <v>3</v>
      </c>
      <c r="G8" s="44">
        <v>4</v>
      </c>
      <c r="H8" s="44">
        <v>5</v>
      </c>
      <c r="I8" s="44">
        <v>6</v>
      </c>
      <c r="J8" s="44">
        <v>7</v>
      </c>
      <c r="K8" s="44">
        <v>8</v>
      </c>
      <c r="L8" s="44">
        <v>9</v>
      </c>
    </row>
    <row r="9" spans="2:12" x14ac:dyDescent="0.3">
      <c r="C9" s="44">
        <v>1</v>
      </c>
      <c r="D9" s="74">
        <v>3.0746779251103131E-3</v>
      </c>
      <c r="E9" s="74">
        <v>3.3155393071539877E-3</v>
      </c>
      <c r="F9" s="74">
        <v>6.1220991298646177E-4</v>
      </c>
      <c r="G9" s="74">
        <v>-1.7213058037679322E-4</v>
      </c>
      <c r="H9" s="74">
        <v>1.322422336340141E-3</v>
      </c>
      <c r="I9" s="74">
        <v>1.026194972786458E-3</v>
      </c>
      <c r="J9" s="74">
        <v>1.5652824305129526E-3</v>
      </c>
      <c r="K9" s="74">
        <v>1.4013364143281709E-3</v>
      </c>
      <c r="L9" s="74">
        <v>1.2122473952775786E-4</v>
      </c>
    </row>
    <row r="10" spans="2:12" x14ac:dyDescent="0.3">
      <c r="C10" s="44">
        <v>2</v>
      </c>
      <c r="D10" s="75">
        <v>3.3155393071539877E-3</v>
      </c>
      <c r="E10" s="75">
        <v>4.6651224724796525E-3</v>
      </c>
      <c r="F10" s="75">
        <v>7.0842477429662425E-4</v>
      </c>
      <c r="G10" s="75">
        <v>4.975464631952846E-5</v>
      </c>
      <c r="H10" s="75">
        <v>1.7195253783081328E-3</v>
      </c>
      <c r="I10" s="75">
        <v>1.2619543410969639E-3</v>
      </c>
      <c r="J10" s="75">
        <v>1.7138758728282705E-3</v>
      </c>
      <c r="K10" s="75">
        <v>1.7771975770923456E-3</v>
      </c>
      <c r="L10" s="75">
        <v>-2.5088370568504705E-4</v>
      </c>
    </row>
    <row r="11" spans="2:12" x14ac:dyDescent="0.3">
      <c r="C11" s="44">
        <v>3</v>
      </c>
      <c r="D11" s="74">
        <v>6.1220991298646177E-4</v>
      </c>
      <c r="E11" s="74">
        <v>7.0842477429662425E-4</v>
      </c>
      <c r="F11" s="74">
        <v>2.4609128252045041E-3</v>
      </c>
      <c r="G11" s="74">
        <v>8.5114120738627626E-4</v>
      </c>
      <c r="H11" s="74">
        <v>1.2701523500576475E-3</v>
      </c>
      <c r="I11" s="74">
        <v>1.160945694896585E-3</v>
      </c>
      <c r="J11" s="74">
        <v>2.0398318823060739E-3</v>
      </c>
      <c r="K11" s="74">
        <v>1.768343302020998E-3</v>
      </c>
      <c r="L11" s="74">
        <v>-6.9123551868456392E-5</v>
      </c>
    </row>
    <row r="12" spans="2:12" x14ac:dyDescent="0.3">
      <c r="C12" s="44">
        <v>4</v>
      </c>
      <c r="D12" s="74">
        <v>-1.7213058037679322E-4</v>
      </c>
      <c r="E12" s="74">
        <v>4.975464631952846E-5</v>
      </c>
      <c r="F12" s="74">
        <v>8.5114120738627626E-4</v>
      </c>
      <c r="G12" s="74">
        <v>1.598307264805019E-3</v>
      </c>
      <c r="H12" s="74">
        <v>7.3257555652130046E-4</v>
      </c>
      <c r="I12" s="74">
        <v>4.3191190856842139E-4</v>
      </c>
      <c r="J12" s="74">
        <v>8.0664985313240033E-4</v>
      </c>
      <c r="K12" s="74">
        <v>8.9101511907137331E-4</v>
      </c>
      <c r="L12" s="74">
        <v>8.5979033962451759E-5</v>
      </c>
    </row>
    <row r="13" spans="2:12" x14ac:dyDescent="0.3">
      <c r="C13" s="44">
        <v>5</v>
      </c>
      <c r="D13" s="75">
        <v>1.322422336340141E-3</v>
      </c>
      <c r="E13" s="75">
        <v>1.7195253783081328E-3</v>
      </c>
      <c r="F13" s="75">
        <v>1.2701523500576475E-3</v>
      </c>
      <c r="G13" s="75">
        <v>7.3257555652130046E-4</v>
      </c>
      <c r="H13" s="75">
        <v>3.1031979287142334E-3</v>
      </c>
      <c r="I13" s="75">
        <v>2.0477871975676607E-3</v>
      </c>
      <c r="J13" s="75">
        <v>2.8478908181504285E-3</v>
      </c>
      <c r="K13" s="75">
        <v>2.4169199784176993E-3</v>
      </c>
      <c r="L13" s="75">
        <v>7.4546890104880013E-4</v>
      </c>
    </row>
    <row r="14" spans="2:12" x14ac:dyDescent="0.3">
      <c r="C14" s="44">
        <v>6</v>
      </c>
      <c r="D14" s="74">
        <v>1.026194972786458E-3</v>
      </c>
      <c r="E14" s="74">
        <v>1.2619543410969639E-3</v>
      </c>
      <c r="F14" s="74">
        <v>1.160945694896585E-3</v>
      </c>
      <c r="G14" s="74">
        <v>4.3191190856842139E-4</v>
      </c>
      <c r="H14" s="74">
        <v>2.0477871975676607E-3</v>
      </c>
      <c r="I14" s="74">
        <v>2.1824376237853868E-3</v>
      </c>
      <c r="J14" s="74">
        <v>2.3458030712259397E-3</v>
      </c>
      <c r="K14" s="74">
        <v>1.8602273940485717E-3</v>
      </c>
      <c r="L14" s="74">
        <v>5.7397730963836967E-4</v>
      </c>
    </row>
    <row r="15" spans="2:12" x14ac:dyDescent="0.3">
      <c r="C15" s="44">
        <v>7</v>
      </c>
      <c r="D15" s="74">
        <v>1.5652824305129526E-3</v>
      </c>
      <c r="E15" s="74">
        <v>1.7138758728282705E-3</v>
      </c>
      <c r="F15" s="74">
        <v>2.0398318823060739E-3</v>
      </c>
      <c r="G15" s="74">
        <v>8.0664985313240033E-4</v>
      </c>
      <c r="H15" s="74">
        <v>2.8478908181504285E-3</v>
      </c>
      <c r="I15" s="74">
        <v>2.3458030712259397E-3</v>
      </c>
      <c r="J15" s="74">
        <v>3.6778800321264119E-3</v>
      </c>
      <c r="K15" s="74">
        <v>2.7340302846919086E-3</v>
      </c>
      <c r="L15" s="74">
        <v>5.393321640652127E-4</v>
      </c>
    </row>
    <row r="16" spans="2:12" x14ac:dyDescent="0.3">
      <c r="C16" s="44">
        <v>8</v>
      </c>
      <c r="D16" s="75">
        <v>1.4013364143281709E-3</v>
      </c>
      <c r="E16" s="75">
        <v>1.7771975770923456E-3</v>
      </c>
      <c r="F16" s="75">
        <v>1.768343302020998E-3</v>
      </c>
      <c r="G16" s="75">
        <v>8.9101511907137331E-4</v>
      </c>
      <c r="H16" s="75">
        <v>2.4169199784176993E-3</v>
      </c>
      <c r="I16" s="75">
        <v>1.8602273940485717E-3</v>
      </c>
      <c r="J16" s="75">
        <v>2.7340302846919086E-3</v>
      </c>
      <c r="K16" s="75">
        <v>2.840171186808349E-3</v>
      </c>
      <c r="L16" s="75">
        <v>4.0914465887501619E-4</v>
      </c>
    </row>
    <row r="17" spans="2:12" x14ac:dyDescent="0.3">
      <c r="C17" s="44">
        <v>9</v>
      </c>
      <c r="D17" s="74">
        <v>1.2122473952775786E-4</v>
      </c>
      <c r="E17" s="74">
        <v>-2.5088370568504705E-4</v>
      </c>
      <c r="F17" s="74">
        <v>-6.9123551868456392E-5</v>
      </c>
      <c r="G17" s="74">
        <v>8.5979033962451759E-5</v>
      </c>
      <c r="H17" s="74">
        <v>7.4546890104880013E-4</v>
      </c>
      <c r="I17" s="74">
        <v>5.7397730963836967E-4</v>
      </c>
      <c r="J17" s="74">
        <v>5.393321640652127E-4</v>
      </c>
      <c r="K17" s="74">
        <v>4.0914465887501619E-4</v>
      </c>
      <c r="L17" s="74">
        <v>1.7741515143476637E-3</v>
      </c>
    </row>
    <row r="18" spans="2:12" ht="15.6" x14ac:dyDescent="0.3">
      <c r="G18" s="38"/>
      <c r="H18" s="38"/>
      <c r="I18" s="38"/>
      <c r="J18" s="38"/>
      <c r="K18" s="38"/>
    </row>
    <row r="19" spans="2:12" x14ac:dyDescent="0.3">
      <c r="B19" s="1" t="s">
        <v>0</v>
      </c>
      <c r="D19" s="1"/>
      <c r="E19" s="1"/>
      <c r="H19" s="42"/>
    </row>
    <row r="20" spans="2:12" x14ac:dyDescent="0.3">
      <c r="D20" s="79" t="s">
        <v>69</v>
      </c>
      <c r="E20" s="79" t="s">
        <v>70</v>
      </c>
      <c r="F20" s="79" t="s">
        <v>71</v>
      </c>
      <c r="G20" s="79" t="s">
        <v>87</v>
      </c>
      <c r="H20" s="79" t="s">
        <v>88</v>
      </c>
      <c r="I20" s="79" t="s">
        <v>89</v>
      </c>
      <c r="J20" s="79" t="s">
        <v>90</v>
      </c>
      <c r="K20" s="79" t="s">
        <v>91</v>
      </c>
      <c r="L20" s="79" t="s">
        <v>92</v>
      </c>
    </row>
    <row r="21" spans="2:12" ht="28.5" customHeight="1" x14ac:dyDescent="0.3">
      <c r="C21" s="80" t="s">
        <v>68</v>
      </c>
      <c r="D21" s="77">
        <v>0.19882968865308381</v>
      </c>
      <c r="E21" s="77">
        <v>0</v>
      </c>
      <c r="F21" s="77">
        <v>0.10203107066986694</v>
      </c>
      <c r="G21" s="77">
        <v>0.35766268908476129</v>
      </c>
      <c r="H21" s="77">
        <v>0</v>
      </c>
      <c r="I21" s="77">
        <v>0</v>
      </c>
      <c r="J21" s="77">
        <v>0</v>
      </c>
      <c r="K21" s="77">
        <v>0</v>
      </c>
      <c r="L21" s="77">
        <v>0.34147655159228785</v>
      </c>
    </row>
    <row r="23" spans="2:12" x14ac:dyDescent="0.3">
      <c r="B23" s="1" t="s">
        <v>14</v>
      </c>
      <c r="C23" s="1"/>
      <c r="D23" s="1"/>
    </row>
    <row r="25" spans="2:12" x14ac:dyDescent="0.3">
      <c r="B25" s="45"/>
      <c r="C25" s="45"/>
      <c r="D25" s="46">
        <f t="shared" ref="D25:L25" si="0">D21</f>
        <v>0.19882968865308381</v>
      </c>
      <c r="E25" s="46">
        <f t="shared" si="0"/>
        <v>0</v>
      </c>
      <c r="F25" s="46">
        <f t="shared" si="0"/>
        <v>0.10203107066986694</v>
      </c>
      <c r="G25" s="46">
        <f t="shared" si="0"/>
        <v>0.35766268908476129</v>
      </c>
      <c r="H25" s="46">
        <f t="shared" si="0"/>
        <v>0</v>
      </c>
      <c r="I25" s="46">
        <f t="shared" si="0"/>
        <v>0</v>
      </c>
      <c r="J25" s="46">
        <f t="shared" si="0"/>
        <v>0</v>
      </c>
      <c r="K25" s="46">
        <f t="shared" si="0"/>
        <v>0</v>
      </c>
      <c r="L25" s="46">
        <f t="shared" si="0"/>
        <v>0.34147655159228785</v>
      </c>
    </row>
    <row r="26" spans="2:12" x14ac:dyDescent="0.3">
      <c r="B26" s="45"/>
      <c r="C26" s="44" t="s">
        <v>64</v>
      </c>
      <c r="D26" s="44">
        <v>1</v>
      </c>
      <c r="E26" s="44">
        <v>2</v>
      </c>
      <c r="F26" s="44">
        <v>3</v>
      </c>
      <c r="G26" s="44">
        <v>4</v>
      </c>
      <c r="H26" s="44">
        <v>5</v>
      </c>
      <c r="I26" s="44">
        <v>6</v>
      </c>
      <c r="J26" s="44">
        <v>7</v>
      </c>
      <c r="K26" s="44">
        <v>8</v>
      </c>
      <c r="L26" s="44">
        <v>9</v>
      </c>
    </row>
    <row r="27" spans="2:12" x14ac:dyDescent="0.3">
      <c r="B27" s="47">
        <f>D21</f>
        <v>0.19882968865308381</v>
      </c>
      <c r="C27" s="44">
        <v>1</v>
      </c>
      <c r="D27" s="74">
        <f>D9</f>
        <v>3.0746779251103131E-3</v>
      </c>
      <c r="E27" s="74">
        <f t="shared" ref="E27:L27" si="1">E9</f>
        <v>3.3155393071539877E-3</v>
      </c>
      <c r="F27" s="74">
        <f t="shared" si="1"/>
        <v>6.1220991298646177E-4</v>
      </c>
      <c r="G27" s="74">
        <f t="shared" si="1"/>
        <v>-1.7213058037679322E-4</v>
      </c>
      <c r="H27" s="74">
        <f t="shared" si="1"/>
        <v>1.322422336340141E-3</v>
      </c>
      <c r="I27" s="74">
        <f t="shared" si="1"/>
        <v>1.026194972786458E-3</v>
      </c>
      <c r="J27" s="74">
        <f t="shared" si="1"/>
        <v>1.5652824305129526E-3</v>
      </c>
      <c r="K27" s="74">
        <f t="shared" si="1"/>
        <v>1.4013364143281709E-3</v>
      </c>
      <c r="L27" s="74">
        <f t="shared" si="1"/>
        <v>1.2122473952775786E-4</v>
      </c>
    </row>
    <row r="28" spans="2:12" x14ac:dyDescent="0.3">
      <c r="B28" s="47">
        <f>E21</f>
        <v>0</v>
      </c>
      <c r="C28" s="44">
        <v>2</v>
      </c>
      <c r="D28" s="74">
        <f t="shared" ref="D28:L28" si="2">D10</f>
        <v>3.3155393071539877E-3</v>
      </c>
      <c r="E28" s="74">
        <f t="shared" si="2"/>
        <v>4.6651224724796525E-3</v>
      </c>
      <c r="F28" s="74">
        <f t="shared" si="2"/>
        <v>7.0842477429662425E-4</v>
      </c>
      <c r="G28" s="74">
        <f t="shared" si="2"/>
        <v>4.975464631952846E-5</v>
      </c>
      <c r="H28" s="74">
        <f t="shared" si="2"/>
        <v>1.7195253783081328E-3</v>
      </c>
      <c r="I28" s="74">
        <f t="shared" si="2"/>
        <v>1.2619543410969639E-3</v>
      </c>
      <c r="J28" s="74">
        <f t="shared" si="2"/>
        <v>1.7138758728282705E-3</v>
      </c>
      <c r="K28" s="74">
        <f t="shared" si="2"/>
        <v>1.7771975770923456E-3</v>
      </c>
      <c r="L28" s="74">
        <f t="shared" si="2"/>
        <v>-2.5088370568504705E-4</v>
      </c>
    </row>
    <row r="29" spans="2:12" x14ac:dyDescent="0.3">
      <c r="B29" s="47">
        <f>F21</f>
        <v>0.10203107066986694</v>
      </c>
      <c r="C29" s="44">
        <v>3</v>
      </c>
      <c r="D29" s="74">
        <f t="shared" ref="D29:L29" si="3">D11</f>
        <v>6.1220991298646177E-4</v>
      </c>
      <c r="E29" s="74">
        <f t="shared" si="3"/>
        <v>7.0842477429662425E-4</v>
      </c>
      <c r="F29" s="74">
        <f t="shared" si="3"/>
        <v>2.4609128252045041E-3</v>
      </c>
      <c r="G29" s="74">
        <f t="shared" si="3"/>
        <v>8.5114120738627626E-4</v>
      </c>
      <c r="H29" s="74">
        <f t="shared" si="3"/>
        <v>1.2701523500576475E-3</v>
      </c>
      <c r="I29" s="74">
        <f t="shared" si="3"/>
        <v>1.160945694896585E-3</v>
      </c>
      <c r="J29" s="74">
        <f t="shared" si="3"/>
        <v>2.0398318823060739E-3</v>
      </c>
      <c r="K29" s="74">
        <f t="shared" si="3"/>
        <v>1.768343302020998E-3</v>
      </c>
      <c r="L29" s="74">
        <f t="shared" si="3"/>
        <v>-6.9123551868456392E-5</v>
      </c>
    </row>
    <row r="30" spans="2:12" x14ac:dyDescent="0.3">
      <c r="B30" s="47">
        <f>G21</f>
        <v>0.35766268908476129</v>
      </c>
      <c r="C30" s="44">
        <v>4</v>
      </c>
      <c r="D30" s="74">
        <f t="shared" ref="D30:L30" si="4">D12</f>
        <v>-1.7213058037679322E-4</v>
      </c>
      <c r="E30" s="74">
        <f t="shared" si="4"/>
        <v>4.975464631952846E-5</v>
      </c>
      <c r="F30" s="74">
        <f t="shared" si="4"/>
        <v>8.5114120738627626E-4</v>
      </c>
      <c r="G30" s="74">
        <f t="shared" si="4"/>
        <v>1.598307264805019E-3</v>
      </c>
      <c r="H30" s="74">
        <f t="shared" si="4"/>
        <v>7.3257555652130046E-4</v>
      </c>
      <c r="I30" s="74">
        <f t="shared" si="4"/>
        <v>4.3191190856842139E-4</v>
      </c>
      <c r="J30" s="74">
        <f t="shared" si="4"/>
        <v>8.0664985313240033E-4</v>
      </c>
      <c r="K30" s="74">
        <f t="shared" si="4"/>
        <v>8.9101511907137331E-4</v>
      </c>
      <c r="L30" s="74">
        <f t="shared" si="4"/>
        <v>8.5979033962451759E-5</v>
      </c>
    </row>
    <row r="31" spans="2:12" x14ac:dyDescent="0.3">
      <c r="B31" s="47">
        <f>H21</f>
        <v>0</v>
      </c>
      <c r="C31" s="44">
        <v>5</v>
      </c>
      <c r="D31" s="74">
        <f t="shared" ref="D31:L31" si="5">D13</f>
        <v>1.322422336340141E-3</v>
      </c>
      <c r="E31" s="74">
        <f t="shared" si="5"/>
        <v>1.7195253783081328E-3</v>
      </c>
      <c r="F31" s="74">
        <f t="shared" si="5"/>
        <v>1.2701523500576475E-3</v>
      </c>
      <c r="G31" s="74">
        <f t="shared" si="5"/>
        <v>7.3257555652130046E-4</v>
      </c>
      <c r="H31" s="74">
        <f t="shared" si="5"/>
        <v>3.1031979287142334E-3</v>
      </c>
      <c r="I31" s="74">
        <f t="shared" si="5"/>
        <v>2.0477871975676607E-3</v>
      </c>
      <c r="J31" s="74">
        <f t="shared" si="5"/>
        <v>2.8478908181504285E-3</v>
      </c>
      <c r="K31" s="74">
        <f t="shared" si="5"/>
        <v>2.4169199784176993E-3</v>
      </c>
      <c r="L31" s="74">
        <f t="shared" si="5"/>
        <v>7.4546890104880013E-4</v>
      </c>
    </row>
    <row r="32" spans="2:12" x14ac:dyDescent="0.3">
      <c r="B32" s="47">
        <f>I21</f>
        <v>0</v>
      </c>
      <c r="C32" s="44">
        <v>6</v>
      </c>
      <c r="D32" s="74">
        <f t="shared" ref="D32:L32" si="6">D14</f>
        <v>1.026194972786458E-3</v>
      </c>
      <c r="E32" s="74">
        <f t="shared" si="6"/>
        <v>1.2619543410969639E-3</v>
      </c>
      <c r="F32" s="74">
        <f t="shared" si="6"/>
        <v>1.160945694896585E-3</v>
      </c>
      <c r="G32" s="74">
        <f t="shared" si="6"/>
        <v>4.3191190856842139E-4</v>
      </c>
      <c r="H32" s="74">
        <f t="shared" si="6"/>
        <v>2.0477871975676607E-3</v>
      </c>
      <c r="I32" s="74">
        <f t="shared" si="6"/>
        <v>2.1824376237853868E-3</v>
      </c>
      <c r="J32" s="74">
        <f t="shared" si="6"/>
        <v>2.3458030712259397E-3</v>
      </c>
      <c r="K32" s="74">
        <f t="shared" si="6"/>
        <v>1.8602273940485717E-3</v>
      </c>
      <c r="L32" s="74">
        <f t="shared" si="6"/>
        <v>5.7397730963836967E-4</v>
      </c>
    </row>
    <row r="33" spans="2:12" x14ac:dyDescent="0.3">
      <c r="B33" s="47">
        <f>J21</f>
        <v>0</v>
      </c>
      <c r="C33" s="44">
        <v>7</v>
      </c>
      <c r="D33" s="74">
        <f t="shared" ref="D33:L33" si="7">D15</f>
        <v>1.5652824305129526E-3</v>
      </c>
      <c r="E33" s="74">
        <f t="shared" si="7"/>
        <v>1.7138758728282705E-3</v>
      </c>
      <c r="F33" s="74">
        <f t="shared" si="7"/>
        <v>2.0398318823060739E-3</v>
      </c>
      <c r="G33" s="74">
        <f t="shared" si="7"/>
        <v>8.0664985313240033E-4</v>
      </c>
      <c r="H33" s="74">
        <f t="shared" si="7"/>
        <v>2.8478908181504285E-3</v>
      </c>
      <c r="I33" s="74">
        <f t="shared" si="7"/>
        <v>2.3458030712259397E-3</v>
      </c>
      <c r="J33" s="74">
        <f t="shared" si="7"/>
        <v>3.6778800321264119E-3</v>
      </c>
      <c r="K33" s="74">
        <f t="shared" si="7"/>
        <v>2.7340302846919086E-3</v>
      </c>
      <c r="L33" s="74">
        <f t="shared" si="7"/>
        <v>5.393321640652127E-4</v>
      </c>
    </row>
    <row r="34" spans="2:12" x14ac:dyDescent="0.3">
      <c r="B34" s="47">
        <f>K21</f>
        <v>0</v>
      </c>
      <c r="C34" s="44">
        <v>8</v>
      </c>
      <c r="D34" s="74">
        <f t="shared" ref="D34:L34" si="8">D16</f>
        <v>1.4013364143281709E-3</v>
      </c>
      <c r="E34" s="74">
        <f t="shared" si="8"/>
        <v>1.7771975770923456E-3</v>
      </c>
      <c r="F34" s="74">
        <f t="shared" si="8"/>
        <v>1.768343302020998E-3</v>
      </c>
      <c r="G34" s="74">
        <f t="shared" si="8"/>
        <v>8.9101511907137331E-4</v>
      </c>
      <c r="H34" s="74">
        <f t="shared" si="8"/>
        <v>2.4169199784176993E-3</v>
      </c>
      <c r="I34" s="74">
        <f t="shared" si="8"/>
        <v>1.8602273940485717E-3</v>
      </c>
      <c r="J34" s="74">
        <f t="shared" si="8"/>
        <v>2.7340302846919086E-3</v>
      </c>
      <c r="K34" s="74">
        <f t="shared" si="8"/>
        <v>2.840171186808349E-3</v>
      </c>
      <c r="L34" s="74">
        <f t="shared" si="8"/>
        <v>4.0914465887501619E-4</v>
      </c>
    </row>
    <row r="35" spans="2:12" x14ac:dyDescent="0.3">
      <c r="B35" s="47">
        <f>L21</f>
        <v>0.34147655159228785</v>
      </c>
      <c r="C35" s="44">
        <v>9</v>
      </c>
      <c r="D35" s="74">
        <f t="shared" ref="D35:L35" si="9">D17</f>
        <v>1.2122473952775786E-4</v>
      </c>
      <c r="E35" s="74">
        <f t="shared" si="9"/>
        <v>-2.5088370568504705E-4</v>
      </c>
      <c r="F35" s="74">
        <f t="shared" si="9"/>
        <v>-6.9123551868456392E-5</v>
      </c>
      <c r="G35" s="74">
        <f t="shared" si="9"/>
        <v>8.5979033962451759E-5</v>
      </c>
      <c r="H35" s="74">
        <f t="shared" si="9"/>
        <v>7.4546890104880013E-4</v>
      </c>
      <c r="I35" s="74">
        <f t="shared" si="9"/>
        <v>5.7397730963836967E-4</v>
      </c>
      <c r="J35" s="74">
        <f t="shared" si="9"/>
        <v>5.393321640652127E-4</v>
      </c>
      <c r="K35" s="74">
        <f t="shared" si="9"/>
        <v>4.0914465887501619E-4</v>
      </c>
      <c r="L35" s="74">
        <f t="shared" si="9"/>
        <v>1.7741515143476637E-3</v>
      </c>
    </row>
    <row r="37" spans="2:12" ht="41.4" x14ac:dyDescent="0.3">
      <c r="C37" s="44" t="s">
        <v>72</v>
      </c>
      <c r="D37" s="44">
        <v>1</v>
      </c>
      <c r="E37" s="44">
        <v>2</v>
      </c>
      <c r="F37" s="44">
        <v>3</v>
      </c>
      <c r="G37" s="44">
        <v>4</v>
      </c>
      <c r="H37" s="44">
        <v>5</v>
      </c>
      <c r="I37" s="44">
        <v>6</v>
      </c>
      <c r="J37" s="44">
        <v>7</v>
      </c>
      <c r="K37" s="44">
        <v>8</v>
      </c>
      <c r="L37" s="44">
        <v>9</v>
      </c>
    </row>
    <row r="38" spans="2:12" x14ac:dyDescent="0.3">
      <c r="B38" s="159" t="s">
        <v>136</v>
      </c>
      <c r="C38" s="44">
        <v>1</v>
      </c>
      <c r="D38" s="48">
        <f>$B27*D$25*D27</f>
        <v>1.2155199598583663E-4</v>
      </c>
      <c r="E38" s="48">
        <f t="shared" ref="E38:L38" si="10">$B27*E$25*E27</f>
        <v>0</v>
      </c>
      <c r="F38" s="48">
        <f t="shared" si="10"/>
        <v>1.2419783744745245E-5</v>
      </c>
      <c r="G38" s="48">
        <f t="shared" si="10"/>
        <v>-1.2240887399367687E-5</v>
      </c>
      <c r="H38" s="48">
        <f t="shared" si="10"/>
        <v>0</v>
      </c>
      <c r="I38" s="48">
        <f t="shared" si="10"/>
        <v>0</v>
      </c>
      <c r="J38" s="48">
        <f t="shared" si="10"/>
        <v>0</v>
      </c>
      <c r="K38" s="48">
        <f t="shared" si="10"/>
        <v>0</v>
      </c>
      <c r="L38" s="48">
        <f t="shared" si="10"/>
        <v>8.2306356909451169E-6</v>
      </c>
    </row>
    <row r="39" spans="2:12" x14ac:dyDescent="0.3">
      <c r="B39" s="159"/>
      <c r="C39" s="44">
        <v>2</v>
      </c>
      <c r="D39" s="48">
        <f t="shared" ref="D39:L39" si="11">$B28*D$25*D28</f>
        <v>0</v>
      </c>
      <c r="E39" s="48">
        <f t="shared" si="11"/>
        <v>0</v>
      </c>
      <c r="F39" s="48">
        <f t="shared" si="11"/>
        <v>0</v>
      </c>
      <c r="G39" s="48">
        <f t="shared" si="11"/>
        <v>0</v>
      </c>
      <c r="H39" s="48">
        <f t="shared" si="11"/>
        <v>0</v>
      </c>
      <c r="I39" s="48">
        <f t="shared" si="11"/>
        <v>0</v>
      </c>
      <c r="J39" s="48">
        <f t="shared" si="11"/>
        <v>0</v>
      </c>
      <c r="K39" s="48">
        <f t="shared" si="11"/>
        <v>0</v>
      </c>
      <c r="L39" s="48">
        <f t="shared" si="11"/>
        <v>0</v>
      </c>
    </row>
    <row r="40" spans="2:12" x14ac:dyDescent="0.3">
      <c r="B40" s="159"/>
      <c r="C40" s="44">
        <v>3</v>
      </c>
      <c r="D40" s="48">
        <f t="shared" ref="D40:L40" si="12">$B29*D$25*D29</f>
        <v>1.2419783744745245E-5</v>
      </c>
      <c r="E40" s="48">
        <f t="shared" si="12"/>
        <v>0</v>
      </c>
      <c r="F40" s="48">
        <f t="shared" si="12"/>
        <v>2.5618937699992247E-5</v>
      </c>
      <c r="G40" s="48">
        <f t="shared" si="12"/>
        <v>3.1060446786979196E-5</v>
      </c>
      <c r="H40" s="48">
        <f t="shared" si="12"/>
        <v>0</v>
      </c>
      <c r="I40" s="48">
        <f t="shared" si="12"/>
        <v>0</v>
      </c>
      <c r="J40" s="48">
        <f t="shared" si="12"/>
        <v>0</v>
      </c>
      <c r="K40" s="48">
        <f t="shared" si="12"/>
        <v>0</v>
      </c>
      <c r="L40" s="48">
        <f t="shared" si="12"/>
        <v>-2.4083487511693534E-6</v>
      </c>
    </row>
    <row r="41" spans="2:12" x14ac:dyDescent="0.3">
      <c r="B41" s="159"/>
      <c r="C41" s="44">
        <v>4</v>
      </c>
      <c r="D41" s="48">
        <f t="shared" ref="D41:L41" si="13">$B30*D$25*D30</f>
        <v>-1.2240887399367687E-5</v>
      </c>
      <c r="E41" s="48">
        <f t="shared" si="13"/>
        <v>0</v>
      </c>
      <c r="F41" s="48">
        <f t="shared" si="13"/>
        <v>3.1060446786979196E-5</v>
      </c>
      <c r="G41" s="48">
        <f t="shared" si="13"/>
        <v>2.0445961957551095E-4</v>
      </c>
      <c r="H41" s="48">
        <f t="shared" si="13"/>
        <v>0</v>
      </c>
      <c r="I41" s="48">
        <f t="shared" si="13"/>
        <v>0</v>
      </c>
      <c r="J41" s="48">
        <f t="shared" si="13"/>
        <v>0</v>
      </c>
      <c r="K41" s="48">
        <f t="shared" si="13"/>
        <v>0</v>
      </c>
      <c r="L41" s="48">
        <f t="shared" si="13"/>
        <v>1.0500913612457149E-5</v>
      </c>
    </row>
    <row r="42" spans="2:12" x14ac:dyDescent="0.3">
      <c r="B42" s="159"/>
      <c r="C42" s="44">
        <v>5</v>
      </c>
      <c r="D42" s="48">
        <f t="shared" ref="D42:L42" si="14">$B31*D$25*D31</f>
        <v>0</v>
      </c>
      <c r="E42" s="48">
        <f t="shared" si="14"/>
        <v>0</v>
      </c>
      <c r="F42" s="48">
        <f t="shared" si="14"/>
        <v>0</v>
      </c>
      <c r="G42" s="48">
        <f t="shared" si="14"/>
        <v>0</v>
      </c>
      <c r="H42" s="48">
        <f t="shared" si="14"/>
        <v>0</v>
      </c>
      <c r="I42" s="48">
        <f t="shared" si="14"/>
        <v>0</v>
      </c>
      <c r="J42" s="48">
        <f t="shared" si="14"/>
        <v>0</v>
      </c>
      <c r="K42" s="48">
        <f t="shared" si="14"/>
        <v>0</v>
      </c>
      <c r="L42" s="48">
        <f t="shared" si="14"/>
        <v>0</v>
      </c>
    </row>
    <row r="43" spans="2:12" x14ac:dyDescent="0.3">
      <c r="B43" s="159"/>
      <c r="C43" s="44">
        <v>6</v>
      </c>
      <c r="D43" s="48">
        <f t="shared" ref="D43:L43" si="15">$B32*D$25*D32</f>
        <v>0</v>
      </c>
      <c r="E43" s="48">
        <f t="shared" si="15"/>
        <v>0</v>
      </c>
      <c r="F43" s="48">
        <f t="shared" si="15"/>
        <v>0</v>
      </c>
      <c r="G43" s="48">
        <f t="shared" si="15"/>
        <v>0</v>
      </c>
      <c r="H43" s="48">
        <f t="shared" si="15"/>
        <v>0</v>
      </c>
      <c r="I43" s="48">
        <f t="shared" si="15"/>
        <v>0</v>
      </c>
      <c r="J43" s="48">
        <f t="shared" si="15"/>
        <v>0</v>
      </c>
      <c r="K43" s="48">
        <f t="shared" si="15"/>
        <v>0</v>
      </c>
      <c r="L43" s="48">
        <f t="shared" si="15"/>
        <v>0</v>
      </c>
    </row>
    <row r="44" spans="2:12" x14ac:dyDescent="0.3">
      <c r="B44" s="159"/>
      <c r="C44" s="44">
        <v>7</v>
      </c>
      <c r="D44" s="48">
        <f t="shared" ref="D44:L44" si="16">$B33*D$25*D33</f>
        <v>0</v>
      </c>
      <c r="E44" s="48">
        <f t="shared" si="16"/>
        <v>0</v>
      </c>
      <c r="F44" s="48">
        <f t="shared" si="16"/>
        <v>0</v>
      </c>
      <c r="G44" s="48">
        <f t="shared" si="16"/>
        <v>0</v>
      </c>
      <c r="H44" s="48">
        <f t="shared" si="16"/>
        <v>0</v>
      </c>
      <c r="I44" s="48">
        <f t="shared" si="16"/>
        <v>0</v>
      </c>
      <c r="J44" s="48">
        <f t="shared" si="16"/>
        <v>0</v>
      </c>
      <c r="K44" s="48">
        <f t="shared" si="16"/>
        <v>0</v>
      </c>
      <c r="L44" s="48">
        <f t="shared" si="16"/>
        <v>0</v>
      </c>
    </row>
    <row r="45" spans="2:12" x14ac:dyDescent="0.3">
      <c r="B45" s="159"/>
      <c r="C45" s="44">
        <v>8</v>
      </c>
      <c r="D45" s="48">
        <f t="shared" ref="D45:L45" si="17">$B34*D$25*D34</f>
        <v>0</v>
      </c>
      <c r="E45" s="48">
        <f t="shared" si="17"/>
        <v>0</v>
      </c>
      <c r="F45" s="48">
        <f t="shared" si="17"/>
        <v>0</v>
      </c>
      <c r="G45" s="48">
        <f t="shared" si="17"/>
        <v>0</v>
      </c>
      <c r="H45" s="48">
        <f t="shared" si="17"/>
        <v>0</v>
      </c>
      <c r="I45" s="48">
        <f t="shared" si="17"/>
        <v>0</v>
      </c>
      <c r="J45" s="48">
        <f t="shared" si="17"/>
        <v>0</v>
      </c>
      <c r="K45" s="48">
        <f t="shared" si="17"/>
        <v>0</v>
      </c>
      <c r="L45" s="48">
        <f t="shared" si="17"/>
        <v>0</v>
      </c>
    </row>
    <row r="46" spans="2:12" x14ac:dyDescent="0.3">
      <c r="B46" s="159"/>
      <c r="C46" s="44">
        <v>9</v>
      </c>
      <c r="D46" s="48">
        <f t="shared" ref="D46:K46" si="18">$B35*D$25*D35</f>
        <v>8.2306356909451169E-6</v>
      </c>
      <c r="E46" s="48">
        <f t="shared" si="18"/>
        <v>0</v>
      </c>
      <c r="F46" s="48">
        <f t="shared" si="18"/>
        <v>-2.4083487511693534E-6</v>
      </c>
      <c r="G46" s="48">
        <f t="shared" si="18"/>
        <v>1.0500913612457149E-5</v>
      </c>
      <c r="H46" s="48">
        <f t="shared" si="18"/>
        <v>0</v>
      </c>
      <c r="I46" s="48">
        <f t="shared" si="18"/>
        <v>0</v>
      </c>
      <c r="J46" s="48">
        <f t="shared" si="18"/>
        <v>0</v>
      </c>
      <c r="K46" s="48">
        <f t="shared" si="18"/>
        <v>0</v>
      </c>
      <c r="L46" s="48">
        <f>$B35*L$25*L35</f>
        <v>2.0687712891745048E-4</v>
      </c>
    </row>
    <row r="48" spans="2:12" x14ac:dyDescent="0.3">
      <c r="C48" s="81" t="s">
        <v>63</v>
      </c>
      <c r="D48" s="78">
        <f>SUMPRODUCT(D6:L6,D21:L21)</f>
        <v>1.1453695019027509E-2</v>
      </c>
    </row>
    <row r="51" spans="2:6" x14ac:dyDescent="0.3">
      <c r="B51" s="1" t="s">
        <v>1</v>
      </c>
    </row>
    <row r="52" spans="2:6" ht="14.55" customHeight="1" x14ac:dyDescent="0.3">
      <c r="B52" s="158" t="s">
        <v>94</v>
      </c>
      <c r="C52" s="158"/>
      <c r="D52" s="82">
        <f>SQRT(SUM(D38:L46))</f>
        <v>2.5566242773391042E-2</v>
      </c>
    </row>
    <row r="53" spans="2:6" x14ac:dyDescent="0.3">
      <c r="B53" s="158"/>
      <c r="C53" s="158"/>
    </row>
    <row r="55" spans="2:6" x14ac:dyDescent="0.3">
      <c r="B55" s="1" t="s">
        <v>2</v>
      </c>
    </row>
    <row r="56" spans="2:6" x14ac:dyDescent="0.3">
      <c r="B56" s="79" t="s">
        <v>3</v>
      </c>
      <c r="C56" s="79"/>
      <c r="D56" s="79" t="s">
        <v>4</v>
      </c>
    </row>
    <row r="57" spans="2:6" x14ac:dyDescent="0.3">
      <c r="B57" s="83">
        <f>D48</f>
        <v>1.1453695019027509E-2</v>
      </c>
      <c r="C57" s="4" t="s">
        <v>9</v>
      </c>
      <c r="D57" s="76">
        <v>0.01</v>
      </c>
      <c r="F57" s="1" t="s">
        <v>93</v>
      </c>
    </row>
    <row r="58" spans="2:6" x14ac:dyDescent="0.3">
      <c r="F58" s="1"/>
    </row>
    <row r="59" spans="2:6" x14ac:dyDescent="0.3">
      <c r="B59" s="73">
        <f>SUM(D21:L21)</f>
        <v>0.99999999999999989</v>
      </c>
      <c r="C59" s="41" t="s">
        <v>66</v>
      </c>
      <c r="D59" s="76">
        <v>1</v>
      </c>
      <c r="F59" s="1" t="s">
        <v>67</v>
      </c>
    </row>
  </sheetData>
  <mergeCells count="2">
    <mergeCell ref="B52:C53"/>
    <mergeCell ref="B38:B4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59"/>
  <sheetViews>
    <sheetView showGridLines="0" topLeftCell="A21" workbookViewId="0">
      <selection activeCell="D48" sqref="D48"/>
    </sheetView>
  </sheetViews>
  <sheetFormatPr defaultColWidth="8.7109375" defaultRowHeight="14.4" x14ac:dyDescent="0.3"/>
  <cols>
    <col min="1" max="1" width="4.42578125" style="21" customWidth="1"/>
    <col min="2" max="2" width="12.7109375" style="21" customWidth="1"/>
    <col min="3" max="3" width="13" style="21" customWidth="1"/>
    <col min="4" max="12" width="12.7109375" style="21" customWidth="1"/>
    <col min="13" max="16384" width="8.7109375" style="21"/>
  </cols>
  <sheetData>
    <row r="1" spans="2:12" ht="23.4" x14ac:dyDescent="0.3">
      <c r="B1" s="7" t="s">
        <v>62</v>
      </c>
    </row>
    <row r="3" spans="2:12" x14ac:dyDescent="0.3">
      <c r="C3" s="13" t="s">
        <v>10</v>
      </c>
    </row>
    <row r="5" spans="2:12" x14ac:dyDescent="0.3">
      <c r="C5" s="44" t="s">
        <v>60</v>
      </c>
      <c r="D5" s="44">
        <v>1</v>
      </c>
      <c r="E5" s="44">
        <v>2</v>
      </c>
      <c r="F5" s="44">
        <v>3</v>
      </c>
      <c r="G5" s="44">
        <v>4</v>
      </c>
      <c r="H5" s="44">
        <v>5</v>
      </c>
      <c r="I5" s="44">
        <v>6</v>
      </c>
      <c r="J5" s="44">
        <v>7</v>
      </c>
      <c r="K5" s="44">
        <v>8</v>
      </c>
      <c r="L5" s="44">
        <v>9</v>
      </c>
    </row>
    <row r="6" spans="2:12" x14ac:dyDescent="0.3">
      <c r="C6" s="44" t="s">
        <v>61</v>
      </c>
      <c r="D6" s="91">
        <f>'0. Data'!K56</f>
        <v>1.9785721216987059E-3</v>
      </c>
      <c r="E6" s="91">
        <f>'0. Data'!L56</f>
        <v>2.3362822851239573E-3</v>
      </c>
      <c r="F6" s="91">
        <f>'0. Data'!M56</f>
        <v>1.4068687458608639E-2</v>
      </c>
      <c r="G6" s="91">
        <f>'0. Data'!N56</f>
        <v>1.0566460660289776E-2</v>
      </c>
      <c r="H6" s="91">
        <f>'0. Data'!O56</f>
        <v>1.2509884405036647E-2</v>
      </c>
      <c r="I6" s="91">
        <f>'0. Data'!P56</f>
        <v>1.3562733252239509E-2</v>
      </c>
      <c r="J6" s="91">
        <f>'0. Data'!Q56</f>
        <v>1.3059284848453458E-2</v>
      </c>
      <c r="K6" s="91">
        <f>'0. Data'!R56</f>
        <v>1.3010326760409925E-2</v>
      </c>
      <c r="L6" s="91">
        <f>'0. Data'!S56</f>
        <v>1.7118669304365064E-2</v>
      </c>
    </row>
    <row r="7" spans="2:12" ht="15.6" x14ac:dyDescent="0.3">
      <c r="G7" s="38"/>
      <c r="H7" s="38"/>
      <c r="I7" s="38"/>
      <c r="J7" s="38"/>
      <c r="K7" s="38"/>
    </row>
    <row r="8" spans="2:12" x14ac:dyDescent="0.3">
      <c r="C8" s="44" t="s">
        <v>64</v>
      </c>
      <c r="D8" s="44">
        <v>1</v>
      </c>
      <c r="E8" s="44">
        <v>2</v>
      </c>
      <c r="F8" s="44">
        <v>3</v>
      </c>
      <c r="G8" s="44">
        <v>4</v>
      </c>
      <c r="H8" s="44">
        <v>5</v>
      </c>
      <c r="I8" s="44">
        <v>6</v>
      </c>
      <c r="J8" s="44">
        <v>7</v>
      </c>
      <c r="K8" s="44">
        <v>8</v>
      </c>
      <c r="L8" s="44">
        <v>9</v>
      </c>
    </row>
    <row r="9" spans="2:12" x14ac:dyDescent="0.3">
      <c r="C9" s="44">
        <v>1</v>
      </c>
      <c r="D9" s="74">
        <v>3.0746779251103131E-3</v>
      </c>
      <c r="E9" s="74">
        <v>3.3155393071539877E-3</v>
      </c>
      <c r="F9" s="74">
        <v>6.1220991298646177E-4</v>
      </c>
      <c r="G9" s="74">
        <v>-1.7213058037679322E-4</v>
      </c>
      <c r="H9" s="74">
        <v>1.322422336340141E-3</v>
      </c>
      <c r="I9" s="74">
        <v>1.026194972786458E-3</v>
      </c>
      <c r="J9" s="74">
        <v>1.5652824305129526E-3</v>
      </c>
      <c r="K9" s="74">
        <v>1.4013364143281709E-3</v>
      </c>
      <c r="L9" s="74">
        <v>1.2122473952775786E-4</v>
      </c>
    </row>
    <row r="10" spans="2:12" x14ac:dyDescent="0.3">
      <c r="C10" s="44">
        <v>2</v>
      </c>
      <c r="D10" s="75">
        <v>3.3155393071539877E-3</v>
      </c>
      <c r="E10" s="75">
        <v>4.6651224724796525E-3</v>
      </c>
      <c r="F10" s="75">
        <v>7.0842477429662425E-4</v>
      </c>
      <c r="G10" s="75">
        <v>4.975464631952846E-5</v>
      </c>
      <c r="H10" s="75">
        <v>1.7195253783081328E-3</v>
      </c>
      <c r="I10" s="75">
        <v>1.2619543410969639E-3</v>
      </c>
      <c r="J10" s="75">
        <v>1.7138758728282705E-3</v>
      </c>
      <c r="K10" s="75">
        <v>1.7771975770923456E-3</v>
      </c>
      <c r="L10" s="75">
        <v>-2.5088370568504705E-4</v>
      </c>
    </row>
    <row r="11" spans="2:12" x14ac:dyDescent="0.3">
      <c r="C11" s="44">
        <v>3</v>
      </c>
      <c r="D11" s="74">
        <v>6.1220991298646177E-4</v>
      </c>
      <c r="E11" s="74">
        <v>7.0842477429662425E-4</v>
      </c>
      <c r="F11" s="74">
        <v>2.4609128252045041E-3</v>
      </c>
      <c r="G11" s="74">
        <v>8.5114120738627626E-4</v>
      </c>
      <c r="H11" s="74">
        <v>1.2701523500576475E-3</v>
      </c>
      <c r="I11" s="74">
        <v>1.160945694896585E-3</v>
      </c>
      <c r="J11" s="74">
        <v>2.0398318823060739E-3</v>
      </c>
      <c r="K11" s="74">
        <v>1.768343302020998E-3</v>
      </c>
      <c r="L11" s="74">
        <v>-6.9123551868456392E-5</v>
      </c>
    </row>
    <row r="12" spans="2:12" x14ac:dyDescent="0.3">
      <c r="C12" s="44">
        <v>4</v>
      </c>
      <c r="D12" s="74">
        <v>-1.7213058037679322E-4</v>
      </c>
      <c r="E12" s="74">
        <v>4.975464631952846E-5</v>
      </c>
      <c r="F12" s="74">
        <v>8.5114120738627626E-4</v>
      </c>
      <c r="G12" s="74">
        <v>1.598307264805019E-3</v>
      </c>
      <c r="H12" s="74">
        <v>7.3257555652130046E-4</v>
      </c>
      <c r="I12" s="74">
        <v>4.3191190856842139E-4</v>
      </c>
      <c r="J12" s="74">
        <v>8.0664985313240033E-4</v>
      </c>
      <c r="K12" s="74">
        <v>8.9101511907137331E-4</v>
      </c>
      <c r="L12" s="74">
        <v>8.5979033962451759E-5</v>
      </c>
    </row>
    <row r="13" spans="2:12" x14ac:dyDescent="0.3">
      <c r="C13" s="44">
        <v>5</v>
      </c>
      <c r="D13" s="75">
        <v>1.322422336340141E-3</v>
      </c>
      <c r="E13" s="75">
        <v>1.7195253783081328E-3</v>
      </c>
      <c r="F13" s="75">
        <v>1.2701523500576475E-3</v>
      </c>
      <c r="G13" s="75">
        <v>7.3257555652130046E-4</v>
      </c>
      <c r="H13" s="75">
        <v>3.1031979287142334E-3</v>
      </c>
      <c r="I13" s="75">
        <v>2.0477871975676607E-3</v>
      </c>
      <c r="J13" s="75">
        <v>2.8478908181504285E-3</v>
      </c>
      <c r="K13" s="75">
        <v>2.4169199784176993E-3</v>
      </c>
      <c r="L13" s="75">
        <v>7.4546890104880013E-4</v>
      </c>
    </row>
    <row r="14" spans="2:12" x14ac:dyDescent="0.3">
      <c r="C14" s="44">
        <v>6</v>
      </c>
      <c r="D14" s="74">
        <v>1.026194972786458E-3</v>
      </c>
      <c r="E14" s="74">
        <v>1.2619543410969639E-3</v>
      </c>
      <c r="F14" s="74">
        <v>1.160945694896585E-3</v>
      </c>
      <c r="G14" s="74">
        <v>4.3191190856842139E-4</v>
      </c>
      <c r="H14" s="74">
        <v>2.0477871975676607E-3</v>
      </c>
      <c r="I14" s="74">
        <v>2.1824376237853868E-3</v>
      </c>
      <c r="J14" s="74">
        <v>2.3458030712259397E-3</v>
      </c>
      <c r="K14" s="74">
        <v>1.8602273940485717E-3</v>
      </c>
      <c r="L14" s="74">
        <v>5.7397730963836967E-4</v>
      </c>
    </row>
    <row r="15" spans="2:12" x14ac:dyDescent="0.3">
      <c r="C15" s="44">
        <v>7</v>
      </c>
      <c r="D15" s="74">
        <v>1.5652824305129526E-3</v>
      </c>
      <c r="E15" s="74">
        <v>1.7138758728282705E-3</v>
      </c>
      <c r="F15" s="74">
        <v>2.0398318823060739E-3</v>
      </c>
      <c r="G15" s="74">
        <v>8.0664985313240033E-4</v>
      </c>
      <c r="H15" s="74">
        <v>2.8478908181504285E-3</v>
      </c>
      <c r="I15" s="74">
        <v>2.3458030712259397E-3</v>
      </c>
      <c r="J15" s="74">
        <v>3.6778800321264119E-3</v>
      </c>
      <c r="K15" s="74">
        <v>2.7340302846919086E-3</v>
      </c>
      <c r="L15" s="74">
        <v>5.393321640652127E-4</v>
      </c>
    </row>
    <row r="16" spans="2:12" x14ac:dyDescent="0.3">
      <c r="C16" s="44">
        <v>8</v>
      </c>
      <c r="D16" s="75">
        <v>1.4013364143281709E-3</v>
      </c>
      <c r="E16" s="75">
        <v>1.7771975770923456E-3</v>
      </c>
      <c r="F16" s="75">
        <v>1.768343302020998E-3</v>
      </c>
      <c r="G16" s="75">
        <v>8.9101511907137331E-4</v>
      </c>
      <c r="H16" s="75">
        <v>2.4169199784176993E-3</v>
      </c>
      <c r="I16" s="75">
        <v>1.8602273940485717E-3</v>
      </c>
      <c r="J16" s="75">
        <v>2.7340302846919086E-3</v>
      </c>
      <c r="K16" s="75">
        <v>2.840171186808349E-3</v>
      </c>
      <c r="L16" s="75">
        <v>4.0914465887501619E-4</v>
      </c>
    </row>
    <row r="17" spans="2:12" x14ac:dyDescent="0.3">
      <c r="C17" s="44">
        <v>9</v>
      </c>
      <c r="D17" s="74">
        <v>1.2122473952775786E-4</v>
      </c>
      <c r="E17" s="74">
        <v>-2.5088370568504705E-4</v>
      </c>
      <c r="F17" s="74">
        <v>-6.9123551868456392E-5</v>
      </c>
      <c r="G17" s="74">
        <v>8.5979033962451759E-5</v>
      </c>
      <c r="H17" s="74">
        <v>7.4546890104880013E-4</v>
      </c>
      <c r="I17" s="74">
        <v>5.7397730963836967E-4</v>
      </c>
      <c r="J17" s="74">
        <v>5.393321640652127E-4</v>
      </c>
      <c r="K17" s="74">
        <v>4.0914465887501619E-4</v>
      </c>
      <c r="L17" s="74">
        <v>1.7741515143476637E-3</v>
      </c>
    </row>
    <row r="18" spans="2:12" ht="15.6" x14ac:dyDescent="0.3">
      <c r="G18" s="38"/>
      <c r="H18" s="38"/>
      <c r="I18" s="38"/>
      <c r="J18" s="38"/>
      <c r="K18" s="38"/>
    </row>
    <row r="19" spans="2:12" x14ac:dyDescent="0.3">
      <c r="B19" s="1" t="s">
        <v>0</v>
      </c>
      <c r="D19" s="1"/>
      <c r="E19" s="1"/>
      <c r="H19" s="42"/>
    </row>
    <row r="20" spans="2:12" x14ac:dyDescent="0.3">
      <c r="D20" s="79" t="s">
        <v>69</v>
      </c>
      <c r="E20" s="79" t="s">
        <v>70</v>
      </c>
      <c r="F20" s="79" t="s">
        <v>71</v>
      </c>
      <c r="G20" s="79" t="s">
        <v>87</v>
      </c>
      <c r="H20" s="79" t="s">
        <v>88</v>
      </c>
      <c r="I20" s="79" t="s">
        <v>89</v>
      </c>
      <c r="J20" s="79" t="s">
        <v>90</v>
      </c>
      <c r="K20" s="79" t="s">
        <v>91</v>
      </c>
      <c r="L20" s="79" t="s">
        <v>92</v>
      </c>
    </row>
    <row r="21" spans="2:12" ht="28.8" x14ac:dyDescent="0.3">
      <c r="C21" s="80" t="s">
        <v>68</v>
      </c>
      <c r="D21" s="77">
        <v>0</v>
      </c>
      <c r="E21" s="77">
        <v>0</v>
      </c>
      <c r="F21" s="77">
        <v>0.28975286252325011</v>
      </c>
      <c r="G21" s="77">
        <v>0.10963732121649127</v>
      </c>
      <c r="H21" s="77">
        <v>0</v>
      </c>
      <c r="I21" s="77">
        <v>1.1532669308348899E-2</v>
      </c>
      <c r="J21" s="77">
        <v>0</v>
      </c>
      <c r="K21" s="77">
        <v>0</v>
      </c>
      <c r="L21" s="77">
        <v>0.58907714695759572</v>
      </c>
    </row>
    <row r="23" spans="2:12" x14ac:dyDescent="0.3">
      <c r="B23" s="1" t="s">
        <v>14</v>
      </c>
      <c r="C23" s="1"/>
      <c r="D23" s="1"/>
    </row>
    <row r="25" spans="2:12" x14ac:dyDescent="0.3">
      <c r="B25" s="45"/>
      <c r="C25" s="45"/>
      <c r="D25" s="46">
        <f t="shared" ref="D25:L25" si="0">D21</f>
        <v>0</v>
      </c>
      <c r="E25" s="46">
        <f t="shared" si="0"/>
        <v>0</v>
      </c>
      <c r="F25" s="46">
        <f t="shared" si="0"/>
        <v>0.28975286252325011</v>
      </c>
      <c r="G25" s="46">
        <f t="shared" si="0"/>
        <v>0.10963732121649127</v>
      </c>
      <c r="H25" s="46">
        <f t="shared" si="0"/>
        <v>0</v>
      </c>
      <c r="I25" s="46">
        <f t="shared" si="0"/>
        <v>1.1532669308348899E-2</v>
      </c>
      <c r="J25" s="46">
        <f t="shared" si="0"/>
        <v>0</v>
      </c>
      <c r="K25" s="46">
        <f t="shared" si="0"/>
        <v>0</v>
      </c>
      <c r="L25" s="46">
        <f t="shared" si="0"/>
        <v>0.58907714695759572</v>
      </c>
    </row>
    <row r="26" spans="2:12" x14ac:dyDescent="0.3">
      <c r="B26" s="45"/>
      <c r="C26" s="44" t="s">
        <v>64</v>
      </c>
      <c r="D26" s="44">
        <v>1</v>
      </c>
      <c r="E26" s="44">
        <v>2</v>
      </c>
      <c r="F26" s="44">
        <v>3</v>
      </c>
      <c r="G26" s="44">
        <v>4</v>
      </c>
      <c r="H26" s="44">
        <v>5</v>
      </c>
      <c r="I26" s="44">
        <v>6</v>
      </c>
      <c r="J26" s="44">
        <v>7</v>
      </c>
      <c r="K26" s="44">
        <v>8</v>
      </c>
      <c r="L26" s="44">
        <v>9</v>
      </c>
    </row>
    <row r="27" spans="2:12" x14ac:dyDescent="0.3">
      <c r="B27" s="47">
        <f>D21</f>
        <v>0</v>
      </c>
      <c r="C27" s="44">
        <v>1</v>
      </c>
      <c r="D27" s="74">
        <f>D9</f>
        <v>3.0746779251103131E-3</v>
      </c>
      <c r="E27" s="74">
        <f t="shared" ref="E27:L27" si="1">E9</f>
        <v>3.3155393071539877E-3</v>
      </c>
      <c r="F27" s="74">
        <f t="shared" si="1"/>
        <v>6.1220991298646177E-4</v>
      </c>
      <c r="G27" s="74">
        <f t="shared" si="1"/>
        <v>-1.7213058037679322E-4</v>
      </c>
      <c r="H27" s="74">
        <f t="shared" si="1"/>
        <v>1.322422336340141E-3</v>
      </c>
      <c r="I27" s="74">
        <f t="shared" si="1"/>
        <v>1.026194972786458E-3</v>
      </c>
      <c r="J27" s="74">
        <f t="shared" si="1"/>
        <v>1.5652824305129526E-3</v>
      </c>
      <c r="K27" s="74">
        <f t="shared" si="1"/>
        <v>1.4013364143281709E-3</v>
      </c>
      <c r="L27" s="74">
        <f t="shared" si="1"/>
        <v>1.2122473952775786E-4</v>
      </c>
    </row>
    <row r="28" spans="2:12" x14ac:dyDescent="0.3">
      <c r="B28" s="47">
        <f>E21</f>
        <v>0</v>
      </c>
      <c r="C28" s="44">
        <v>2</v>
      </c>
      <c r="D28" s="74">
        <f t="shared" ref="D28:L35" si="2">D10</f>
        <v>3.3155393071539877E-3</v>
      </c>
      <c r="E28" s="74">
        <f t="shared" si="2"/>
        <v>4.6651224724796525E-3</v>
      </c>
      <c r="F28" s="74">
        <f t="shared" si="2"/>
        <v>7.0842477429662425E-4</v>
      </c>
      <c r="G28" s="74">
        <f t="shared" si="2"/>
        <v>4.975464631952846E-5</v>
      </c>
      <c r="H28" s="74">
        <f t="shared" si="2"/>
        <v>1.7195253783081328E-3</v>
      </c>
      <c r="I28" s="74">
        <f t="shared" si="2"/>
        <v>1.2619543410969639E-3</v>
      </c>
      <c r="J28" s="74">
        <f t="shared" si="2"/>
        <v>1.7138758728282705E-3</v>
      </c>
      <c r="K28" s="74">
        <f t="shared" si="2"/>
        <v>1.7771975770923456E-3</v>
      </c>
      <c r="L28" s="74">
        <f t="shared" si="2"/>
        <v>-2.5088370568504705E-4</v>
      </c>
    </row>
    <row r="29" spans="2:12" x14ac:dyDescent="0.3">
      <c r="B29" s="47">
        <f>F21</f>
        <v>0.28975286252325011</v>
      </c>
      <c r="C29" s="44">
        <v>3</v>
      </c>
      <c r="D29" s="74">
        <f t="shared" si="2"/>
        <v>6.1220991298646177E-4</v>
      </c>
      <c r="E29" s="74">
        <f t="shared" si="2"/>
        <v>7.0842477429662425E-4</v>
      </c>
      <c r="F29" s="74">
        <f t="shared" si="2"/>
        <v>2.4609128252045041E-3</v>
      </c>
      <c r="G29" s="74">
        <f t="shared" si="2"/>
        <v>8.5114120738627626E-4</v>
      </c>
      <c r="H29" s="74">
        <f t="shared" si="2"/>
        <v>1.2701523500576475E-3</v>
      </c>
      <c r="I29" s="74">
        <f t="shared" si="2"/>
        <v>1.160945694896585E-3</v>
      </c>
      <c r="J29" s="74">
        <f t="shared" si="2"/>
        <v>2.0398318823060739E-3</v>
      </c>
      <c r="K29" s="74">
        <f t="shared" si="2"/>
        <v>1.768343302020998E-3</v>
      </c>
      <c r="L29" s="74">
        <f t="shared" si="2"/>
        <v>-6.9123551868456392E-5</v>
      </c>
    </row>
    <row r="30" spans="2:12" x14ac:dyDescent="0.3">
      <c r="B30" s="47">
        <f>G21</f>
        <v>0.10963732121649127</v>
      </c>
      <c r="C30" s="44">
        <v>4</v>
      </c>
      <c r="D30" s="74">
        <f t="shared" si="2"/>
        <v>-1.7213058037679322E-4</v>
      </c>
      <c r="E30" s="74">
        <f t="shared" si="2"/>
        <v>4.975464631952846E-5</v>
      </c>
      <c r="F30" s="74">
        <f t="shared" si="2"/>
        <v>8.5114120738627626E-4</v>
      </c>
      <c r="G30" s="74">
        <f t="shared" si="2"/>
        <v>1.598307264805019E-3</v>
      </c>
      <c r="H30" s="74">
        <f t="shared" si="2"/>
        <v>7.3257555652130046E-4</v>
      </c>
      <c r="I30" s="74">
        <f t="shared" si="2"/>
        <v>4.3191190856842139E-4</v>
      </c>
      <c r="J30" s="74">
        <f t="shared" si="2"/>
        <v>8.0664985313240033E-4</v>
      </c>
      <c r="K30" s="74">
        <f t="shared" si="2"/>
        <v>8.9101511907137331E-4</v>
      </c>
      <c r="L30" s="74">
        <f t="shared" si="2"/>
        <v>8.5979033962451759E-5</v>
      </c>
    </row>
    <row r="31" spans="2:12" x14ac:dyDescent="0.3">
      <c r="B31" s="47">
        <f>H21</f>
        <v>0</v>
      </c>
      <c r="C31" s="44">
        <v>5</v>
      </c>
      <c r="D31" s="74">
        <f t="shared" si="2"/>
        <v>1.322422336340141E-3</v>
      </c>
      <c r="E31" s="74">
        <f t="shared" si="2"/>
        <v>1.7195253783081328E-3</v>
      </c>
      <c r="F31" s="74">
        <f t="shared" si="2"/>
        <v>1.2701523500576475E-3</v>
      </c>
      <c r="G31" s="74">
        <f t="shared" si="2"/>
        <v>7.3257555652130046E-4</v>
      </c>
      <c r="H31" s="74">
        <f t="shared" si="2"/>
        <v>3.1031979287142334E-3</v>
      </c>
      <c r="I31" s="74">
        <f t="shared" si="2"/>
        <v>2.0477871975676607E-3</v>
      </c>
      <c r="J31" s="74">
        <f t="shared" si="2"/>
        <v>2.8478908181504285E-3</v>
      </c>
      <c r="K31" s="74">
        <f t="shared" si="2"/>
        <v>2.4169199784176993E-3</v>
      </c>
      <c r="L31" s="74">
        <f t="shared" si="2"/>
        <v>7.4546890104880013E-4</v>
      </c>
    </row>
    <row r="32" spans="2:12" x14ac:dyDescent="0.3">
      <c r="B32" s="47">
        <f>I21</f>
        <v>1.1532669308348899E-2</v>
      </c>
      <c r="C32" s="44">
        <v>6</v>
      </c>
      <c r="D32" s="74">
        <f t="shared" si="2"/>
        <v>1.026194972786458E-3</v>
      </c>
      <c r="E32" s="74">
        <f t="shared" si="2"/>
        <v>1.2619543410969639E-3</v>
      </c>
      <c r="F32" s="74">
        <f t="shared" si="2"/>
        <v>1.160945694896585E-3</v>
      </c>
      <c r="G32" s="74">
        <f t="shared" si="2"/>
        <v>4.3191190856842139E-4</v>
      </c>
      <c r="H32" s="74">
        <f t="shared" si="2"/>
        <v>2.0477871975676607E-3</v>
      </c>
      <c r="I32" s="74">
        <f t="shared" si="2"/>
        <v>2.1824376237853868E-3</v>
      </c>
      <c r="J32" s="74">
        <f t="shared" si="2"/>
        <v>2.3458030712259397E-3</v>
      </c>
      <c r="K32" s="74">
        <f t="shared" si="2"/>
        <v>1.8602273940485717E-3</v>
      </c>
      <c r="L32" s="74">
        <f t="shared" si="2"/>
        <v>5.7397730963836967E-4</v>
      </c>
    </row>
    <row r="33" spans="2:12" x14ac:dyDescent="0.3">
      <c r="B33" s="47">
        <f>J21</f>
        <v>0</v>
      </c>
      <c r="C33" s="44">
        <v>7</v>
      </c>
      <c r="D33" s="74">
        <f t="shared" si="2"/>
        <v>1.5652824305129526E-3</v>
      </c>
      <c r="E33" s="74">
        <f t="shared" si="2"/>
        <v>1.7138758728282705E-3</v>
      </c>
      <c r="F33" s="74">
        <f t="shared" si="2"/>
        <v>2.0398318823060739E-3</v>
      </c>
      <c r="G33" s="74">
        <f t="shared" si="2"/>
        <v>8.0664985313240033E-4</v>
      </c>
      <c r="H33" s="74">
        <f t="shared" si="2"/>
        <v>2.8478908181504285E-3</v>
      </c>
      <c r="I33" s="74">
        <f t="shared" si="2"/>
        <v>2.3458030712259397E-3</v>
      </c>
      <c r="J33" s="74">
        <f t="shared" si="2"/>
        <v>3.6778800321264119E-3</v>
      </c>
      <c r="K33" s="74">
        <f t="shared" si="2"/>
        <v>2.7340302846919086E-3</v>
      </c>
      <c r="L33" s="74">
        <f t="shared" si="2"/>
        <v>5.393321640652127E-4</v>
      </c>
    </row>
    <row r="34" spans="2:12" x14ac:dyDescent="0.3">
      <c r="B34" s="47">
        <f>K21</f>
        <v>0</v>
      </c>
      <c r="C34" s="44">
        <v>8</v>
      </c>
      <c r="D34" s="74">
        <f t="shared" si="2"/>
        <v>1.4013364143281709E-3</v>
      </c>
      <c r="E34" s="74">
        <f t="shared" si="2"/>
        <v>1.7771975770923456E-3</v>
      </c>
      <c r="F34" s="74">
        <f t="shared" si="2"/>
        <v>1.768343302020998E-3</v>
      </c>
      <c r="G34" s="74">
        <f t="shared" si="2"/>
        <v>8.9101511907137331E-4</v>
      </c>
      <c r="H34" s="74">
        <f t="shared" si="2"/>
        <v>2.4169199784176993E-3</v>
      </c>
      <c r="I34" s="74">
        <f t="shared" si="2"/>
        <v>1.8602273940485717E-3</v>
      </c>
      <c r="J34" s="74">
        <f t="shared" si="2"/>
        <v>2.7340302846919086E-3</v>
      </c>
      <c r="K34" s="74">
        <f t="shared" si="2"/>
        <v>2.840171186808349E-3</v>
      </c>
      <c r="L34" s="74">
        <f t="shared" si="2"/>
        <v>4.0914465887501619E-4</v>
      </c>
    </row>
    <row r="35" spans="2:12" x14ac:dyDescent="0.3">
      <c r="B35" s="47">
        <f>L21</f>
        <v>0.58907714695759572</v>
      </c>
      <c r="C35" s="44">
        <v>9</v>
      </c>
      <c r="D35" s="74">
        <f t="shared" si="2"/>
        <v>1.2122473952775786E-4</v>
      </c>
      <c r="E35" s="74">
        <f t="shared" si="2"/>
        <v>-2.5088370568504705E-4</v>
      </c>
      <c r="F35" s="74">
        <f t="shared" si="2"/>
        <v>-6.9123551868456392E-5</v>
      </c>
      <c r="G35" s="74">
        <f t="shared" si="2"/>
        <v>8.5979033962451759E-5</v>
      </c>
      <c r="H35" s="74">
        <f t="shared" si="2"/>
        <v>7.4546890104880013E-4</v>
      </c>
      <c r="I35" s="74">
        <f t="shared" si="2"/>
        <v>5.7397730963836967E-4</v>
      </c>
      <c r="J35" s="74">
        <f t="shared" si="2"/>
        <v>5.393321640652127E-4</v>
      </c>
      <c r="K35" s="74">
        <f t="shared" si="2"/>
        <v>4.0914465887501619E-4</v>
      </c>
      <c r="L35" s="74">
        <f t="shared" si="2"/>
        <v>1.7741515143476637E-3</v>
      </c>
    </row>
    <row r="37" spans="2:12" ht="41.4" x14ac:dyDescent="0.3">
      <c r="C37" s="44" t="s">
        <v>72</v>
      </c>
      <c r="D37" s="44">
        <v>1</v>
      </c>
      <c r="E37" s="44">
        <v>2</v>
      </c>
      <c r="F37" s="44">
        <v>3</v>
      </c>
      <c r="G37" s="44">
        <v>4</v>
      </c>
      <c r="H37" s="44">
        <v>5</v>
      </c>
      <c r="I37" s="44">
        <v>6</v>
      </c>
      <c r="J37" s="44">
        <v>7</v>
      </c>
      <c r="K37" s="44">
        <v>8</v>
      </c>
      <c r="L37" s="44">
        <v>9</v>
      </c>
    </row>
    <row r="38" spans="2:12" ht="14.4" customHeight="1" x14ac:dyDescent="0.3">
      <c r="B38" s="159" t="s">
        <v>136</v>
      </c>
      <c r="C38" s="44">
        <v>1</v>
      </c>
      <c r="D38" s="48">
        <f>$B27*D$25*D27</f>
        <v>0</v>
      </c>
      <c r="E38" s="48">
        <f t="shared" ref="E38:L38" si="3">$B27*E$25*E27</f>
        <v>0</v>
      </c>
      <c r="F38" s="48">
        <f t="shared" si="3"/>
        <v>0</v>
      </c>
      <c r="G38" s="48">
        <f t="shared" si="3"/>
        <v>0</v>
      </c>
      <c r="H38" s="48">
        <f t="shared" si="3"/>
        <v>0</v>
      </c>
      <c r="I38" s="48">
        <f t="shared" si="3"/>
        <v>0</v>
      </c>
      <c r="J38" s="48">
        <f t="shared" si="3"/>
        <v>0</v>
      </c>
      <c r="K38" s="48">
        <f t="shared" si="3"/>
        <v>0</v>
      </c>
      <c r="L38" s="48">
        <f t="shared" si="3"/>
        <v>0</v>
      </c>
    </row>
    <row r="39" spans="2:12" x14ac:dyDescent="0.3">
      <c r="B39" s="159"/>
      <c r="C39" s="44">
        <v>2</v>
      </c>
      <c r="D39" s="48">
        <f t="shared" ref="D39:L39" si="4">$B28*D$25*D28</f>
        <v>0</v>
      </c>
      <c r="E39" s="48">
        <f t="shared" si="4"/>
        <v>0</v>
      </c>
      <c r="F39" s="48">
        <f t="shared" si="4"/>
        <v>0</v>
      </c>
      <c r="G39" s="48">
        <f t="shared" si="4"/>
        <v>0</v>
      </c>
      <c r="H39" s="48">
        <f t="shared" si="4"/>
        <v>0</v>
      </c>
      <c r="I39" s="48">
        <f t="shared" si="4"/>
        <v>0</v>
      </c>
      <c r="J39" s="48">
        <f t="shared" si="4"/>
        <v>0</v>
      </c>
      <c r="K39" s="48">
        <f t="shared" si="4"/>
        <v>0</v>
      </c>
      <c r="L39" s="48">
        <f t="shared" si="4"/>
        <v>0</v>
      </c>
    </row>
    <row r="40" spans="2:12" x14ac:dyDescent="0.3">
      <c r="B40" s="159"/>
      <c r="C40" s="44">
        <v>3</v>
      </c>
      <c r="D40" s="48">
        <f t="shared" ref="D40:L40" si="5">$B29*D$25*D29</f>
        <v>0</v>
      </c>
      <c r="E40" s="48">
        <f t="shared" si="5"/>
        <v>0</v>
      </c>
      <c r="F40" s="48">
        <f>$B29*F$25*F29</f>
        <v>2.0661017230875407E-4</v>
      </c>
      <c r="G40" s="48">
        <f t="shared" si="5"/>
        <v>2.7038822078033418E-5</v>
      </c>
      <c r="H40" s="48">
        <f t="shared" si="5"/>
        <v>0</v>
      </c>
      <c r="I40" s="48">
        <f t="shared" si="5"/>
        <v>3.8794439324793658E-6</v>
      </c>
      <c r="J40" s="48">
        <f t="shared" si="5"/>
        <v>0</v>
      </c>
      <c r="K40" s="48">
        <f t="shared" si="5"/>
        <v>0</v>
      </c>
      <c r="L40" s="48">
        <f t="shared" si="5"/>
        <v>-1.1798477152654676E-5</v>
      </c>
    </row>
    <row r="41" spans="2:12" x14ac:dyDescent="0.3">
      <c r="B41" s="159"/>
      <c r="C41" s="44">
        <v>4</v>
      </c>
      <c r="D41" s="48">
        <f t="shared" ref="D41:L41" si="6">$B30*D$25*D30</f>
        <v>0</v>
      </c>
      <c r="E41" s="48">
        <f t="shared" si="6"/>
        <v>0</v>
      </c>
      <c r="F41" s="48">
        <f t="shared" si="6"/>
        <v>2.7038822078033418E-5</v>
      </c>
      <c r="G41" s="48">
        <f t="shared" si="6"/>
        <v>1.9212200269341311E-5</v>
      </c>
      <c r="H41" s="48">
        <f t="shared" si="6"/>
        <v>0</v>
      </c>
      <c r="I41" s="48">
        <f t="shared" si="6"/>
        <v>5.4611415502698197E-7</v>
      </c>
      <c r="J41" s="48">
        <f t="shared" si="6"/>
        <v>0</v>
      </c>
      <c r="K41" s="48">
        <f t="shared" si="6"/>
        <v>0</v>
      </c>
      <c r="L41" s="48">
        <f t="shared" si="6"/>
        <v>5.5529421846879351E-6</v>
      </c>
    </row>
    <row r="42" spans="2:12" x14ac:dyDescent="0.3">
      <c r="B42" s="159"/>
      <c r="C42" s="44">
        <v>5</v>
      </c>
      <c r="D42" s="48">
        <f t="shared" ref="D42:L42" si="7">$B31*D$25*D31</f>
        <v>0</v>
      </c>
      <c r="E42" s="48">
        <f t="shared" si="7"/>
        <v>0</v>
      </c>
      <c r="F42" s="48">
        <f t="shared" si="7"/>
        <v>0</v>
      </c>
      <c r="G42" s="48">
        <f t="shared" si="7"/>
        <v>0</v>
      </c>
      <c r="H42" s="48">
        <f t="shared" si="7"/>
        <v>0</v>
      </c>
      <c r="I42" s="48">
        <f t="shared" si="7"/>
        <v>0</v>
      </c>
      <c r="J42" s="48">
        <f t="shared" si="7"/>
        <v>0</v>
      </c>
      <c r="K42" s="48">
        <f t="shared" si="7"/>
        <v>0</v>
      </c>
      <c r="L42" s="48">
        <f t="shared" si="7"/>
        <v>0</v>
      </c>
    </row>
    <row r="43" spans="2:12" x14ac:dyDescent="0.3">
      <c r="B43" s="159"/>
      <c r="C43" s="44">
        <v>6</v>
      </c>
      <c r="D43" s="48">
        <f t="shared" ref="D43:L43" si="8">$B32*D$25*D32</f>
        <v>0</v>
      </c>
      <c r="E43" s="48">
        <f t="shared" si="8"/>
        <v>0</v>
      </c>
      <c r="F43" s="48">
        <f t="shared" si="8"/>
        <v>3.8794439324793658E-6</v>
      </c>
      <c r="G43" s="48">
        <f t="shared" si="8"/>
        <v>5.4611415502698197E-7</v>
      </c>
      <c r="H43" s="48">
        <f t="shared" si="8"/>
        <v>0</v>
      </c>
      <c r="I43" s="48">
        <f t="shared" si="8"/>
        <v>2.9026957576246175E-7</v>
      </c>
      <c r="J43" s="48">
        <f t="shared" si="8"/>
        <v>0</v>
      </c>
      <c r="K43" s="48">
        <f t="shared" si="8"/>
        <v>0</v>
      </c>
      <c r="L43" s="48">
        <f t="shared" si="8"/>
        <v>3.8993905795580593E-6</v>
      </c>
    </row>
    <row r="44" spans="2:12" x14ac:dyDescent="0.3">
      <c r="B44" s="159"/>
      <c r="C44" s="44">
        <v>7</v>
      </c>
      <c r="D44" s="48">
        <f t="shared" ref="D44:L44" si="9">$B33*D$25*D33</f>
        <v>0</v>
      </c>
      <c r="E44" s="48">
        <f t="shared" si="9"/>
        <v>0</v>
      </c>
      <c r="F44" s="48">
        <f t="shared" si="9"/>
        <v>0</v>
      </c>
      <c r="G44" s="48">
        <f t="shared" si="9"/>
        <v>0</v>
      </c>
      <c r="H44" s="48">
        <f t="shared" si="9"/>
        <v>0</v>
      </c>
      <c r="I44" s="48">
        <f t="shared" si="9"/>
        <v>0</v>
      </c>
      <c r="J44" s="48">
        <f t="shared" si="9"/>
        <v>0</v>
      </c>
      <c r="K44" s="48">
        <f t="shared" si="9"/>
        <v>0</v>
      </c>
      <c r="L44" s="48">
        <f t="shared" si="9"/>
        <v>0</v>
      </c>
    </row>
    <row r="45" spans="2:12" x14ac:dyDescent="0.3">
      <c r="B45" s="159"/>
      <c r="C45" s="44">
        <v>8</v>
      </c>
      <c r="D45" s="48">
        <f t="shared" ref="D45:L45" si="10">$B34*D$25*D34</f>
        <v>0</v>
      </c>
      <c r="E45" s="48">
        <f t="shared" si="10"/>
        <v>0</v>
      </c>
      <c r="F45" s="48">
        <f t="shared" si="10"/>
        <v>0</v>
      </c>
      <c r="G45" s="48">
        <f t="shared" si="10"/>
        <v>0</v>
      </c>
      <c r="H45" s="48">
        <f t="shared" si="10"/>
        <v>0</v>
      </c>
      <c r="I45" s="48">
        <f t="shared" si="10"/>
        <v>0</v>
      </c>
      <c r="J45" s="48">
        <f t="shared" si="10"/>
        <v>0</v>
      </c>
      <c r="K45" s="48">
        <f t="shared" si="10"/>
        <v>0</v>
      </c>
      <c r="L45" s="48">
        <f t="shared" si="10"/>
        <v>0</v>
      </c>
    </row>
    <row r="46" spans="2:12" x14ac:dyDescent="0.3">
      <c r="B46" s="159"/>
      <c r="C46" s="44">
        <v>9</v>
      </c>
      <c r="D46" s="48">
        <f t="shared" ref="D46:L46" si="11">$B35*D$25*D35</f>
        <v>0</v>
      </c>
      <c r="E46" s="48">
        <f t="shared" si="11"/>
        <v>0</v>
      </c>
      <c r="F46" s="48">
        <f t="shared" si="11"/>
        <v>-1.1798477152654676E-5</v>
      </c>
      <c r="G46" s="48">
        <f t="shared" si="11"/>
        <v>5.5529421846879351E-6</v>
      </c>
      <c r="H46" s="48">
        <f t="shared" si="11"/>
        <v>0</v>
      </c>
      <c r="I46" s="48">
        <f t="shared" si="11"/>
        <v>3.8993905795580593E-6</v>
      </c>
      <c r="J46" s="48">
        <f t="shared" si="11"/>
        <v>0</v>
      </c>
      <c r="K46" s="48">
        <f t="shared" si="11"/>
        <v>0</v>
      </c>
      <c r="L46" s="48">
        <f t="shared" si="11"/>
        <v>6.1565166138949877E-4</v>
      </c>
    </row>
    <row r="48" spans="2:12" x14ac:dyDescent="0.3">
      <c r="B48" s="158" t="s">
        <v>94</v>
      </c>
      <c r="C48" s="158"/>
      <c r="D48" s="82">
        <f>SQRT(SUM(D38:L46))</f>
        <v>3.0000012918290863E-2</v>
      </c>
    </row>
    <row r="49" spans="2:6" x14ac:dyDescent="0.3">
      <c r="B49" s="158"/>
      <c r="C49" s="158"/>
    </row>
    <row r="51" spans="2:6" x14ac:dyDescent="0.3">
      <c r="B51" s="1" t="s">
        <v>1</v>
      </c>
    </row>
    <row r="52" spans="2:6" ht="14.55" customHeight="1" x14ac:dyDescent="0.3"/>
    <row r="53" spans="2:6" x14ac:dyDescent="0.3">
      <c r="C53" s="81" t="s">
        <v>63</v>
      </c>
      <c r="D53" s="78">
        <f>SUMPRODUCT(D6:L6,D21:L21)</f>
        <v>1.5475552295651777E-2</v>
      </c>
    </row>
    <row r="55" spans="2:6" x14ac:dyDescent="0.3">
      <c r="B55" s="1" t="s">
        <v>2</v>
      </c>
    </row>
    <row r="56" spans="2:6" x14ac:dyDescent="0.3">
      <c r="B56" s="79" t="s">
        <v>3</v>
      </c>
      <c r="C56" s="79"/>
      <c r="D56" s="79" t="s">
        <v>4</v>
      </c>
    </row>
    <row r="57" spans="2:6" x14ac:dyDescent="0.3">
      <c r="B57" s="83">
        <f>D48</f>
        <v>3.0000012918290863E-2</v>
      </c>
      <c r="C57" s="4" t="s">
        <v>11</v>
      </c>
      <c r="D57" s="76">
        <v>0.03</v>
      </c>
      <c r="F57" s="1" t="s">
        <v>95</v>
      </c>
    </row>
    <row r="58" spans="2:6" x14ac:dyDescent="0.3">
      <c r="F58" s="1"/>
    </row>
    <row r="59" spans="2:6" x14ac:dyDescent="0.3">
      <c r="B59" s="73">
        <f>SUM(D21:L21)</f>
        <v>1.0000000000056861</v>
      </c>
      <c r="C59" s="41" t="s">
        <v>66</v>
      </c>
      <c r="D59" s="76">
        <v>1</v>
      </c>
      <c r="F59" s="1" t="s">
        <v>67</v>
      </c>
    </row>
  </sheetData>
  <mergeCells count="2">
    <mergeCell ref="B48:C49"/>
    <mergeCell ref="B38:B4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0"/>
  <sheetViews>
    <sheetView showGridLines="0" topLeftCell="M1" workbookViewId="0">
      <selection activeCell="B48" sqref="B48:C49"/>
    </sheetView>
  </sheetViews>
  <sheetFormatPr defaultColWidth="8.7109375" defaultRowHeight="14.4" x14ac:dyDescent="0.3"/>
  <cols>
    <col min="1" max="1" width="4.42578125" style="52" customWidth="1"/>
    <col min="2" max="2" width="11.42578125" style="52" customWidth="1"/>
    <col min="3" max="3" width="14.28515625" style="52" customWidth="1"/>
    <col min="4" max="12" width="13" style="52" customWidth="1"/>
    <col min="13" max="16384" width="8.7109375" style="52"/>
  </cols>
  <sheetData>
    <row r="1" spans="1:17" ht="23.4" x14ac:dyDescent="0.3">
      <c r="A1" s="21"/>
      <c r="B1" s="7" t="s">
        <v>62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3">
      <c r="A3" s="21"/>
      <c r="B3" s="21"/>
      <c r="C3" s="13" t="s">
        <v>10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7" x14ac:dyDescent="0.3">
      <c r="A5" s="21"/>
      <c r="B5" s="21"/>
      <c r="C5" s="44" t="s">
        <v>60</v>
      </c>
      <c r="D5" s="44">
        <v>1</v>
      </c>
      <c r="E5" s="44">
        <v>2</v>
      </c>
      <c r="F5" s="44">
        <v>3</v>
      </c>
      <c r="G5" s="44">
        <v>4</v>
      </c>
      <c r="H5" s="44">
        <v>5</v>
      </c>
      <c r="I5" s="44">
        <v>6</v>
      </c>
      <c r="J5" s="44">
        <v>7</v>
      </c>
      <c r="K5" s="44">
        <v>8</v>
      </c>
      <c r="L5" s="44">
        <v>9</v>
      </c>
      <c r="M5" s="21"/>
      <c r="N5" s="21"/>
      <c r="O5" s="21"/>
      <c r="P5" s="21"/>
      <c r="Q5" s="21"/>
    </row>
    <row r="6" spans="1:17" x14ac:dyDescent="0.3">
      <c r="A6" s="21"/>
      <c r="B6" s="21"/>
      <c r="C6" s="44" t="s">
        <v>61</v>
      </c>
      <c r="D6" s="91">
        <f>'0. Data'!K56</f>
        <v>1.9785721216987059E-3</v>
      </c>
      <c r="E6" s="91">
        <f>'0. Data'!L56</f>
        <v>2.3362822851239573E-3</v>
      </c>
      <c r="F6" s="91">
        <f>'0. Data'!M56</f>
        <v>1.4068687458608639E-2</v>
      </c>
      <c r="G6" s="91">
        <f>'0. Data'!N56</f>
        <v>1.0566460660289776E-2</v>
      </c>
      <c r="H6" s="91">
        <f>'0. Data'!O56</f>
        <v>1.2509884405036647E-2</v>
      </c>
      <c r="I6" s="91">
        <f>'0. Data'!P56</f>
        <v>1.3562733252239509E-2</v>
      </c>
      <c r="J6" s="91">
        <f>'0. Data'!Q56</f>
        <v>1.3059284848453458E-2</v>
      </c>
      <c r="K6" s="91">
        <f>'0. Data'!R56</f>
        <v>1.3010326760409925E-2</v>
      </c>
      <c r="L6" s="91">
        <f>'0. Data'!S56</f>
        <v>1.7118669304365064E-2</v>
      </c>
      <c r="M6" s="21"/>
      <c r="N6" s="21"/>
      <c r="O6" s="21"/>
      <c r="P6" s="21"/>
      <c r="Q6" s="21"/>
    </row>
    <row r="7" spans="1:17" ht="15" customHeight="1" x14ac:dyDescent="0.3">
      <c r="A7" s="21"/>
      <c r="B7" s="21"/>
      <c r="C7" s="21"/>
      <c r="D7" s="21"/>
      <c r="E7" s="21"/>
      <c r="F7" s="21"/>
      <c r="G7" s="38"/>
      <c r="H7" s="38"/>
      <c r="I7" s="38"/>
      <c r="J7" s="38"/>
      <c r="K7" s="38"/>
      <c r="L7" s="21"/>
      <c r="M7" s="21"/>
      <c r="N7" s="21"/>
      <c r="O7" s="21"/>
      <c r="P7" s="21"/>
      <c r="Q7" s="21"/>
    </row>
    <row r="8" spans="1:17" ht="15" customHeight="1" x14ac:dyDescent="0.3">
      <c r="A8" s="21"/>
      <c r="B8" s="21"/>
      <c r="C8" s="44" t="s">
        <v>64</v>
      </c>
      <c r="D8" s="44">
        <v>1</v>
      </c>
      <c r="E8" s="44">
        <v>2</v>
      </c>
      <c r="F8" s="44">
        <v>3</v>
      </c>
      <c r="G8" s="44">
        <v>4</v>
      </c>
      <c r="H8" s="44">
        <v>5</v>
      </c>
      <c r="I8" s="44">
        <v>6</v>
      </c>
      <c r="J8" s="44">
        <v>7</v>
      </c>
      <c r="K8" s="44">
        <v>8</v>
      </c>
      <c r="L8" s="44">
        <v>9</v>
      </c>
      <c r="M8" s="21"/>
      <c r="N8" s="21"/>
      <c r="O8" s="21"/>
      <c r="P8" s="21"/>
      <c r="Q8" s="21"/>
    </row>
    <row r="9" spans="1:17" ht="15" customHeight="1" x14ac:dyDescent="0.3">
      <c r="A9" s="21"/>
      <c r="B9" s="21"/>
      <c r="C9" s="44">
        <v>1</v>
      </c>
      <c r="D9" s="74">
        <v>3.0746779251103131E-3</v>
      </c>
      <c r="E9" s="74">
        <v>3.3155393071539877E-3</v>
      </c>
      <c r="F9" s="74">
        <v>6.1220991298646177E-4</v>
      </c>
      <c r="G9" s="74">
        <v>-1.7213058037679322E-4</v>
      </c>
      <c r="H9" s="74">
        <v>1.322422336340141E-3</v>
      </c>
      <c r="I9" s="74">
        <v>1.026194972786458E-3</v>
      </c>
      <c r="J9" s="74">
        <v>1.5652824305129526E-3</v>
      </c>
      <c r="K9" s="74">
        <v>1.4013364143281709E-3</v>
      </c>
      <c r="L9" s="74">
        <v>1.2122473952775786E-4</v>
      </c>
      <c r="M9" s="21"/>
      <c r="N9" s="21"/>
      <c r="O9" s="21"/>
      <c r="P9" s="21"/>
      <c r="Q9" s="21"/>
    </row>
    <row r="10" spans="1:17" ht="15" customHeight="1" x14ac:dyDescent="0.3">
      <c r="A10" s="21"/>
      <c r="B10" s="21"/>
      <c r="C10" s="44">
        <v>2</v>
      </c>
      <c r="D10" s="75">
        <v>3.3155393071539877E-3</v>
      </c>
      <c r="E10" s="75">
        <v>4.6651224724796525E-3</v>
      </c>
      <c r="F10" s="75">
        <v>7.0842477429662425E-4</v>
      </c>
      <c r="G10" s="75">
        <v>4.975464631952846E-5</v>
      </c>
      <c r="H10" s="75">
        <v>1.7195253783081328E-3</v>
      </c>
      <c r="I10" s="75">
        <v>1.2619543410969639E-3</v>
      </c>
      <c r="J10" s="75">
        <v>1.7138758728282705E-3</v>
      </c>
      <c r="K10" s="75">
        <v>1.7771975770923456E-3</v>
      </c>
      <c r="L10" s="75">
        <v>-2.5088370568504705E-4</v>
      </c>
      <c r="M10" s="21"/>
      <c r="N10" s="21"/>
      <c r="O10" s="21"/>
      <c r="P10" s="21"/>
      <c r="Q10" s="21"/>
    </row>
    <row r="11" spans="1:17" ht="15" customHeight="1" x14ac:dyDescent="0.3">
      <c r="A11" s="21"/>
      <c r="B11" s="21"/>
      <c r="C11" s="44">
        <v>3</v>
      </c>
      <c r="D11" s="74">
        <v>6.1220991298646177E-4</v>
      </c>
      <c r="E11" s="74">
        <v>7.0842477429662425E-4</v>
      </c>
      <c r="F11" s="74">
        <v>2.4609128252045041E-3</v>
      </c>
      <c r="G11" s="74">
        <v>8.5114120738627626E-4</v>
      </c>
      <c r="H11" s="74">
        <v>1.2701523500576475E-3</v>
      </c>
      <c r="I11" s="74">
        <v>1.160945694896585E-3</v>
      </c>
      <c r="J11" s="74">
        <v>2.0398318823060739E-3</v>
      </c>
      <c r="K11" s="74">
        <v>1.768343302020998E-3</v>
      </c>
      <c r="L11" s="74">
        <v>-6.9123551868456392E-5</v>
      </c>
      <c r="M11" s="21"/>
      <c r="N11" s="21"/>
      <c r="O11" s="21"/>
      <c r="P11" s="21"/>
      <c r="Q11" s="21"/>
    </row>
    <row r="12" spans="1:17" ht="15" customHeight="1" x14ac:dyDescent="0.3">
      <c r="A12" s="21"/>
      <c r="B12" s="21"/>
      <c r="C12" s="44">
        <v>4</v>
      </c>
      <c r="D12" s="74">
        <v>-1.7213058037679322E-4</v>
      </c>
      <c r="E12" s="74">
        <v>4.975464631952846E-5</v>
      </c>
      <c r="F12" s="74">
        <v>8.5114120738627626E-4</v>
      </c>
      <c r="G12" s="74">
        <v>1.598307264805019E-3</v>
      </c>
      <c r="H12" s="74">
        <v>7.3257555652130046E-4</v>
      </c>
      <c r="I12" s="74">
        <v>4.3191190856842139E-4</v>
      </c>
      <c r="J12" s="74">
        <v>8.0664985313240033E-4</v>
      </c>
      <c r="K12" s="74">
        <v>8.9101511907137331E-4</v>
      </c>
      <c r="L12" s="74">
        <v>8.5979033962451759E-5</v>
      </c>
      <c r="M12" s="21"/>
      <c r="N12" s="21"/>
      <c r="O12" s="21"/>
      <c r="P12" s="21"/>
      <c r="Q12" s="21"/>
    </row>
    <row r="13" spans="1:17" x14ac:dyDescent="0.3">
      <c r="A13" s="21"/>
      <c r="B13" s="21"/>
      <c r="C13" s="44">
        <v>5</v>
      </c>
      <c r="D13" s="75">
        <v>1.322422336340141E-3</v>
      </c>
      <c r="E13" s="75">
        <v>1.7195253783081328E-3</v>
      </c>
      <c r="F13" s="75">
        <v>1.2701523500576475E-3</v>
      </c>
      <c r="G13" s="75">
        <v>7.3257555652130046E-4</v>
      </c>
      <c r="H13" s="75">
        <v>3.1031979287142334E-3</v>
      </c>
      <c r="I13" s="75">
        <v>2.0477871975676607E-3</v>
      </c>
      <c r="J13" s="75">
        <v>2.8478908181504285E-3</v>
      </c>
      <c r="K13" s="75">
        <v>2.4169199784176993E-3</v>
      </c>
      <c r="L13" s="75">
        <v>7.4546890104880013E-4</v>
      </c>
      <c r="M13" s="21"/>
      <c r="N13" s="21"/>
      <c r="O13" s="21"/>
      <c r="P13" s="21"/>
      <c r="Q13" s="21"/>
    </row>
    <row r="14" spans="1:17" ht="15" customHeight="1" x14ac:dyDescent="0.3">
      <c r="A14" s="21"/>
      <c r="B14" s="21"/>
      <c r="C14" s="44">
        <v>6</v>
      </c>
      <c r="D14" s="74">
        <v>1.026194972786458E-3</v>
      </c>
      <c r="E14" s="74">
        <v>1.2619543410969639E-3</v>
      </c>
      <c r="F14" s="74">
        <v>1.160945694896585E-3</v>
      </c>
      <c r="G14" s="74">
        <v>4.3191190856842139E-4</v>
      </c>
      <c r="H14" s="74">
        <v>2.0477871975676607E-3</v>
      </c>
      <c r="I14" s="74">
        <v>2.1824376237853868E-3</v>
      </c>
      <c r="J14" s="74">
        <v>2.3458030712259397E-3</v>
      </c>
      <c r="K14" s="74">
        <v>1.8602273940485717E-3</v>
      </c>
      <c r="L14" s="74">
        <v>5.7397730963836967E-4</v>
      </c>
      <c r="M14" s="21"/>
      <c r="N14" s="21"/>
      <c r="O14" s="21"/>
      <c r="P14" s="21"/>
      <c r="Q14" s="21"/>
    </row>
    <row r="15" spans="1:17" ht="15" customHeight="1" x14ac:dyDescent="0.3">
      <c r="A15" s="21"/>
      <c r="B15" s="21"/>
      <c r="C15" s="44">
        <v>7</v>
      </c>
      <c r="D15" s="74">
        <v>1.5652824305129526E-3</v>
      </c>
      <c r="E15" s="74">
        <v>1.7138758728282705E-3</v>
      </c>
      <c r="F15" s="74">
        <v>2.0398318823060739E-3</v>
      </c>
      <c r="G15" s="74">
        <v>8.0664985313240033E-4</v>
      </c>
      <c r="H15" s="74">
        <v>2.8478908181504285E-3</v>
      </c>
      <c r="I15" s="74">
        <v>2.3458030712259397E-3</v>
      </c>
      <c r="J15" s="74">
        <v>3.6778800321264119E-3</v>
      </c>
      <c r="K15" s="74">
        <v>2.7340302846919086E-3</v>
      </c>
      <c r="L15" s="74">
        <v>5.393321640652127E-4</v>
      </c>
      <c r="M15" s="21"/>
      <c r="N15" s="21"/>
      <c r="O15" s="21"/>
      <c r="P15" s="21"/>
      <c r="Q15" s="21"/>
    </row>
    <row r="16" spans="1:17" ht="15" customHeight="1" x14ac:dyDescent="0.3">
      <c r="A16" s="21"/>
      <c r="B16" s="21"/>
      <c r="C16" s="44">
        <v>8</v>
      </c>
      <c r="D16" s="75">
        <v>1.4013364143281709E-3</v>
      </c>
      <c r="E16" s="75">
        <v>1.7771975770923456E-3</v>
      </c>
      <c r="F16" s="75">
        <v>1.768343302020998E-3</v>
      </c>
      <c r="G16" s="75">
        <v>8.9101511907137331E-4</v>
      </c>
      <c r="H16" s="75">
        <v>2.4169199784176993E-3</v>
      </c>
      <c r="I16" s="75">
        <v>1.8602273940485717E-3</v>
      </c>
      <c r="J16" s="75">
        <v>2.7340302846919086E-3</v>
      </c>
      <c r="K16" s="75">
        <v>2.840171186808349E-3</v>
      </c>
      <c r="L16" s="75">
        <v>4.0914465887501619E-4</v>
      </c>
      <c r="M16" s="21"/>
      <c r="N16" s="21"/>
      <c r="O16" s="21"/>
      <c r="P16" s="21"/>
      <c r="Q16" s="21"/>
    </row>
    <row r="17" spans="1:17" ht="15" customHeight="1" x14ac:dyDescent="0.3">
      <c r="A17" s="21"/>
      <c r="B17" s="21"/>
      <c r="C17" s="44">
        <v>9</v>
      </c>
      <c r="D17" s="74">
        <v>1.2122473952775786E-4</v>
      </c>
      <c r="E17" s="74">
        <v>-2.5088370568504705E-4</v>
      </c>
      <c r="F17" s="74">
        <v>-6.9123551868456392E-5</v>
      </c>
      <c r="G17" s="74">
        <v>8.5979033962451759E-5</v>
      </c>
      <c r="H17" s="74">
        <v>7.4546890104880013E-4</v>
      </c>
      <c r="I17" s="74">
        <v>5.7397730963836967E-4</v>
      </c>
      <c r="J17" s="74">
        <v>5.393321640652127E-4</v>
      </c>
      <c r="K17" s="74">
        <v>4.0914465887501619E-4</v>
      </c>
      <c r="L17" s="74">
        <v>1.7741515143476637E-3</v>
      </c>
      <c r="M17" s="21"/>
      <c r="N17" s="21"/>
      <c r="O17" s="21"/>
      <c r="P17" s="21"/>
      <c r="Q17" s="21"/>
    </row>
    <row r="18" spans="1:17" ht="15" customHeight="1" x14ac:dyDescent="0.3">
      <c r="A18" s="21"/>
      <c r="B18" s="21"/>
      <c r="C18" s="21"/>
      <c r="D18" s="21"/>
      <c r="E18" s="21"/>
      <c r="F18" s="21"/>
      <c r="G18" s="38"/>
      <c r="H18" s="38"/>
      <c r="I18" s="38"/>
      <c r="J18" s="38"/>
      <c r="K18" s="38"/>
      <c r="L18" s="21"/>
      <c r="M18" s="21"/>
      <c r="N18" s="21"/>
      <c r="O18" s="21"/>
      <c r="P18" s="21"/>
      <c r="Q18" s="21"/>
    </row>
    <row r="19" spans="1:17" ht="15" customHeight="1" x14ac:dyDescent="0.3">
      <c r="A19" s="21"/>
      <c r="B19" s="1" t="s">
        <v>0</v>
      </c>
      <c r="C19" s="21"/>
      <c r="D19" s="1"/>
      <c r="E19" s="1"/>
      <c r="F19" s="21"/>
      <c r="G19" s="21"/>
      <c r="H19" s="42"/>
      <c r="I19" s="21"/>
      <c r="J19" s="21"/>
      <c r="K19" s="21"/>
      <c r="L19" s="21"/>
      <c r="M19" s="21"/>
      <c r="N19" s="21"/>
      <c r="O19" s="21"/>
      <c r="P19" s="21"/>
      <c r="Q19" s="21"/>
    </row>
    <row r="20" spans="1:17" x14ac:dyDescent="0.3">
      <c r="A20" s="21"/>
      <c r="B20" s="21"/>
      <c r="C20" s="21"/>
      <c r="D20" s="79" t="s">
        <v>69</v>
      </c>
      <c r="E20" s="79" t="s">
        <v>70</v>
      </c>
      <c r="F20" s="79" t="s">
        <v>71</v>
      </c>
      <c r="G20" s="79" t="s">
        <v>87</v>
      </c>
      <c r="H20" s="79" t="s">
        <v>88</v>
      </c>
      <c r="I20" s="79" t="s">
        <v>89</v>
      </c>
      <c r="J20" s="79" t="s">
        <v>90</v>
      </c>
      <c r="K20" s="79" t="s">
        <v>91</v>
      </c>
      <c r="L20" s="79" t="s">
        <v>92</v>
      </c>
      <c r="M20" s="21"/>
      <c r="N20" s="21"/>
      <c r="O20" s="21"/>
      <c r="P20" s="21"/>
      <c r="Q20" s="21"/>
    </row>
    <row r="21" spans="1:17" ht="28.8" x14ac:dyDescent="0.3">
      <c r="A21" s="21"/>
      <c r="B21" s="21"/>
      <c r="C21" s="80" t="s">
        <v>68</v>
      </c>
      <c r="D21" s="77">
        <v>0</v>
      </c>
      <c r="E21" s="77">
        <v>0</v>
      </c>
      <c r="F21" s="77">
        <v>0</v>
      </c>
      <c r="G21" s="77">
        <v>0</v>
      </c>
      <c r="H21" s="77">
        <v>0</v>
      </c>
      <c r="I21" s="77">
        <v>0</v>
      </c>
      <c r="J21" s="77">
        <v>0</v>
      </c>
      <c r="K21" s="77">
        <v>0</v>
      </c>
      <c r="L21" s="77">
        <v>0.99999997885895442</v>
      </c>
      <c r="M21" s="21"/>
      <c r="N21" s="21"/>
      <c r="O21" s="21"/>
      <c r="P21" s="21"/>
      <c r="Q21" s="21"/>
    </row>
    <row r="22" spans="1:17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x14ac:dyDescent="0.3">
      <c r="A23" s="21"/>
      <c r="B23" s="1" t="s">
        <v>14</v>
      </c>
      <c r="C23" s="1"/>
      <c r="D23" s="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spans="1:17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1:17" x14ac:dyDescent="0.3">
      <c r="A25" s="21"/>
      <c r="B25" s="45"/>
      <c r="C25" s="45"/>
      <c r="D25" s="46">
        <f t="shared" ref="D25:L25" si="0">D21</f>
        <v>0</v>
      </c>
      <c r="E25" s="46">
        <f t="shared" si="0"/>
        <v>0</v>
      </c>
      <c r="F25" s="46">
        <f t="shared" si="0"/>
        <v>0</v>
      </c>
      <c r="G25" s="46">
        <f t="shared" si="0"/>
        <v>0</v>
      </c>
      <c r="H25" s="46">
        <f t="shared" si="0"/>
        <v>0</v>
      </c>
      <c r="I25" s="46">
        <f t="shared" si="0"/>
        <v>0</v>
      </c>
      <c r="J25" s="46">
        <f t="shared" si="0"/>
        <v>0</v>
      </c>
      <c r="K25" s="46">
        <f t="shared" si="0"/>
        <v>0</v>
      </c>
      <c r="L25" s="46">
        <f t="shared" si="0"/>
        <v>0.99999997885895442</v>
      </c>
      <c r="M25" s="21"/>
      <c r="N25" s="21"/>
      <c r="O25" s="21"/>
      <c r="P25" s="21"/>
      <c r="Q25" s="21"/>
    </row>
    <row r="26" spans="1:17" x14ac:dyDescent="0.3">
      <c r="A26" s="21"/>
      <c r="B26" s="45"/>
      <c r="C26" s="44" t="s">
        <v>64</v>
      </c>
      <c r="D26" s="44">
        <v>1</v>
      </c>
      <c r="E26" s="44">
        <v>2</v>
      </c>
      <c r="F26" s="44">
        <v>3</v>
      </c>
      <c r="G26" s="44">
        <v>4</v>
      </c>
      <c r="H26" s="44">
        <v>5</v>
      </c>
      <c r="I26" s="44">
        <v>6</v>
      </c>
      <c r="J26" s="44">
        <v>7</v>
      </c>
      <c r="K26" s="44">
        <v>8</v>
      </c>
      <c r="L26" s="44">
        <v>9</v>
      </c>
      <c r="M26" s="21"/>
      <c r="N26" s="21"/>
      <c r="O26" s="21"/>
      <c r="P26" s="21"/>
      <c r="Q26" s="21"/>
    </row>
    <row r="27" spans="1:17" x14ac:dyDescent="0.3">
      <c r="A27" s="21"/>
      <c r="B27" s="47">
        <f>D21</f>
        <v>0</v>
      </c>
      <c r="C27" s="44">
        <v>1</v>
      </c>
      <c r="D27" s="74">
        <f>D9</f>
        <v>3.0746779251103131E-3</v>
      </c>
      <c r="E27" s="74">
        <f t="shared" ref="E27:L27" si="1">E9</f>
        <v>3.3155393071539877E-3</v>
      </c>
      <c r="F27" s="74">
        <f t="shared" si="1"/>
        <v>6.1220991298646177E-4</v>
      </c>
      <c r="G27" s="74">
        <f t="shared" si="1"/>
        <v>-1.7213058037679322E-4</v>
      </c>
      <c r="H27" s="74">
        <f t="shared" si="1"/>
        <v>1.322422336340141E-3</v>
      </c>
      <c r="I27" s="74">
        <f t="shared" si="1"/>
        <v>1.026194972786458E-3</v>
      </c>
      <c r="J27" s="74">
        <f t="shared" si="1"/>
        <v>1.5652824305129526E-3</v>
      </c>
      <c r="K27" s="74">
        <f t="shared" si="1"/>
        <v>1.4013364143281709E-3</v>
      </c>
      <c r="L27" s="74">
        <f t="shared" si="1"/>
        <v>1.2122473952775786E-4</v>
      </c>
      <c r="M27" s="21"/>
      <c r="N27" s="21"/>
      <c r="O27" s="21"/>
      <c r="P27" s="21"/>
      <c r="Q27" s="21"/>
    </row>
    <row r="28" spans="1:17" x14ac:dyDescent="0.3">
      <c r="A28" s="21"/>
      <c r="B28" s="47">
        <f>E21</f>
        <v>0</v>
      </c>
      <c r="C28" s="44">
        <v>2</v>
      </c>
      <c r="D28" s="74">
        <f t="shared" ref="D28:L35" si="2">D10</f>
        <v>3.3155393071539877E-3</v>
      </c>
      <c r="E28" s="74">
        <f t="shared" si="2"/>
        <v>4.6651224724796525E-3</v>
      </c>
      <c r="F28" s="74">
        <f t="shared" si="2"/>
        <v>7.0842477429662425E-4</v>
      </c>
      <c r="G28" s="74">
        <f t="shared" si="2"/>
        <v>4.975464631952846E-5</v>
      </c>
      <c r="H28" s="74">
        <f t="shared" si="2"/>
        <v>1.7195253783081328E-3</v>
      </c>
      <c r="I28" s="74">
        <f t="shared" si="2"/>
        <v>1.2619543410969639E-3</v>
      </c>
      <c r="J28" s="74">
        <f t="shared" si="2"/>
        <v>1.7138758728282705E-3</v>
      </c>
      <c r="K28" s="74">
        <f t="shared" si="2"/>
        <v>1.7771975770923456E-3</v>
      </c>
      <c r="L28" s="74">
        <f t="shared" si="2"/>
        <v>-2.5088370568504705E-4</v>
      </c>
      <c r="M28" s="21"/>
      <c r="N28" s="21"/>
      <c r="O28" s="21"/>
      <c r="P28" s="21"/>
      <c r="Q28" s="21"/>
    </row>
    <row r="29" spans="1:17" x14ac:dyDescent="0.3">
      <c r="A29" s="21"/>
      <c r="B29" s="47">
        <f>F21</f>
        <v>0</v>
      </c>
      <c r="C29" s="44">
        <v>3</v>
      </c>
      <c r="D29" s="74">
        <f t="shared" si="2"/>
        <v>6.1220991298646177E-4</v>
      </c>
      <c r="E29" s="74">
        <f t="shared" si="2"/>
        <v>7.0842477429662425E-4</v>
      </c>
      <c r="F29" s="74">
        <f t="shared" si="2"/>
        <v>2.4609128252045041E-3</v>
      </c>
      <c r="G29" s="74">
        <f t="shared" si="2"/>
        <v>8.5114120738627626E-4</v>
      </c>
      <c r="H29" s="74">
        <f t="shared" si="2"/>
        <v>1.2701523500576475E-3</v>
      </c>
      <c r="I29" s="74">
        <f t="shared" si="2"/>
        <v>1.160945694896585E-3</v>
      </c>
      <c r="J29" s="74">
        <f t="shared" si="2"/>
        <v>2.0398318823060739E-3</v>
      </c>
      <c r="K29" s="74">
        <f t="shared" si="2"/>
        <v>1.768343302020998E-3</v>
      </c>
      <c r="L29" s="74">
        <f t="shared" si="2"/>
        <v>-6.9123551868456392E-5</v>
      </c>
      <c r="M29" s="21"/>
      <c r="N29" s="21"/>
      <c r="O29" s="21"/>
      <c r="P29" s="21"/>
      <c r="Q29" s="21"/>
    </row>
    <row r="30" spans="1:17" x14ac:dyDescent="0.3">
      <c r="A30" s="21"/>
      <c r="B30" s="47">
        <f>G21</f>
        <v>0</v>
      </c>
      <c r="C30" s="44">
        <v>4</v>
      </c>
      <c r="D30" s="74">
        <f t="shared" si="2"/>
        <v>-1.7213058037679322E-4</v>
      </c>
      <c r="E30" s="74">
        <f t="shared" si="2"/>
        <v>4.975464631952846E-5</v>
      </c>
      <c r="F30" s="74">
        <f t="shared" si="2"/>
        <v>8.5114120738627626E-4</v>
      </c>
      <c r="G30" s="74">
        <f t="shared" si="2"/>
        <v>1.598307264805019E-3</v>
      </c>
      <c r="H30" s="74">
        <f t="shared" si="2"/>
        <v>7.3257555652130046E-4</v>
      </c>
      <c r="I30" s="74">
        <f t="shared" si="2"/>
        <v>4.3191190856842139E-4</v>
      </c>
      <c r="J30" s="74">
        <f t="shared" si="2"/>
        <v>8.0664985313240033E-4</v>
      </c>
      <c r="K30" s="74">
        <f t="shared" si="2"/>
        <v>8.9101511907137331E-4</v>
      </c>
      <c r="L30" s="74">
        <f t="shared" si="2"/>
        <v>8.5979033962451759E-5</v>
      </c>
      <c r="M30" s="21"/>
      <c r="N30" s="21"/>
      <c r="O30" s="21"/>
      <c r="P30" s="21"/>
      <c r="Q30" s="21"/>
    </row>
    <row r="31" spans="1:17" x14ac:dyDescent="0.3">
      <c r="A31" s="21"/>
      <c r="B31" s="47">
        <f>H21</f>
        <v>0</v>
      </c>
      <c r="C31" s="44">
        <v>5</v>
      </c>
      <c r="D31" s="74">
        <f t="shared" si="2"/>
        <v>1.322422336340141E-3</v>
      </c>
      <c r="E31" s="74">
        <f t="shared" si="2"/>
        <v>1.7195253783081328E-3</v>
      </c>
      <c r="F31" s="74">
        <f t="shared" si="2"/>
        <v>1.2701523500576475E-3</v>
      </c>
      <c r="G31" s="74">
        <f t="shared" si="2"/>
        <v>7.3257555652130046E-4</v>
      </c>
      <c r="H31" s="74">
        <f t="shared" si="2"/>
        <v>3.1031979287142334E-3</v>
      </c>
      <c r="I31" s="74">
        <f t="shared" si="2"/>
        <v>2.0477871975676607E-3</v>
      </c>
      <c r="J31" s="74">
        <f t="shared" si="2"/>
        <v>2.8478908181504285E-3</v>
      </c>
      <c r="K31" s="74">
        <f t="shared" si="2"/>
        <v>2.4169199784176993E-3</v>
      </c>
      <c r="L31" s="74">
        <f t="shared" si="2"/>
        <v>7.4546890104880013E-4</v>
      </c>
      <c r="M31" s="21"/>
      <c r="N31" s="21"/>
      <c r="O31" s="21"/>
      <c r="P31" s="21"/>
      <c r="Q31" s="21"/>
    </row>
    <row r="32" spans="1:17" x14ac:dyDescent="0.3">
      <c r="A32" s="21"/>
      <c r="B32" s="47">
        <f>I21</f>
        <v>0</v>
      </c>
      <c r="C32" s="44">
        <v>6</v>
      </c>
      <c r="D32" s="74">
        <f t="shared" si="2"/>
        <v>1.026194972786458E-3</v>
      </c>
      <c r="E32" s="74">
        <f t="shared" si="2"/>
        <v>1.2619543410969639E-3</v>
      </c>
      <c r="F32" s="74">
        <f t="shared" si="2"/>
        <v>1.160945694896585E-3</v>
      </c>
      <c r="G32" s="74">
        <f t="shared" si="2"/>
        <v>4.3191190856842139E-4</v>
      </c>
      <c r="H32" s="74">
        <f t="shared" si="2"/>
        <v>2.0477871975676607E-3</v>
      </c>
      <c r="I32" s="74">
        <f t="shared" si="2"/>
        <v>2.1824376237853868E-3</v>
      </c>
      <c r="J32" s="74">
        <f t="shared" si="2"/>
        <v>2.3458030712259397E-3</v>
      </c>
      <c r="K32" s="74">
        <f t="shared" si="2"/>
        <v>1.8602273940485717E-3</v>
      </c>
      <c r="L32" s="74">
        <f t="shared" si="2"/>
        <v>5.7397730963836967E-4</v>
      </c>
      <c r="M32" s="21"/>
      <c r="N32" s="21"/>
      <c r="O32" s="21"/>
      <c r="P32" s="21"/>
      <c r="Q32" s="21"/>
    </row>
    <row r="33" spans="1:17" x14ac:dyDescent="0.3">
      <c r="A33" s="21"/>
      <c r="B33" s="47">
        <f>J21</f>
        <v>0</v>
      </c>
      <c r="C33" s="44">
        <v>7</v>
      </c>
      <c r="D33" s="74">
        <f t="shared" si="2"/>
        <v>1.5652824305129526E-3</v>
      </c>
      <c r="E33" s="74">
        <f t="shared" si="2"/>
        <v>1.7138758728282705E-3</v>
      </c>
      <c r="F33" s="74">
        <f t="shared" si="2"/>
        <v>2.0398318823060739E-3</v>
      </c>
      <c r="G33" s="74">
        <f t="shared" si="2"/>
        <v>8.0664985313240033E-4</v>
      </c>
      <c r="H33" s="74">
        <f t="shared" si="2"/>
        <v>2.8478908181504285E-3</v>
      </c>
      <c r="I33" s="74">
        <f t="shared" si="2"/>
        <v>2.3458030712259397E-3</v>
      </c>
      <c r="J33" s="74">
        <f t="shared" si="2"/>
        <v>3.6778800321264119E-3</v>
      </c>
      <c r="K33" s="74">
        <f t="shared" si="2"/>
        <v>2.7340302846919086E-3</v>
      </c>
      <c r="L33" s="74">
        <f t="shared" si="2"/>
        <v>5.393321640652127E-4</v>
      </c>
      <c r="M33" s="21"/>
      <c r="N33" s="21"/>
      <c r="O33" s="21"/>
      <c r="P33" s="21"/>
      <c r="Q33" s="21"/>
    </row>
    <row r="34" spans="1:17" x14ac:dyDescent="0.3">
      <c r="A34" s="21"/>
      <c r="B34" s="47">
        <f>K21</f>
        <v>0</v>
      </c>
      <c r="C34" s="44">
        <v>8</v>
      </c>
      <c r="D34" s="74">
        <f t="shared" si="2"/>
        <v>1.4013364143281709E-3</v>
      </c>
      <c r="E34" s="74">
        <f t="shared" si="2"/>
        <v>1.7771975770923456E-3</v>
      </c>
      <c r="F34" s="74">
        <f t="shared" si="2"/>
        <v>1.768343302020998E-3</v>
      </c>
      <c r="G34" s="74">
        <f t="shared" si="2"/>
        <v>8.9101511907137331E-4</v>
      </c>
      <c r="H34" s="74">
        <f t="shared" si="2"/>
        <v>2.4169199784176993E-3</v>
      </c>
      <c r="I34" s="74">
        <f t="shared" si="2"/>
        <v>1.8602273940485717E-3</v>
      </c>
      <c r="J34" s="74">
        <f t="shared" si="2"/>
        <v>2.7340302846919086E-3</v>
      </c>
      <c r="K34" s="74">
        <f t="shared" si="2"/>
        <v>2.840171186808349E-3</v>
      </c>
      <c r="L34" s="74">
        <f t="shared" si="2"/>
        <v>4.0914465887501619E-4</v>
      </c>
      <c r="M34" s="21"/>
      <c r="N34" s="21"/>
      <c r="O34" s="21"/>
      <c r="P34" s="21"/>
      <c r="Q34" s="21"/>
    </row>
    <row r="35" spans="1:17" x14ac:dyDescent="0.3">
      <c r="A35" s="21"/>
      <c r="B35" s="47">
        <f>L21</f>
        <v>0.99999997885895442</v>
      </c>
      <c r="C35" s="44">
        <v>9</v>
      </c>
      <c r="D35" s="74">
        <f t="shared" si="2"/>
        <v>1.2122473952775786E-4</v>
      </c>
      <c r="E35" s="74">
        <f t="shared" si="2"/>
        <v>-2.5088370568504705E-4</v>
      </c>
      <c r="F35" s="74">
        <f t="shared" si="2"/>
        <v>-6.9123551868456392E-5</v>
      </c>
      <c r="G35" s="74">
        <f t="shared" si="2"/>
        <v>8.5979033962451759E-5</v>
      </c>
      <c r="H35" s="74">
        <f t="shared" si="2"/>
        <v>7.4546890104880013E-4</v>
      </c>
      <c r="I35" s="74">
        <f t="shared" si="2"/>
        <v>5.7397730963836967E-4</v>
      </c>
      <c r="J35" s="74">
        <f t="shared" si="2"/>
        <v>5.393321640652127E-4</v>
      </c>
      <c r="K35" s="74">
        <f t="shared" si="2"/>
        <v>4.0914465887501619E-4</v>
      </c>
      <c r="L35" s="74">
        <f t="shared" si="2"/>
        <v>1.7741515143476637E-3</v>
      </c>
      <c r="M35" s="21"/>
      <c r="N35" s="21"/>
      <c r="O35" s="21"/>
      <c r="P35" s="21"/>
      <c r="Q35" s="21"/>
    </row>
    <row r="36" spans="1:17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spans="1:17" ht="41.4" x14ac:dyDescent="0.3">
      <c r="A37" s="21"/>
      <c r="B37" s="21"/>
      <c r="C37" s="44" t="s">
        <v>72</v>
      </c>
      <c r="D37" s="44">
        <v>1</v>
      </c>
      <c r="E37" s="44">
        <v>2</v>
      </c>
      <c r="F37" s="44">
        <v>3</v>
      </c>
      <c r="G37" s="44">
        <v>4</v>
      </c>
      <c r="H37" s="44">
        <v>5</v>
      </c>
      <c r="I37" s="44">
        <v>6</v>
      </c>
      <c r="J37" s="44">
        <v>7</v>
      </c>
      <c r="K37" s="44">
        <v>8</v>
      </c>
      <c r="L37" s="44">
        <v>9</v>
      </c>
      <c r="M37" s="21"/>
      <c r="N37" s="21"/>
      <c r="O37" s="21"/>
      <c r="P37" s="21"/>
      <c r="Q37" s="21"/>
    </row>
    <row r="38" spans="1:17" x14ac:dyDescent="0.3">
      <c r="A38" s="21"/>
      <c r="B38" s="159" t="s">
        <v>136</v>
      </c>
      <c r="C38" s="44">
        <v>1</v>
      </c>
      <c r="D38" s="48">
        <f>$B27*D$25*D27</f>
        <v>0</v>
      </c>
      <c r="E38" s="48">
        <f t="shared" ref="E38:L38" si="3">$B27*E$25*E27</f>
        <v>0</v>
      </c>
      <c r="F38" s="48">
        <f t="shared" si="3"/>
        <v>0</v>
      </c>
      <c r="G38" s="48">
        <f t="shared" si="3"/>
        <v>0</v>
      </c>
      <c r="H38" s="48">
        <f t="shared" si="3"/>
        <v>0</v>
      </c>
      <c r="I38" s="48">
        <f t="shared" si="3"/>
        <v>0</v>
      </c>
      <c r="J38" s="48">
        <f t="shared" si="3"/>
        <v>0</v>
      </c>
      <c r="K38" s="48">
        <f t="shared" si="3"/>
        <v>0</v>
      </c>
      <c r="L38" s="48">
        <f t="shared" si="3"/>
        <v>0</v>
      </c>
      <c r="M38" s="21"/>
      <c r="N38" s="21"/>
      <c r="O38" s="21"/>
      <c r="P38" s="21"/>
      <c r="Q38" s="21"/>
    </row>
    <row r="39" spans="1:17" x14ac:dyDescent="0.3">
      <c r="A39" s="21"/>
      <c r="B39" s="159"/>
      <c r="C39" s="44">
        <v>2</v>
      </c>
      <c r="D39" s="48">
        <f t="shared" ref="D39:L39" si="4">$B28*D$25*D28</f>
        <v>0</v>
      </c>
      <c r="E39" s="48">
        <f t="shared" si="4"/>
        <v>0</v>
      </c>
      <c r="F39" s="48">
        <f t="shared" si="4"/>
        <v>0</v>
      </c>
      <c r="G39" s="48">
        <f t="shared" si="4"/>
        <v>0</v>
      </c>
      <c r="H39" s="48">
        <f t="shared" si="4"/>
        <v>0</v>
      </c>
      <c r="I39" s="48">
        <f t="shared" si="4"/>
        <v>0</v>
      </c>
      <c r="J39" s="48">
        <f t="shared" si="4"/>
        <v>0</v>
      </c>
      <c r="K39" s="48">
        <f t="shared" si="4"/>
        <v>0</v>
      </c>
      <c r="L39" s="48">
        <f t="shared" si="4"/>
        <v>0</v>
      </c>
      <c r="M39" s="21"/>
      <c r="N39" s="21"/>
      <c r="O39" s="21"/>
      <c r="P39" s="21"/>
      <c r="Q39" s="21"/>
    </row>
    <row r="40" spans="1:17" x14ac:dyDescent="0.3">
      <c r="A40" s="21"/>
      <c r="B40" s="159"/>
      <c r="C40" s="44">
        <v>3</v>
      </c>
      <c r="D40" s="48">
        <f t="shared" ref="D40:L40" si="5">$B29*D$25*D29</f>
        <v>0</v>
      </c>
      <c r="E40" s="48">
        <f t="shared" si="5"/>
        <v>0</v>
      </c>
      <c r="F40" s="48">
        <f t="shared" si="5"/>
        <v>0</v>
      </c>
      <c r="G40" s="48">
        <f t="shared" si="5"/>
        <v>0</v>
      </c>
      <c r="H40" s="48">
        <f t="shared" si="5"/>
        <v>0</v>
      </c>
      <c r="I40" s="48">
        <f t="shared" si="5"/>
        <v>0</v>
      </c>
      <c r="J40" s="48">
        <f t="shared" si="5"/>
        <v>0</v>
      </c>
      <c r="K40" s="48">
        <f t="shared" si="5"/>
        <v>0</v>
      </c>
      <c r="L40" s="48">
        <f t="shared" si="5"/>
        <v>0</v>
      </c>
      <c r="M40" s="21"/>
      <c r="N40" s="21"/>
      <c r="O40" s="21"/>
      <c r="P40" s="21"/>
      <c r="Q40" s="21"/>
    </row>
    <row r="41" spans="1:17" x14ac:dyDescent="0.3">
      <c r="A41" s="21"/>
      <c r="B41" s="159"/>
      <c r="C41" s="44">
        <v>4</v>
      </c>
      <c r="D41" s="48">
        <f t="shared" ref="D41:L41" si="6">$B30*D$25*D30</f>
        <v>0</v>
      </c>
      <c r="E41" s="48">
        <f t="shared" si="6"/>
        <v>0</v>
      </c>
      <c r="F41" s="48">
        <f t="shared" si="6"/>
        <v>0</v>
      </c>
      <c r="G41" s="48">
        <f t="shared" si="6"/>
        <v>0</v>
      </c>
      <c r="H41" s="48">
        <f t="shared" si="6"/>
        <v>0</v>
      </c>
      <c r="I41" s="48">
        <f t="shared" si="6"/>
        <v>0</v>
      </c>
      <c r="J41" s="48">
        <f t="shared" si="6"/>
        <v>0</v>
      </c>
      <c r="K41" s="48">
        <f t="shared" si="6"/>
        <v>0</v>
      </c>
      <c r="L41" s="48">
        <f t="shared" si="6"/>
        <v>0</v>
      </c>
      <c r="M41" s="21"/>
      <c r="N41" s="21"/>
      <c r="O41" s="21"/>
      <c r="P41" s="21"/>
      <c r="Q41" s="21"/>
    </row>
    <row r="42" spans="1:17" x14ac:dyDescent="0.3">
      <c r="A42" s="21"/>
      <c r="B42" s="159"/>
      <c r="C42" s="44">
        <v>5</v>
      </c>
      <c r="D42" s="48">
        <f t="shared" ref="D42:L42" si="7">$B31*D$25*D31</f>
        <v>0</v>
      </c>
      <c r="E42" s="48">
        <f t="shared" si="7"/>
        <v>0</v>
      </c>
      <c r="F42" s="48">
        <f t="shared" si="7"/>
        <v>0</v>
      </c>
      <c r="G42" s="48">
        <f t="shared" si="7"/>
        <v>0</v>
      </c>
      <c r="H42" s="48">
        <f t="shared" si="7"/>
        <v>0</v>
      </c>
      <c r="I42" s="48">
        <f t="shared" si="7"/>
        <v>0</v>
      </c>
      <c r="J42" s="48">
        <f t="shared" si="7"/>
        <v>0</v>
      </c>
      <c r="K42" s="48">
        <f t="shared" si="7"/>
        <v>0</v>
      </c>
      <c r="L42" s="48">
        <f t="shared" si="7"/>
        <v>0</v>
      </c>
      <c r="M42" s="21"/>
      <c r="N42" s="21"/>
      <c r="O42" s="21"/>
      <c r="P42" s="21"/>
      <c r="Q42" s="21"/>
    </row>
    <row r="43" spans="1:17" x14ac:dyDescent="0.3">
      <c r="A43" s="21"/>
      <c r="B43" s="159"/>
      <c r="C43" s="44">
        <v>6</v>
      </c>
      <c r="D43" s="48">
        <f t="shared" ref="D43:L43" si="8">$B32*D$25*D32</f>
        <v>0</v>
      </c>
      <c r="E43" s="48">
        <f t="shared" si="8"/>
        <v>0</v>
      </c>
      <c r="F43" s="48">
        <f t="shared" si="8"/>
        <v>0</v>
      </c>
      <c r="G43" s="48">
        <f t="shared" si="8"/>
        <v>0</v>
      </c>
      <c r="H43" s="48">
        <f t="shared" si="8"/>
        <v>0</v>
      </c>
      <c r="I43" s="48">
        <f t="shared" si="8"/>
        <v>0</v>
      </c>
      <c r="J43" s="48">
        <f t="shared" si="8"/>
        <v>0</v>
      </c>
      <c r="K43" s="48">
        <f t="shared" si="8"/>
        <v>0</v>
      </c>
      <c r="L43" s="48">
        <f t="shared" si="8"/>
        <v>0</v>
      </c>
      <c r="M43" s="21"/>
      <c r="N43" s="21"/>
      <c r="O43" s="21"/>
      <c r="P43" s="21"/>
      <c r="Q43" s="21"/>
    </row>
    <row r="44" spans="1:17" x14ac:dyDescent="0.3">
      <c r="A44" s="21"/>
      <c r="B44" s="159"/>
      <c r="C44" s="44">
        <v>7</v>
      </c>
      <c r="D44" s="48">
        <f t="shared" ref="D44:L44" si="9">$B33*D$25*D33</f>
        <v>0</v>
      </c>
      <c r="E44" s="48">
        <f t="shared" si="9"/>
        <v>0</v>
      </c>
      <c r="F44" s="48">
        <f t="shared" si="9"/>
        <v>0</v>
      </c>
      <c r="G44" s="48">
        <f t="shared" si="9"/>
        <v>0</v>
      </c>
      <c r="H44" s="48">
        <f t="shared" si="9"/>
        <v>0</v>
      </c>
      <c r="I44" s="48">
        <f t="shared" si="9"/>
        <v>0</v>
      </c>
      <c r="J44" s="48">
        <f t="shared" si="9"/>
        <v>0</v>
      </c>
      <c r="K44" s="48">
        <f t="shared" si="9"/>
        <v>0</v>
      </c>
      <c r="L44" s="48">
        <f t="shared" si="9"/>
        <v>0</v>
      </c>
      <c r="M44" s="21"/>
      <c r="N44" s="21"/>
      <c r="O44" s="21"/>
      <c r="P44" s="21"/>
      <c r="Q44" s="21"/>
    </row>
    <row r="45" spans="1:17" x14ac:dyDescent="0.3">
      <c r="A45" s="21"/>
      <c r="B45" s="159"/>
      <c r="C45" s="44">
        <v>8</v>
      </c>
      <c r="D45" s="48">
        <f t="shared" ref="D45:L45" si="10">$B34*D$25*D34</f>
        <v>0</v>
      </c>
      <c r="E45" s="48">
        <f t="shared" si="10"/>
        <v>0</v>
      </c>
      <c r="F45" s="48">
        <f t="shared" si="10"/>
        <v>0</v>
      </c>
      <c r="G45" s="48">
        <f t="shared" si="10"/>
        <v>0</v>
      </c>
      <c r="H45" s="48">
        <f t="shared" si="10"/>
        <v>0</v>
      </c>
      <c r="I45" s="48">
        <f t="shared" si="10"/>
        <v>0</v>
      </c>
      <c r="J45" s="48">
        <f t="shared" si="10"/>
        <v>0</v>
      </c>
      <c r="K45" s="48">
        <f t="shared" si="10"/>
        <v>0</v>
      </c>
      <c r="L45" s="48">
        <f t="shared" si="10"/>
        <v>0</v>
      </c>
      <c r="M45" s="21"/>
      <c r="N45" s="21"/>
      <c r="O45" s="21"/>
      <c r="P45" s="21"/>
      <c r="Q45" s="21"/>
    </row>
    <row r="46" spans="1:17" x14ac:dyDescent="0.3">
      <c r="A46" s="21"/>
      <c r="B46" s="159"/>
      <c r="C46" s="44">
        <v>9</v>
      </c>
      <c r="D46" s="48">
        <f t="shared" ref="D46:L46" si="11">$B35*D$25*D35</f>
        <v>0</v>
      </c>
      <c r="E46" s="48">
        <f t="shared" si="11"/>
        <v>0</v>
      </c>
      <c r="F46" s="48">
        <f t="shared" si="11"/>
        <v>0</v>
      </c>
      <c r="G46" s="48">
        <f t="shared" si="11"/>
        <v>0</v>
      </c>
      <c r="H46" s="48">
        <f t="shared" si="11"/>
        <v>0</v>
      </c>
      <c r="I46" s="48">
        <f t="shared" si="11"/>
        <v>0</v>
      </c>
      <c r="J46" s="48">
        <f t="shared" si="11"/>
        <v>0</v>
      </c>
      <c r="K46" s="48">
        <f t="shared" si="11"/>
        <v>0</v>
      </c>
      <c r="L46" s="48">
        <f t="shared" si="11"/>
        <v>1.7741514393328284E-3</v>
      </c>
      <c r="M46" s="21"/>
      <c r="N46" s="21"/>
      <c r="O46" s="21"/>
      <c r="P46" s="21"/>
      <c r="Q46" s="21"/>
    </row>
    <row r="47" spans="1:17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</row>
    <row r="48" spans="1:17" x14ac:dyDescent="0.3">
      <c r="A48" s="21"/>
      <c r="B48" s="158" t="s">
        <v>94</v>
      </c>
      <c r="C48" s="158"/>
      <c r="D48" s="82">
        <f>SQRT(SUM(D38:L46))</f>
        <v>4.2120677099648202E-2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 spans="1:17" x14ac:dyDescent="0.3">
      <c r="A49" s="21"/>
      <c r="B49" s="158"/>
      <c r="C49" s="158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1:17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</row>
    <row r="51" spans="1:17" x14ac:dyDescent="0.3">
      <c r="A51" s="21"/>
      <c r="B51" s="21"/>
      <c r="C51" s="81" t="s">
        <v>63</v>
      </c>
      <c r="D51" s="78">
        <f>SUMPRODUCT(D6:L6,D21:L21)</f>
        <v>1.7118668942458497E-2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 spans="1:17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 spans="1:17" x14ac:dyDescent="0.3">
      <c r="A53" s="21"/>
      <c r="B53" s="1" t="s">
        <v>1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 spans="1:17" x14ac:dyDescent="0.3">
      <c r="A54" s="21"/>
      <c r="B54" s="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</row>
    <row r="55" spans="1:17" x14ac:dyDescent="0.3">
      <c r="C55" s="1" t="s">
        <v>96</v>
      </c>
      <c r="D55" s="34">
        <f>(D51-1.5%)/D48</f>
        <v>5.0299973512918497E-2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</row>
    <row r="56" spans="1:17" x14ac:dyDescent="0.3"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 spans="1:17" x14ac:dyDescent="0.3">
      <c r="A57" s="21"/>
      <c r="B57" s="1" t="s">
        <v>2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 spans="1:17" x14ac:dyDescent="0.3">
      <c r="A58" s="21"/>
      <c r="B58" s="79" t="s">
        <v>3</v>
      </c>
      <c r="C58" s="79"/>
      <c r="D58" s="79" t="s">
        <v>4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 spans="1:17" x14ac:dyDescent="0.3">
      <c r="A59" s="21"/>
      <c r="B59" s="73">
        <f>SUM(D21:L21)</f>
        <v>0.99999997885895442</v>
      </c>
      <c r="C59" s="41" t="s">
        <v>66</v>
      </c>
      <c r="D59" s="76">
        <v>1</v>
      </c>
      <c r="E59" s="21"/>
      <c r="F59" s="1" t="s">
        <v>67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</row>
    <row r="60" spans="1:17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</row>
  </sheetData>
  <mergeCells count="2">
    <mergeCell ref="B48:C49"/>
    <mergeCell ref="B38:B4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Z34"/>
  <sheetViews>
    <sheetView showGridLines="0" zoomScale="60" zoomScaleNormal="60" workbookViewId="0">
      <selection activeCell="K8" sqref="K8"/>
    </sheetView>
  </sheetViews>
  <sheetFormatPr defaultColWidth="8.7109375" defaultRowHeight="14.4" x14ac:dyDescent="0.3"/>
  <cols>
    <col min="1" max="1" width="4.28515625" style="8" customWidth="1"/>
    <col min="2" max="2" width="8.7109375" style="8"/>
    <col min="3" max="3" width="13.85546875" style="8" customWidth="1"/>
    <col min="4" max="4" width="12.140625" style="8" customWidth="1"/>
    <col min="5" max="5" width="17.85546875" style="8" customWidth="1"/>
    <col min="6" max="6" width="12.140625" style="8" customWidth="1"/>
    <col min="7" max="7" width="8.7109375" style="8"/>
    <col min="8" max="8" width="9.28515625"/>
    <col min="9" max="10" width="8.7109375" style="8"/>
    <col min="11" max="11" width="9.7109375" style="8" bestFit="1" customWidth="1"/>
    <col min="12" max="16384" width="8.7109375" style="8"/>
  </cols>
  <sheetData>
    <row r="1" spans="2:26" ht="23.4" x14ac:dyDescent="0.3">
      <c r="B1" s="7" t="s">
        <v>18</v>
      </c>
    </row>
    <row r="2" spans="2:26" ht="18" x14ac:dyDescent="0.35">
      <c r="B2" s="125"/>
      <c r="C2" s="125"/>
      <c r="D2" s="125"/>
      <c r="E2" s="125"/>
      <c r="F2" s="125"/>
      <c r="G2" s="125"/>
      <c r="H2" s="126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</row>
    <row r="3" spans="2:26" ht="18" x14ac:dyDescent="0.35">
      <c r="B3" s="127" t="s">
        <v>12</v>
      </c>
      <c r="C3" s="125"/>
      <c r="D3" s="125"/>
      <c r="E3" s="125"/>
      <c r="F3" s="125"/>
      <c r="G3" s="125"/>
      <c r="H3" s="126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</row>
    <row r="4" spans="2:26" ht="18" x14ac:dyDescent="0.35">
      <c r="B4" s="125"/>
      <c r="C4" s="125"/>
      <c r="D4" s="125"/>
      <c r="E4" s="125"/>
      <c r="F4" s="125"/>
      <c r="G4" s="125"/>
      <c r="H4" s="126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Z4" s="111"/>
    </row>
    <row r="5" spans="2:26" ht="18" x14ac:dyDescent="0.35">
      <c r="B5" s="125"/>
      <c r="C5" s="118" t="s">
        <v>5</v>
      </c>
      <c r="D5" s="118" t="s">
        <v>13</v>
      </c>
      <c r="E5" s="125"/>
      <c r="F5" s="125"/>
      <c r="G5" s="125"/>
      <c r="H5" s="126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</row>
    <row r="6" spans="2:26" ht="18" x14ac:dyDescent="0.35">
      <c r="B6" s="125"/>
      <c r="C6" s="128">
        <v>70</v>
      </c>
      <c r="D6" s="129">
        <v>400</v>
      </c>
      <c r="E6" s="125"/>
      <c r="F6" s="125"/>
      <c r="G6" s="125"/>
      <c r="H6" s="126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</row>
    <row r="7" spans="2:26" ht="18" x14ac:dyDescent="0.35">
      <c r="B7" s="125"/>
      <c r="C7" s="128">
        <v>80</v>
      </c>
      <c r="D7" s="129">
        <v>300</v>
      </c>
      <c r="E7" s="125"/>
      <c r="F7" s="125"/>
      <c r="G7" s="125"/>
      <c r="H7" s="126"/>
      <c r="I7" s="125"/>
      <c r="J7" s="118" t="s">
        <v>5</v>
      </c>
      <c r="K7" s="118" t="s">
        <v>13</v>
      </c>
      <c r="L7" s="125"/>
      <c r="M7" s="125"/>
      <c r="N7" s="125"/>
      <c r="O7" s="125"/>
      <c r="P7" s="125"/>
      <c r="Q7" s="125"/>
      <c r="R7" s="125"/>
      <c r="S7" s="125"/>
      <c r="T7" s="125"/>
    </row>
    <row r="8" spans="2:26" ht="18" x14ac:dyDescent="0.35">
      <c r="B8" s="125"/>
      <c r="C8" s="125"/>
      <c r="D8" s="125"/>
      <c r="E8" s="125"/>
      <c r="F8" s="125"/>
      <c r="G8" s="125"/>
      <c r="H8" s="126"/>
      <c r="I8" s="125"/>
      <c r="J8" s="130">
        <v>70</v>
      </c>
      <c r="K8" s="131">
        <f>$C$11*J8^$C$12</f>
        <v>399.99761614745228</v>
      </c>
      <c r="L8" s="125"/>
      <c r="M8" s="125"/>
      <c r="N8" s="125"/>
      <c r="O8" s="125"/>
      <c r="P8" s="125"/>
      <c r="Q8" s="125"/>
      <c r="R8" s="125"/>
      <c r="S8" s="125"/>
      <c r="T8" s="125"/>
    </row>
    <row r="9" spans="2:26" ht="18" x14ac:dyDescent="0.35">
      <c r="B9" s="127" t="s">
        <v>0</v>
      </c>
      <c r="C9" s="125"/>
      <c r="D9" s="125"/>
      <c r="E9" s="125"/>
      <c r="F9" s="125"/>
      <c r="G9" s="125"/>
      <c r="H9" s="126"/>
      <c r="I9" s="125"/>
      <c r="J9" s="130">
        <v>72</v>
      </c>
      <c r="K9" s="131">
        <f t="shared" ref="K9:K18" si="0">$C$11*J9^$C$12</f>
        <v>376.44315799999475</v>
      </c>
      <c r="L9" s="125"/>
      <c r="M9" s="125"/>
      <c r="N9" s="125"/>
      <c r="O9" s="125"/>
      <c r="P9" s="125"/>
      <c r="Q9" s="125"/>
      <c r="R9" s="125"/>
      <c r="S9" s="125"/>
      <c r="T9" s="125"/>
    </row>
    <row r="10" spans="2:26" ht="18" x14ac:dyDescent="0.35">
      <c r="B10" s="125"/>
      <c r="C10" s="125"/>
      <c r="D10" s="125"/>
      <c r="E10" s="125"/>
      <c r="F10" s="125"/>
      <c r="G10" s="125"/>
      <c r="H10" s="126"/>
      <c r="I10" s="125"/>
      <c r="J10" s="130">
        <v>74</v>
      </c>
      <c r="K10" s="131">
        <f t="shared" si="0"/>
        <v>354.8653874263822</v>
      </c>
      <c r="L10" s="125"/>
      <c r="M10" s="125"/>
      <c r="N10" s="125"/>
      <c r="O10" s="125"/>
      <c r="P10" s="125"/>
      <c r="Q10" s="125"/>
      <c r="R10" s="125"/>
      <c r="S10" s="125"/>
      <c r="T10" s="125"/>
    </row>
    <row r="11" spans="2:26" ht="18" x14ac:dyDescent="0.35">
      <c r="B11" s="118" t="s">
        <v>15</v>
      </c>
      <c r="C11" s="132">
        <v>3777017.5470884778</v>
      </c>
      <c r="D11" s="125"/>
      <c r="E11" s="125"/>
      <c r="F11" s="125"/>
      <c r="G11" s="125"/>
      <c r="H11" s="126"/>
      <c r="I11" s="125"/>
      <c r="J11" s="130">
        <v>76</v>
      </c>
      <c r="K11" s="131">
        <f t="shared" si="0"/>
        <v>335.05150850565099</v>
      </c>
      <c r="L11" s="125"/>
      <c r="M11" s="125"/>
      <c r="N11" s="125"/>
      <c r="O11" s="125"/>
      <c r="P11" s="125"/>
      <c r="Q11" s="125"/>
      <c r="R11" s="125"/>
      <c r="S11" s="125"/>
      <c r="T11" s="125"/>
    </row>
    <row r="12" spans="2:26" ht="18" x14ac:dyDescent="0.35">
      <c r="B12" s="118" t="s">
        <v>16</v>
      </c>
      <c r="C12" s="132">
        <v>-2.1544067107354969</v>
      </c>
      <c r="D12" s="125"/>
      <c r="E12" s="125"/>
      <c r="F12" s="125"/>
      <c r="G12" s="125"/>
      <c r="H12" s="126"/>
      <c r="I12" s="125"/>
      <c r="J12" s="130">
        <v>78</v>
      </c>
      <c r="K12" s="131">
        <f t="shared" si="0"/>
        <v>316.81642795589795</v>
      </c>
      <c r="L12" s="125"/>
      <c r="M12" s="125"/>
      <c r="N12" s="125"/>
      <c r="O12" s="125"/>
      <c r="P12" s="125"/>
      <c r="Q12" s="125"/>
      <c r="R12" s="125"/>
      <c r="S12" s="125"/>
      <c r="T12" s="125"/>
    </row>
    <row r="13" spans="2:26" ht="18" x14ac:dyDescent="0.35">
      <c r="B13" s="125"/>
      <c r="C13" s="125"/>
      <c r="D13" s="125"/>
      <c r="E13" s="125"/>
      <c r="F13" s="125"/>
      <c r="G13" s="125"/>
      <c r="H13" s="126"/>
      <c r="I13" s="125"/>
      <c r="J13" s="130">
        <v>80</v>
      </c>
      <c r="K13" s="131">
        <f t="shared" si="0"/>
        <v>299.99855533503626</v>
      </c>
      <c r="L13" s="125"/>
      <c r="M13" s="125"/>
      <c r="N13" s="125"/>
      <c r="O13" s="125"/>
      <c r="P13" s="125"/>
      <c r="Q13" s="125"/>
      <c r="R13" s="125"/>
      <c r="S13" s="125"/>
      <c r="T13" s="125"/>
    </row>
    <row r="14" spans="2:26" ht="15" customHeight="1" x14ac:dyDescent="0.35">
      <c r="B14" s="127" t="s">
        <v>35</v>
      </c>
      <c r="C14" s="125"/>
      <c r="D14" s="125"/>
      <c r="E14" s="125"/>
      <c r="F14" s="125"/>
      <c r="G14" s="125"/>
      <c r="H14" s="126"/>
      <c r="I14" s="125"/>
      <c r="J14" s="130">
        <v>82</v>
      </c>
      <c r="K14" s="131">
        <f t="shared" si="0"/>
        <v>284.4563255635552</v>
      </c>
      <c r="L14" s="125"/>
      <c r="M14" s="125"/>
      <c r="N14" s="125"/>
      <c r="O14" s="125"/>
      <c r="P14" s="125"/>
      <c r="Q14" s="125"/>
      <c r="R14" s="125"/>
      <c r="S14" s="125"/>
      <c r="T14" s="125"/>
    </row>
    <row r="15" spans="2:26" ht="15" customHeight="1" x14ac:dyDescent="0.35">
      <c r="B15" s="127"/>
      <c r="C15" s="125"/>
      <c r="D15" s="133"/>
      <c r="E15" s="133"/>
      <c r="F15" s="125"/>
      <c r="G15" s="125"/>
      <c r="H15" s="126"/>
      <c r="I15" s="125"/>
      <c r="J15" s="130">
        <v>84</v>
      </c>
      <c r="K15" s="131">
        <f t="shared" si="0"/>
        <v>270.06530550431808</v>
      </c>
      <c r="L15" s="125"/>
      <c r="M15" s="125"/>
      <c r="N15" s="125"/>
      <c r="O15" s="125"/>
      <c r="P15" s="125"/>
      <c r="Q15" s="125"/>
      <c r="R15" s="125"/>
      <c r="S15" s="125"/>
      <c r="T15" s="125"/>
    </row>
    <row r="16" spans="2:26" ht="15" customHeight="1" x14ac:dyDescent="0.35">
      <c r="B16" s="127"/>
      <c r="C16" s="134"/>
      <c r="D16" s="160" t="s">
        <v>131</v>
      </c>
      <c r="E16" s="160" t="s">
        <v>130</v>
      </c>
      <c r="F16" s="162"/>
      <c r="G16" s="125"/>
      <c r="H16" s="126"/>
      <c r="I16" s="125"/>
      <c r="J16" s="130">
        <v>86</v>
      </c>
      <c r="K16" s="131">
        <f t="shared" si="0"/>
        <v>256.71577536345154</v>
      </c>
      <c r="L16" s="125"/>
      <c r="M16" s="125"/>
      <c r="N16" s="125"/>
      <c r="O16" s="125"/>
      <c r="P16" s="125"/>
      <c r="Q16" s="125"/>
      <c r="R16" s="125"/>
      <c r="S16" s="125"/>
      <c r="T16" s="125"/>
    </row>
    <row r="17" spans="2:20" ht="25.8" customHeight="1" x14ac:dyDescent="0.35">
      <c r="B17" s="125"/>
      <c r="C17" s="134" t="s">
        <v>5</v>
      </c>
      <c r="D17" s="161"/>
      <c r="E17" s="161"/>
      <c r="F17" s="162"/>
      <c r="G17" s="125"/>
      <c r="H17" s="126"/>
      <c r="I17" s="125"/>
      <c r="J17" s="130">
        <v>88</v>
      </c>
      <c r="K17" s="131">
        <f t="shared" si="0"/>
        <v>244.31069809683189</v>
      </c>
      <c r="L17" s="125"/>
      <c r="M17" s="125"/>
      <c r="N17" s="125"/>
      <c r="O17" s="125"/>
      <c r="P17" s="125"/>
      <c r="Q17" s="125"/>
      <c r="R17" s="125"/>
      <c r="S17" s="125"/>
      <c r="T17" s="125"/>
    </row>
    <row r="18" spans="2:20" ht="15" customHeight="1" x14ac:dyDescent="0.35">
      <c r="B18" s="125"/>
      <c r="C18" s="135">
        <f>C6</f>
        <v>70</v>
      </c>
      <c r="D18" s="136">
        <f>D6</f>
        <v>400</v>
      </c>
      <c r="E18" s="137">
        <f>C$11*C18^C12</f>
        <v>399.99761614745228</v>
      </c>
      <c r="F18" s="125"/>
      <c r="G18" s="125"/>
      <c r="H18" s="126"/>
      <c r="I18" s="125"/>
      <c r="J18" s="130">
        <v>90</v>
      </c>
      <c r="K18" s="131">
        <f t="shared" si="0"/>
        <v>232.76400743486894</v>
      </c>
      <c r="L18" s="125"/>
      <c r="M18" s="125"/>
      <c r="N18" s="125"/>
      <c r="O18" s="125"/>
      <c r="P18" s="125"/>
      <c r="Q18" s="125"/>
      <c r="R18" s="125"/>
      <c r="S18" s="125"/>
      <c r="T18" s="125"/>
    </row>
    <row r="19" spans="2:20" ht="15" customHeight="1" x14ac:dyDescent="0.35">
      <c r="B19" s="125"/>
      <c r="C19" s="135">
        <f>C7</f>
        <v>80</v>
      </c>
      <c r="D19" s="136">
        <f>D7</f>
        <v>300</v>
      </c>
      <c r="E19" s="137">
        <f>C$11*C19^C$12</f>
        <v>299.99855533503626</v>
      </c>
      <c r="F19" s="125"/>
      <c r="G19" s="125"/>
      <c r="H19" s="126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</row>
    <row r="20" spans="2:20" ht="15" customHeight="1" x14ac:dyDescent="0.35">
      <c r="B20" s="125"/>
      <c r="C20" s="125"/>
      <c r="D20" s="125"/>
      <c r="E20" s="125"/>
      <c r="F20" s="125"/>
      <c r="G20" s="125"/>
      <c r="H20" s="126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</row>
    <row r="21" spans="2:20" ht="15" customHeight="1" x14ac:dyDescent="0.35">
      <c r="B21" s="127" t="s">
        <v>1</v>
      </c>
      <c r="C21" s="125"/>
      <c r="D21" s="125"/>
      <c r="E21" s="125"/>
      <c r="F21" s="125"/>
      <c r="G21" s="125"/>
      <c r="H21" s="126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</row>
    <row r="22" spans="2:20" ht="18" x14ac:dyDescent="0.35">
      <c r="B22" s="125"/>
      <c r="C22" s="125"/>
      <c r="D22" s="125"/>
      <c r="E22" s="125"/>
      <c r="F22" s="125"/>
      <c r="G22" s="125"/>
      <c r="H22" s="126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</row>
    <row r="23" spans="2:20" ht="18" x14ac:dyDescent="0.35">
      <c r="B23" s="125"/>
      <c r="C23" s="163" t="s">
        <v>17</v>
      </c>
      <c r="D23" s="163"/>
      <c r="E23" s="138">
        <f>SUMXMY2(D18:D19,E18:E19)</f>
        <v>7.7698098267498346E-6</v>
      </c>
      <c r="F23" s="125"/>
      <c r="G23" s="125"/>
      <c r="H23" s="126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</row>
    <row r="24" spans="2:20" ht="18" x14ac:dyDescent="0.35">
      <c r="B24" s="125"/>
      <c r="C24" s="163"/>
      <c r="D24" s="163"/>
      <c r="E24" s="125"/>
      <c r="F24" s="125"/>
      <c r="G24" s="125"/>
      <c r="H24" s="126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</row>
    <row r="25" spans="2:20" ht="18" x14ac:dyDescent="0.35">
      <c r="B25" s="125"/>
      <c r="C25" s="125"/>
      <c r="D25" s="125"/>
      <c r="E25" s="125"/>
      <c r="F25" s="125"/>
      <c r="G25" s="125"/>
      <c r="H25" s="126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</row>
    <row r="26" spans="2:20" ht="18" x14ac:dyDescent="0.35">
      <c r="B26" s="125"/>
      <c r="C26" s="125"/>
      <c r="D26" s="125"/>
      <c r="E26" s="125"/>
      <c r="F26" s="125"/>
      <c r="G26" s="125"/>
      <c r="H26" s="126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</row>
    <row r="27" spans="2:20" ht="18" x14ac:dyDescent="0.35">
      <c r="B27" s="125"/>
      <c r="C27" s="125"/>
      <c r="D27" s="125"/>
      <c r="E27" s="125"/>
      <c r="F27" s="125"/>
      <c r="G27" s="125"/>
      <c r="H27" s="126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</row>
    <row r="28" spans="2:20" ht="18" x14ac:dyDescent="0.35">
      <c r="B28" s="125"/>
      <c r="C28" s="125"/>
      <c r="D28" s="125"/>
      <c r="E28" s="125"/>
      <c r="F28" s="125"/>
      <c r="G28" s="125"/>
      <c r="H28" s="126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</row>
    <row r="29" spans="2:20" ht="18" x14ac:dyDescent="0.35">
      <c r="B29" s="125"/>
      <c r="C29" s="125"/>
      <c r="D29" s="125"/>
      <c r="E29" s="125"/>
      <c r="F29" s="125"/>
      <c r="G29" s="125"/>
      <c r="H29" s="126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</row>
    <row r="30" spans="2:20" ht="18" x14ac:dyDescent="0.35">
      <c r="B30" s="125"/>
      <c r="C30" s="125"/>
      <c r="D30" s="125"/>
      <c r="E30" s="125"/>
      <c r="F30" s="125"/>
      <c r="G30" s="125"/>
      <c r="H30" s="126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</row>
    <row r="31" spans="2:20" ht="18" x14ac:dyDescent="0.35">
      <c r="B31" s="125"/>
      <c r="C31" s="125"/>
      <c r="D31" s="125"/>
      <c r="E31" s="125"/>
      <c r="F31" s="125"/>
      <c r="G31" s="125"/>
      <c r="H31" s="126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</row>
    <row r="32" spans="2:20" ht="18" x14ac:dyDescent="0.35">
      <c r="B32" s="125"/>
      <c r="C32" s="125"/>
      <c r="D32" s="125"/>
      <c r="E32" s="125"/>
      <c r="F32" s="125"/>
      <c r="G32" s="125"/>
      <c r="H32" s="126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</row>
    <row r="33" spans="2:20" ht="18" x14ac:dyDescent="0.35">
      <c r="B33" s="125"/>
      <c r="C33" s="125"/>
      <c r="D33" s="125"/>
      <c r="E33" s="125"/>
      <c r="F33" s="125"/>
      <c r="G33" s="125"/>
      <c r="H33" s="126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</row>
    <row r="34" spans="2:20" ht="18" x14ac:dyDescent="0.35">
      <c r="B34" s="125"/>
      <c r="C34" s="125"/>
      <c r="D34" s="125"/>
      <c r="E34" s="125"/>
      <c r="F34" s="125"/>
      <c r="G34" s="125"/>
      <c r="H34" s="126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</row>
  </sheetData>
  <mergeCells count="4">
    <mergeCell ref="E16:E17"/>
    <mergeCell ref="F16:F17"/>
    <mergeCell ref="C23:D24"/>
    <mergeCell ref="D16:D17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20"/>
  <sheetViews>
    <sheetView showGridLines="0" zoomScale="90" zoomScaleNormal="90" workbookViewId="0">
      <selection activeCell="D20" sqref="D20"/>
    </sheetView>
  </sheetViews>
  <sheetFormatPr defaultColWidth="8.7109375" defaultRowHeight="14.4" x14ac:dyDescent="0.3"/>
  <cols>
    <col min="1" max="1" width="4.7109375" style="8" customWidth="1"/>
    <col min="2" max="3" width="8.7109375" style="8"/>
    <col min="4" max="4" width="14.7109375" style="8" customWidth="1"/>
    <col min="5" max="6" width="8.7109375" style="8"/>
    <col min="7" max="7" width="4.7109375" style="8" customWidth="1"/>
    <col min="8" max="8" width="8.7109375" style="8" customWidth="1"/>
    <col min="9" max="16384" width="8.7109375" style="8"/>
  </cols>
  <sheetData>
    <row r="1" spans="2:4" ht="23.4" x14ac:dyDescent="0.3">
      <c r="B1" s="7" t="s">
        <v>19</v>
      </c>
    </row>
    <row r="3" spans="2:4" x14ac:dyDescent="0.3">
      <c r="B3" s="1" t="s">
        <v>12</v>
      </c>
    </row>
    <row r="5" spans="2:4" x14ac:dyDescent="0.3">
      <c r="B5" s="8" t="s">
        <v>20</v>
      </c>
      <c r="D5" s="87">
        <v>50</v>
      </c>
    </row>
    <row r="6" spans="2:4" x14ac:dyDescent="0.3">
      <c r="B6" s="8" t="s">
        <v>22</v>
      </c>
    </row>
    <row r="7" spans="2:4" x14ac:dyDescent="0.3">
      <c r="C7" s="9" t="s">
        <v>15</v>
      </c>
      <c r="D7" s="112">
        <f>'Class Ex1.a Constant elasticity'!C11</f>
        <v>3777017.5470884778</v>
      </c>
    </row>
    <row r="8" spans="2:4" x14ac:dyDescent="0.3">
      <c r="C8" s="9" t="s">
        <v>16</v>
      </c>
      <c r="D8" s="113">
        <f>'Class Ex1.a Constant elasticity'!C12</f>
        <v>-2.1544067107354969</v>
      </c>
    </row>
    <row r="10" spans="2:4" x14ac:dyDescent="0.3">
      <c r="B10" s="1" t="s">
        <v>21</v>
      </c>
    </row>
    <row r="12" spans="2:4" x14ac:dyDescent="0.3">
      <c r="C12" s="9" t="s">
        <v>5</v>
      </c>
      <c r="D12" s="20">
        <v>93.312289771697237</v>
      </c>
    </row>
    <row r="14" spans="2:4" x14ac:dyDescent="0.3">
      <c r="B14" s="1" t="s">
        <v>1</v>
      </c>
    </row>
    <row r="16" spans="2:4" x14ac:dyDescent="0.3">
      <c r="C16" s="9" t="s">
        <v>25</v>
      </c>
      <c r="D16" s="20">
        <f>(D12-D5)*D7*D12^D8</f>
        <v>9326.3277925841558</v>
      </c>
    </row>
    <row r="18" spans="2:8" x14ac:dyDescent="0.3">
      <c r="B18" s="1" t="s">
        <v>23</v>
      </c>
    </row>
    <row r="19" spans="2:8" x14ac:dyDescent="0.3">
      <c r="D19" s="11" t="s">
        <v>3</v>
      </c>
      <c r="E19" s="9"/>
      <c r="F19" s="11" t="s">
        <v>4</v>
      </c>
    </row>
    <row r="20" spans="2:8" x14ac:dyDescent="0.3">
      <c r="D20" s="152">
        <f>D16</f>
        <v>9326.3277925841558</v>
      </c>
      <c r="E20" s="4" t="s">
        <v>9</v>
      </c>
      <c r="F20" s="88">
        <v>0</v>
      </c>
      <c r="H20" s="8" t="s">
        <v>24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37"/>
  <sheetViews>
    <sheetView showGridLines="0" zoomScale="60" zoomScaleNormal="60" workbookViewId="0">
      <selection activeCell="Z62" sqref="Z62"/>
    </sheetView>
  </sheetViews>
  <sheetFormatPr defaultColWidth="8.7109375" defaultRowHeight="14.4" x14ac:dyDescent="0.3"/>
  <cols>
    <col min="1" max="1" width="4.28515625" style="8" customWidth="1"/>
    <col min="2" max="2" width="8.7109375" style="8"/>
    <col min="3" max="3" width="13.42578125" style="8" customWidth="1"/>
    <col min="4" max="4" width="13.7109375" style="8" customWidth="1"/>
    <col min="5" max="5" width="14.7109375" style="8" customWidth="1"/>
    <col min="6" max="6" width="12.140625" style="8" customWidth="1"/>
    <col min="7" max="7" width="8.7109375" style="8"/>
    <col min="8" max="8" width="9.28515625"/>
    <col min="9" max="9" width="21.7109375" style="8" customWidth="1"/>
    <col min="10" max="10" width="8.7109375" style="8"/>
    <col min="11" max="11" width="13.28515625" style="8" bestFit="1" customWidth="1"/>
    <col min="12" max="16384" width="8.7109375" style="8"/>
  </cols>
  <sheetData>
    <row r="1" spans="2:11" ht="23.4" x14ac:dyDescent="0.3">
      <c r="B1" s="7" t="s">
        <v>34</v>
      </c>
    </row>
    <row r="3" spans="2:11" x14ac:dyDescent="0.3">
      <c r="B3" s="1" t="s">
        <v>12</v>
      </c>
    </row>
    <row r="4" spans="2:11" x14ac:dyDescent="0.3">
      <c r="K4" s="15" t="s">
        <v>33</v>
      </c>
    </row>
    <row r="5" spans="2:11" x14ac:dyDescent="0.3">
      <c r="C5" s="114" t="s">
        <v>26</v>
      </c>
      <c r="D5" s="114" t="s">
        <v>27</v>
      </c>
      <c r="J5" s="15" t="s">
        <v>26</v>
      </c>
      <c r="K5" s="15" t="s">
        <v>27</v>
      </c>
    </row>
    <row r="6" spans="2:11" x14ac:dyDescent="0.3">
      <c r="C6" s="16">
        <v>1</v>
      </c>
      <c r="D6" s="10">
        <v>4.7</v>
      </c>
      <c r="J6" s="17">
        <v>0</v>
      </c>
      <c r="K6" s="12">
        <f>$C$14*(1-EXP(-$C$15*J6))</f>
        <v>0</v>
      </c>
    </row>
    <row r="7" spans="2:11" x14ac:dyDescent="0.3">
      <c r="C7" s="16">
        <v>8</v>
      </c>
      <c r="D7" s="10">
        <v>22.1</v>
      </c>
      <c r="J7" s="17">
        <v>20</v>
      </c>
      <c r="K7" s="12">
        <f t="shared" ref="K7:K16" si="0">$C$14*(1-EXP(-$C$15*J7))</f>
        <v>47.174355708290335</v>
      </c>
    </row>
    <row r="8" spans="2:11" x14ac:dyDescent="0.3">
      <c r="C8" s="16">
        <v>20</v>
      </c>
      <c r="D8" s="10">
        <v>48.7</v>
      </c>
      <c r="J8" s="17">
        <v>40</v>
      </c>
      <c r="K8" s="12">
        <f t="shared" si="0"/>
        <v>79.992776723842098</v>
      </c>
    </row>
    <row r="9" spans="2:11" x14ac:dyDescent="0.3">
      <c r="C9" s="16">
        <v>50</v>
      </c>
      <c r="D9" s="10">
        <v>90.3</v>
      </c>
      <c r="J9" s="17">
        <v>60</v>
      </c>
      <c r="K9" s="12">
        <f t="shared" si="0"/>
        <v>102.82401080818445</v>
      </c>
    </row>
    <row r="10" spans="2:11" x14ac:dyDescent="0.3">
      <c r="C10" s="16">
        <v>100</v>
      </c>
      <c r="D10" s="10">
        <v>130.5</v>
      </c>
      <c r="J10" s="17">
        <v>80</v>
      </c>
      <c r="K10" s="12">
        <f t="shared" si="0"/>
        <v>118.70732370635905</v>
      </c>
    </row>
    <row r="11" spans="2:11" x14ac:dyDescent="0.3">
      <c r="J11" s="17">
        <v>100</v>
      </c>
      <c r="K11" s="12">
        <f t="shared" si="0"/>
        <v>129.75708245743471</v>
      </c>
    </row>
    <row r="12" spans="2:11" x14ac:dyDescent="0.3">
      <c r="B12" s="1" t="s">
        <v>0</v>
      </c>
      <c r="J12" s="17">
        <v>120</v>
      </c>
      <c r="K12" s="12">
        <f t="shared" si="0"/>
        <v>137.44421732909021</v>
      </c>
    </row>
    <row r="13" spans="2:11" x14ac:dyDescent="0.3">
      <c r="J13" s="17">
        <v>140</v>
      </c>
      <c r="K13" s="12">
        <f t="shared" si="0"/>
        <v>142.79203024213405</v>
      </c>
    </row>
    <row r="14" spans="2:11" x14ac:dyDescent="0.3">
      <c r="B14" s="9" t="s">
        <v>15</v>
      </c>
      <c r="C14" s="19">
        <v>155.01741155300414</v>
      </c>
      <c r="J14" s="17">
        <v>160</v>
      </c>
      <c r="K14" s="12">
        <f t="shared" si="0"/>
        <v>146.51241546112783</v>
      </c>
    </row>
    <row r="15" spans="2:11" x14ac:dyDescent="0.3">
      <c r="B15" s="9" t="s">
        <v>16</v>
      </c>
      <c r="C15" s="19">
        <v>1.8143022980447981E-2</v>
      </c>
      <c r="J15" s="17">
        <v>180</v>
      </c>
      <c r="K15" s="12">
        <f t="shared" si="0"/>
        <v>149.10062608157548</v>
      </c>
    </row>
    <row r="16" spans="2:11" x14ac:dyDescent="0.3">
      <c r="J16" s="17">
        <v>200</v>
      </c>
      <c r="K16" s="12">
        <f t="shared" si="0"/>
        <v>150.90120151166764</v>
      </c>
    </row>
    <row r="17" spans="2:5" ht="15" customHeight="1" x14ac:dyDescent="0.3"/>
    <row r="18" spans="2:5" ht="15" customHeight="1" x14ac:dyDescent="0.3">
      <c r="B18" s="1" t="s">
        <v>35</v>
      </c>
    </row>
    <row r="19" spans="2:5" ht="15" customHeight="1" x14ac:dyDescent="0.3">
      <c r="B19" s="1"/>
      <c r="C19" s="168" t="s">
        <v>26</v>
      </c>
      <c r="D19" s="164" t="s">
        <v>27</v>
      </c>
      <c r="E19" s="164" t="s">
        <v>28</v>
      </c>
    </row>
    <row r="20" spans="2:5" ht="15" customHeight="1" x14ac:dyDescent="0.3">
      <c r="C20" s="168"/>
      <c r="D20" s="164"/>
      <c r="E20" s="164"/>
    </row>
    <row r="21" spans="2:5" ht="15" customHeight="1" x14ac:dyDescent="0.3">
      <c r="C21" s="115">
        <f>C6</f>
        <v>1</v>
      </c>
      <c r="D21" s="116">
        <f>D6</f>
        <v>4.7</v>
      </c>
      <c r="E21" s="117">
        <f>$C$14*(1-EXP(-$C$15*C21))</f>
        <v>2.7871245750051719</v>
      </c>
    </row>
    <row r="22" spans="2:5" ht="15" customHeight="1" x14ac:dyDescent="0.3">
      <c r="C22" s="115">
        <f t="shared" ref="C22:D25" si="1">C7</f>
        <v>8</v>
      </c>
      <c r="D22" s="116">
        <f t="shared" si="1"/>
        <v>22.1</v>
      </c>
      <c r="E22" s="117">
        <f t="shared" ref="E22:E25" si="2">$C$14*(1-EXP(-$C$15*C22))</f>
        <v>20.943227464220072</v>
      </c>
    </row>
    <row r="23" spans="2:5" ht="15" customHeight="1" x14ac:dyDescent="0.3">
      <c r="C23" s="115">
        <f t="shared" si="1"/>
        <v>20</v>
      </c>
      <c r="D23" s="116">
        <f t="shared" si="1"/>
        <v>48.7</v>
      </c>
      <c r="E23" s="117">
        <f t="shared" si="2"/>
        <v>47.174355708290335</v>
      </c>
    </row>
    <row r="24" spans="2:5" ht="15" customHeight="1" x14ac:dyDescent="0.3">
      <c r="C24" s="115">
        <f t="shared" si="1"/>
        <v>50</v>
      </c>
      <c r="D24" s="116">
        <f t="shared" si="1"/>
        <v>90.3</v>
      </c>
      <c r="E24" s="117">
        <f t="shared" si="2"/>
        <v>92.441131451257831</v>
      </c>
    </row>
    <row r="25" spans="2:5" ht="15" customHeight="1" x14ac:dyDescent="0.3">
      <c r="C25" s="115">
        <f t="shared" si="1"/>
        <v>100</v>
      </c>
      <c r="D25" s="116">
        <f t="shared" si="1"/>
        <v>130.5</v>
      </c>
      <c r="E25" s="117">
        <f t="shared" si="2"/>
        <v>129.75708245743471</v>
      </c>
    </row>
    <row r="26" spans="2:5" ht="15" customHeight="1" x14ac:dyDescent="0.3"/>
    <row r="27" spans="2:5" ht="15" customHeight="1" x14ac:dyDescent="0.3">
      <c r="B27" s="1" t="s">
        <v>1</v>
      </c>
    </row>
    <row r="28" spans="2:5" ht="15" customHeight="1" x14ac:dyDescent="0.3">
      <c r="B28" s="1"/>
    </row>
    <row r="29" spans="2:5" ht="14.55" customHeight="1" x14ac:dyDescent="0.3">
      <c r="B29" s="167" t="s">
        <v>17</v>
      </c>
      <c r="C29" s="167"/>
      <c r="D29" s="165">
        <f>SUMXMY2(D21:D25,E21:E25)</f>
        <v>12.4611759625269</v>
      </c>
    </row>
    <row r="30" spans="2:5" x14ac:dyDescent="0.3">
      <c r="B30" s="167"/>
      <c r="C30" s="167"/>
      <c r="D30" s="166"/>
    </row>
    <row r="31" spans="2:5" x14ac:dyDescent="0.3">
      <c r="B31" s="18"/>
      <c r="C31" s="18"/>
      <c r="D31" s="18"/>
    </row>
    <row r="32" spans="2:5" x14ac:dyDescent="0.3">
      <c r="B32" s="1" t="s">
        <v>2</v>
      </c>
    </row>
    <row r="33" spans="2:8" x14ac:dyDescent="0.3">
      <c r="B33" s="1"/>
      <c r="D33" s="15" t="s">
        <v>3</v>
      </c>
      <c r="F33" s="15" t="s">
        <v>4</v>
      </c>
    </row>
    <row r="34" spans="2:8" x14ac:dyDescent="0.3">
      <c r="D34" s="10">
        <f>C14</f>
        <v>155.01741155300414</v>
      </c>
      <c r="E34" s="4" t="s">
        <v>9</v>
      </c>
      <c r="F34" s="10">
        <v>130</v>
      </c>
      <c r="H34" s="14" t="s">
        <v>29</v>
      </c>
    </row>
    <row r="35" spans="2:8" x14ac:dyDescent="0.3">
      <c r="D35" s="10">
        <f>C14</f>
        <v>155.01741155300414</v>
      </c>
      <c r="E35" s="4" t="s">
        <v>11</v>
      </c>
      <c r="F35" s="10">
        <v>260</v>
      </c>
      <c r="H35" s="14" t="s">
        <v>30</v>
      </c>
    </row>
    <row r="36" spans="2:8" x14ac:dyDescent="0.3">
      <c r="D36" s="10">
        <f>C15</f>
        <v>1.8143022980447981E-2</v>
      </c>
      <c r="E36" s="4" t="s">
        <v>9</v>
      </c>
      <c r="F36" s="10">
        <v>1E-3</v>
      </c>
      <c r="H36" s="14" t="s">
        <v>31</v>
      </c>
    </row>
    <row r="37" spans="2:8" x14ac:dyDescent="0.3">
      <c r="D37" s="10">
        <f>C15</f>
        <v>1.8143022980447981E-2</v>
      </c>
      <c r="E37" s="4" t="s">
        <v>11</v>
      </c>
      <c r="F37" s="10">
        <v>1</v>
      </c>
      <c r="H37" s="14" t="s">
        <v>32</v>
      </c>
    </row>
  </sheetData>
  <scenarios current="0">
    <scenario name="aaaa" count="2" user="Annista Wijayanayake" comment="Created by Annista Wijayanayake on 3/25/2025">
      <inputCells r="C14" val="155.018368070655"/>
      <inputCells r="C15" val="0.0181428192832197"/>
    </scenario>
  </scenarios>
  <mergeCells count="5">
    <mergeCell ref="E19:E20"/>
    <mergeCell ref="D29:D30"/>
    <mergeCell ref="B29:C30"/>
    <mergeCell ref="C19:C20"/>
    <mergeCell ref="D19:D20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A40"/>
  <sheetViews>
    <sheetView showGridLines="0" topLeftCell="A11" workbookViewId="0">
      <selection activeCell="I44" sqref="I44"/>
    </sheetView>
  </sheetViews>
  <sheetFormatPr defaultColWidth="9.28515625" defaultRowHeight="14.4" x14ac:dyDescent="0.3"/>
  <cols>
    <col min="1" max="1" width="4.28515625" style="21" customWidth="1"/>
    <col min="2" max="2" width="18" style="21" customWidth="1"/>
    <col min="3" max="3" width="10.7109375" style="21" bestFit="1" customWidth="1"/>
    <col min="4" max="6" width="9.28515625" style="21"/>
    <col min="7" max="7" width="11.28515625" style="21" customWidth="1"/>
    <col min="8" max="8" width="35" style="21" customWidth="1"/>
    <col min="9" max="27" width="9.28515625" style="21"/>
    <col min="28" max="28" width="19.42578125" style="21" customWidth="1"/>
    <col min="29" max="16384" width="9.28515625" style="21"/>
  </cols>
  <sheetData>
    <row r="1" spans="2:27" ht="23.4" x14ac:dyDescent="0.3">
      <c r="B1" s="7" t="s">
        <v>97</v>
      </c>
    </row>
    <row r="3" spans="2:27" ht="18" x14ac:dyDescent="0.35">
      <c r="B3" s="13" t="s">
        <v>10</v>
      </c>
      <c r="AA3" s="118"/>
    </row>
    <row r="4" spans="2:27" ht="14.55" customHeight="1" x14ac:dyDescent="0.35">
      <c r="B4" s="13" t="s">
        <v>44</v>
      </c>
      <c r="AA4" s="118"/>
    </row>
    <row r="5" spans="2:27" x14ac:dyDescent="0.3">
      <c r="B5" s="13"/>
    </row>
    <row r="6" spans="2:27" x14ac:dyDescent="0.3">
      <c r="B6" s="21" t="s">
        <v>36</v>
      </c>
      <c r="C6" s="22" t="s">
        <v>6</v>
      </c>
      <c r="D6" s="22" t="s">
        <v>7</v>
      </c>
      <c r="E6" s="22" t="s">
        <v>8</v>
      </c>
      <c r="G6" s="25" t="s">
        <v>37</v>
      </c>
      <c r="AA6" s="119"/>
    </row>
    <row r="7" spans="2:27" x14ac:dyDescent="0.3">
      <c r="B7" s="2" t="s">
        <v>38</v>
      </c>
      <c r="C7" s="139">
        <v>105.803</v>
      </c>
      <c r="D7" s="139">
        <v>40.113</v>
      </c>
      <c r="E7" s="139">
        <v>66.998000000000005</v>
      </c>
      <c r="G7" s="141">
        <v>60</v>
      </c>
    </row>
    <row r="8" spans="2:27" x14ac:dyDescent="0.3">
      <c r="B8" s="2" t="s">
        <v>39</v>
      </c>
      <c r="C8" s="139">
        <v>71.784000000000006</v>
      </c>
      <c r="D8" s="139">
        <v>26.533999999999999</v>
      </c>
      <c r="E8" s="139">
        <v>46.146000000000001</v>
      </c>
      <c r="G8" s="141">
        <v>60</v>
      </c>
    </row>
    <row r="9" spans="2:27" x14ac:dyDescent="0.3">
      <c r="B9" s="2" t="s">
        <v>40</v>
      </c>
      <c r="C9" s="139">
        <v>56.828000000000003</v>
      </c>
      <c r="D9" s="139">
        <v>17.209</v>
      </c>
      <c r="E9" s="139">
        <v>8.8870000000000005</v>
      </c>
      <c r="G9" s="141">
        <v>28</v>
      </c>
    </row>
    <row r="11" spans="2:27" x14ac:dyDescent="0.3">
      <c r="B11" s="13" t="s">
        <v>45</v>
      </c>
    </row>
    <row r="12" spans="2:27" x14ac:dyDescent="0.3">
      <c r="B12" s="21" t="s">
        <v>36</v>
      </c>
      <c r="C12" s="22" t="s">
        <v>6</v>
      </c>
      <c r="D12" s="22" t="s">
        <v>7</v>
      </c>
      <c r="E12" s="22" t="s">
        <v>8</v>
      </c>
    </row>
    <row r="13" spans="2:27" x14ac:dyDescent="0.3">
      <c r="B13" s="2" t="s">
        <v>38</v>
      </c>
      <c r="C13" s="139">
        <v>3.5000000000000003E-2</v>
      </c>
      <c r="D13" s="139">
        <v>6.3E-2</v>
      </c>
      <c r="E13" s="139">
        <v>6.9000000000000006E-2</v>
      </c>
    </row>
    <row r="14" spans="2:27" x14ac:dyDescent="0.3">
      <c r="B14" s="2" t="s">
        <v>39</v>
      </c>
      <c r="C14" s="140">
        <v>8.8999999999999996E-2</v>
      </c>
      <c r="D14" s="139">
        <v>5.7000000000000002E-2</v>
      </c>
      <c r="E14" s="139">
        <v>6.0999999999999999E-2</v>
      </c>
    </row>
    <row r="15" spans="2:27" x14ac:dyDescent="0.3">
      <c r="B15" s="2" t="s">
        <v>40</v>
      </c>
      <c r="C15" s="139">
        <v>0.01</v>
      </c>
      <c r="D15" s="139">
        <v>3.3000000000000002E-2</v>
      </c>
      <c r="E15" s="139">
        <v>7.8E-2</v>
      </c>
    </row>
    <row r="17" spans="2:5" x14ac:dyDescent="0.3">
      <c r="B17" s="3" t="s">
        <v>41</v>
      </c>
      <c r="C17" s="142">
        <v>140</v>
      </c>
      <c r="D17" s="142">
        <v>100</v>
      </c>
      <c r="E17" s="142">
        <v>80</v>
      </c>
    </row>
    <row r="19" spans="2:5" x14ac:dyDescent="0.3">
      <c r="B19" s="169" t="s">
        <v>0</v>
      </c>
      <c r="C19" s="169"/>
      <c r="D19" s="169"/>
    </row>
    <row r="20" spans="2:5" x14ac:dyDescent="0.3">
      <c r="C20" s="22" t="s">
        <v>6</v>
      </c>
      <c r="D20" s="22" t="s">
        <v>7</v>
      </c>
      <c r="E20" s="22" t="s">
        <v>8</v>
      </c>
    </row>
    <row r="21" spans="2:5" x14ac:dyDescent="0.3">
      <c r="B21" s="21" t="s">
        <v>42</v>
      </c>
      <c r="C21" s="143">
        <v>28</v>
      </c>
      <c r="D21" s="143">
        <v>20</v>
      </c>
      <c r="E21" s="143">
        <v>14</v>
      </c>
    </row>
    <row r="23" spans="2:5" x14ac:dyDescent="0.3">
      <c r="B23" s="169" t="s">
        <v>14</v>
      </c>
      <c r="C23" s="169"/>
      <c r="D23" s="169"/>
    </row>
    <row r="25" spans="2:5" x14ac:dyDescent="0.3">
      <c r="B25" s="13" t="s">
        <v>132</v>
      </c>
    </row>
    <row r="26" spans="2:5" x14ac:dyDescent="0.3">
      <c r="B26" s="21" t="s">
        <v>36</v>
      </c>
      <c r="C26" s="22" t="s">
        <v>6</v>
      </c>
      <c r="D26" s="22" t="s">
        <v>7</v>
      </c>
      <c r="E26" s="22" t="s">
        <v>8</v>
      </c>
    </row>
    <row r="27" spans="2:5" x14ac:dyDescent="0.3">
      <c r="B27" s="2" t="s">
        <v>38</v>
      </c>
      <c r="C27" s="24">
        <f>C7*(1-EXP(-C13*C$21))</f>
        <v>66.093959808225378</v>
      </c>
      <c r="D27" s="24">
        <f t="shared" ref="C27:E29" si="0">D7*(1-EXP(-D13*D$21))</f>
        <v>28.734786035014707</v>
      </c>
      <c r="E27" s="24">
        <f t="shared" si="0"/>
        <v>41.498399937976941</v>
      </c>
    </row>
    <row r="28" spans="2:5" x14ac:dyDescent="0.3">
      <c r="B28" s="2" t="s">
        <v>39</v>
      </c>
      <c r="C28" s="24">
        <f t="shared" si="0"/>
        <v>65.844282282162496</v>
      </c>
      <c r="D28" s="24">
        <f t="shared" si="0"/>
        <v>18.047922075126195</v>
      </c>
      <c r="E28" s="24">
        <f t="shared" si="0"/>
        <v>26.501246930350959</v>
      </c>
    </row>
    <row r="29" spans="2:5" x14ac:dyDescent="0.3">
      <c r="B29" s="2" t="s">
        <v>40</v>
      </c>
      <c r="C29" s="24">
        <f t="shared" si="0"/>
        <v>13.878321540554033</v>
      </c>
      <c r="D29" s="24">
        <f t="shared" si="0"/>
        <v>8.3145053847323496</v>
      </c>
      <c r="E29" s="24">
        <f t="shared" si="0"/>
        <v>5.9050139604573957</v>
      </c>
    </row>
    <row r="31" spans="2:5" x14ac:dyDescent="0.3">
      <c r="B31" s="169" t="s">
        <v>1</v>
      </c>
      <c r="C31" s="169"/>
      <c r="D31" s="169"/>
    </row>
    <row r="32" spans="2:5" x14ac:dyDescent="0.3">
      <c r="B32" s="21" t="s">
        <v>43</v>
      </c>
      <c r="C32" s="29">
        <f>SUMPRODUCT(C17:E17,C21:E21)</f>
        <v>7040</v>
      </c>
    </row>
    <row r="34" spans="2:5" x14ac:dyDescent="0.3">
      <c r="B34" s="1" t="s">
        <v>2</v>
      </c>
    </row>
    <row r="35" spans="2:5" x14ac:dyDescent="0.3">
      <c r="B35" s="21" t="s">
        <v>36</v>
      </c>
      <c r="C35" s="22" t="s">
        <v>3</v>
      </c>
      <c r="D35" s="22"/>
      <c r="E35" s="22" t="s">
        <v>4</v>
      </c>
    </row>
    <row r="36" spans="2:5" x14ac:dyDescent="0.3">
      <c r="B36" s="2" t="s">
        <v>38</v>
      </c>
      <c r="C36" s="28">
        <f>SUM(C27:E27)</f>
        <v>136.32714578121704</v>
      </c>
      <c r="D36" s="4" t="s">
        <v>9</v>
      </c>
      <c r="E36" s="27">
        <f>G7</f>
        <v>60</v>
      </c>
    </row>
    <row r="37" spans="2:5" x14ac:dyDescent="0.3">
      <c r="B37" s="2" t="s">
        <v>39</v>
      </c>
      <c r="C37" s="28">
        <f>SUM(C28:E28)</f>
        <v>110.39345128763965</v>
      </c>
      <c r="D37" s="4" t="s">
        <v>9</v>
      </c>
      <c r="E37" s="27">
        <f>G8</f>
        <v>60</v>
      </c>
    </row>
    <row r="38" spans="2:5" x14ac:dyDescent="0.3">
      <c r="B38" s="2" t="s">
        <v>40</v>
      </c>
      <c r="C38" s="28">
        <f>SUM(C29:E29)</f>
        <v>28.097840885743778</v>
      </c>
      <c r="D38" s="4" t="s">
        <v>9</v>
      </c>
      <c r="E38" s="27">
        <f>G9</f>
        <v>28</v>
      </c>
    </row>
    <row r="40" spans="2:5" x14ac:dyDescent="0.3">
      <c r="B40" s="1"/>
    </row>
  </sheetData>
  <mergeCells count="3">
    <mergeCell ref="B19:D19"/>
    <mergeCell ref="B31:D31"/>
    <mergeCell ref="B23:D2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26"/>
  <sheetViews>
    <sheetView showGridLines="0" zoomScale="80" zoomScaleNormal="80" workbookViewId="0">
      <selection activeCell="G14" sqref="G14"/>
    </sheetView>
  </sheetViews>
  <sheetFormatPr defaultColWidth="8.7109375" defaultRowHeight="14.4" x14ac:dyDescent="0.3"/>
  <cols>
    <col min="1" max="1" width="4.7109375" style="21" customWidth="1"/>
    <col min="2" max="2" width="18" style="21" customWidth="1"/>
    <col min="3" max="3" width="16.7109375" style="21" customWidth="1"/>
    <col min="4" max="4" width="17.7109375" style="21" customWidth="1"/>
    <col min="5" max="5" width="15.42578125" style="21" customWidth="1"/>
    <col min="6" max="11" width="8.7109375" style="21"/>
    <col min="12" max="12" width="16.85546875" style="21" customWidth="1"/>
    <col min="13" max="14" width="14" style="21" bestFit="1" customWidth="1"/>
    <col min="15" max="16384" width="8.7109375" style="21"/>
  </cols>
  <sheetData>
    <row r="1" spans="2:14" ht="23.4" x14ac:dyDescent="0.3">
      <c r="B1" s="7" t="s">
        <v>46</v>
      </c>
    </row>
    <row r="3" spans="2:14" x14ac:dyDescent="0.3">
      <c r="B3" s="13" t="s">
        <v>10</v>
      </c>
    </row>
    <row r="4" spans="2:14" ht="15" thickBot="1" x14ac:dyDescent="0.35"/>
    <row r="5" spans="2:14" ht="29.4" thickBot="1" x14ac:dyDescent="0.35">
      <c r="B5" s="30" t="s">
        <v>47</v>
      </c>
      <c r="C5" s="30" t="s">
        <v>48</v>
      </c>
      <c r="D5" s="30" t="s">
        <v>49</v>
      </c>
      <c r="E5" s="30" t="s">
        <v>50</v>
      </c>
      <c r="M5" s="21" t="s">
        <v>54</v>
      </c>
      <c r="N5" s="21" t="s">
        <v>55</v>
      </c>
    </row>
    <row r="6" spans="2:14" ht="15.6" thickTop="1" thickBot="1" x14ac:dyDescent="0.35">
      <c r="B6" s="5">
        <v>1</v>
      </c>
      <c r="C6" s="31">
        <v>5</v>
      </c>
      <c r="D6" s="31">
        <v>10</v>
      </c>
      <c r="E6" s="31">
        <v>200</v>
      </c>
      <c r="L6" s="21" t="s">
        <v>56</v>
      </c>
      <c r="M6" s="23">
        <f>C6</f>
        <v>5</v>
      </c>
      <c r="N6" s="23">
        <f>D6</f>
        <v>10</v>
      </c>
    </row>
    <row r="7" spans="2:14" ht="15" thickBot="1" x14ac:dyDescent="0.35">
      <c r="B7" s="6">
        <v>2</v>
      </c>
      <c r="C7" s="32">
        <v>10</v>
      </c>
      <c r="D7" s="32">
        <v>5</v>
      </c>
      <c r="E7" s="32">
        <v>150</v>
      </c>
      <c r="L7" s="21" t="s">
        <v>57</v>
      </c>
      <c r="M7" s="23">
        <f t="shared" ref="M7:N9" si="0">C7</f>
        <v>10</v>
      </c>
      <c r="N7" s="23">
        <f t="shared" si="0"/>
        <v>5</v>
      </c>
    </row>
    <row r="8" spans="2:14" ht="15" thickBot="1" x14ac:dyDescent="0.35">
      <c r="B8" s="6">
        <v>3</v>
      </c>
      <c r="C8" s="33">
        <v>0</v>
      </c>
      <c r="D8" s="33">
        <v>12</v>
      </c>
      <c r="E8" s="33">
        <v>200</v>
      </c>
      <c r="L8" s="21" t="s">
        <v>58</v>
      </c>
      <c r="M8" s="23">
        <f t="shared" si="0"/>
        <v>0</v>
      </c>
      <c r="N8" s="23">
        <f t="shared" si="0"/>
        <v>12</v>
      </c>
    </row>
    <row r="9" spans="2:14" ht="15" thickBot="1" x14ac:dyDescent="0.35">
      <c r="B9" s="6">
        <v>4</v>
      </c>
      <c r="C9" s="32">
        <v>12</v>
      </c>
      <c r="D9" s="32">
        <v>0</v>
      </c>
      <c r="E9" s="32">
        <v>300</v>
      </c>
      <c r="L9" s="21" t="s">
        <v>59</v>
      </c>
      <c r="M9" s="23">
        <f t="shared" si="0"/>
        <v>12</v>
      </c>
      <c r="N9" s="23">
        <f t="shared" si="0"/>
        <v>0</v>
      </c>
    </row>
    <row r="10" spans="2:14" x14ac:dyDescent="0.3">
      <c r="L10" s="119" t="s">
        <v>51</v>
      </c>
      <c r="M10" s="26">
        <f>C14</f>
        <v>9.3141668851169666</v>
      </c>
      <c r="N10" s="26">
        <f>D14</f>
        <v>5.0287041190583048</v>
      </c>
    </row>
    <row r="11" spans="2:14" x14ac:dyDescent="0.3">
      <c r="B11" s="169" t="s">
        <v>0</v>
      </c>
      <c r="C11" s="169"/>
      <c r="D11" s="169"/>
    </row>
    <row r="12" spans="2:14" ht="15" thickBot="1" x14ac:dyDescent="0.35"/>
    <row r="13" spans="2:14" ht="15" thickBot="1" x14ac:dyDescent="0.35">
      <c r="C13" s="85" t="s">
        <v>48</v>
      </c>
      <c r="D13" s="85" t="s">
        <v>49</v>
      </c>
    </row>
    <row r="14" spans="2:14" ht="15.6" thickTop="1" thickBot="1" x14ac:dyDescent="0.35">
      <c r="B14" s="84" t="s">
        <v>51</v>
      </c>
      <c r="C14" s="34">
        <v>9.3141668851169666</v>
      </c>
      <c r="D14" s="34">
        <v>5.0287041190583048</v>
      </c>
    </row>
    <row r="15" spans="2:14" x14ac:dyDescent="0.3">
      <c r="C15" s="1"/>
      <c r="D15" s="1"/>
    </row>
    <row r="16" spans="2:14" x14ac:dyDescent="0.3">
      <c r="B16" s="1" t="s">
        <v>14</v>
      </c>
    </row>
    <row r="18" spans="2:4" ht="28.8" x14ac:dyDescent="0.3">
      <c r="B18" s="35" t="s">
        <v>47</v>
      </c>
      <c r="C18" s="36" t="s">
        <v>52</v>
      </c>
    </row>
    <row r="19" spans="2:4" x14ac:dyDescent="0.3">
      <c r="B19" s="35">
        <v>1</v>
      </c>
      <c r="C19" s="86">
        <f>SQRT(SUMXMY2(C6:D6,C$14:D$14))</f>
        <v>6.582235080009502</v>
      </c>
    </row>
    <row r="20" spans="2:4" x14ac:dyDescent="0.3">
      <c r="B20" s="35">
        <v>2</v>
      </c>
      <c r="C20" s="86">
        <f>SQRT(SUMXMY2(C7:D7,C$14:D$14))</f>
        <v>0.68643352767844712</v>
      </c>
    </row>
    <row r="21" spans="2:4" x14ac:dyDescent="0.3">
      <c r="B21" s="35">
        <v>3</v>
      </c>
      <c r="C21" s="86">
        <f t="shared" ref="C21" si="1">SQRT(SUMXMY2(C8:D8,C$14:D$14))</f>
        <v>11.63411668428008</v>
      </c>
      <c r="D21" s="1"/>
    </row>
    <row r="22" spans="2:4" x14ac:dyDescent="0.3">
      <c r="B22" s="35">
        <v>4</v>
      </c>
      <c r="C22" s="86">
        <f>SQRT(SUMXMY2(C9:D9,C$14:D$14))</f>
        <v>5.7010143516778014</v>
      </c>
    </row>
    <row r="24" spans="2:4" x14ac:dyDescent="0.3">
      <c r="B24" s="1" t="s">
        <v>1</v>
      </c>
    </row>
    <row r="26" spans="2:4" x14ac:dyDescent="0.3">
      <c r="B26" s="21" t="s">
        <v>53</v>
      </c>
      <c r="C26" s="37">
        <f>SUMPRODUCT(C19:C22,E6:E9)</f>
        <v>5456.5396875130236</v>
      </c>
    </row>
  </sheetData>
  <mergeCells count="1">
    <mergeCell ref="B11:D11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Q41"/>
  <sheetViews>
    <sheetView showGridLines="0" zoomScale="70" zoomScaleNormal="70" workbookViewId="0">
      <selection activeCell="E32" sqref="E32"/>
    </sheetView>
  </sheetViews>
  <sheetFormatPr defaultColWidth="8.7109375" defaultRowHeight="14.4" x14ac:dyDescent="0.3"/>
  <cols>
    <col min="1" max="1" width="4.42578125" style="21" customWidth="1"/>
    <col min="2" max="2" width="13.42578125" style="21" customWidth="1"/>
    <col min="3" max="3" width="13" style="21" customWidth="1"/>
    <col min="4" max="4" width="14.140625" style="21" customWidth="1"/>
    <col min="5" max="5" width="16.28515625" style="21" customWidth="1"/>
    <col min="6" max="6" width="11" style="21" customWidth="1"/>
    <col min="7" max="7" width="15" style="21" customWidth="1"/>
    <col min="8" max="8" width="11" style="21" customWidth="1"/>
    <col min="9" max="9" width="10.42578125" style="21" customWidth="1"/>
    <col min="10" max="10" width="10.7109375" style="21" customWidth="1"/>
    <col min="11" max="11" width="18.28515625" style="21" customWidth="1"/>
    <col min="12" max="12" width="11.28515625" style="21" customWidth="1"/>
    <col min="13" max="13" width="13.5703125" style="21" customWidth="1"/>
    <col min="14" max="14" width="13.42578125" style="21" customWidth="1"/>
    <col min="15" max="33" width="8.7109375" style="21"/>
    <col min="34" max="36" width="10.140625" style="21" bestFit="1" customWidth="1"/>
    <col min="37" max="16384" width="8.7109375" style="21"/>
  </cols>
  <sheetData>
    <row r="1" spans="2:10" ht="23.4" x14ac:dyDescent="0.3">
      <c r="B1" s="7" t="s">
        <v>62</v>
      </c>
    </row>
    <row r="3" spans="2:10" x14ac:dyDescent="0.3">
      <c r="B3" s="13" t="s">
        <v>10</v>
      </c>
    </row>
    <row r="5" spans="2:10" ht="15.6" x14ac:dyDescent="0.3">
      <c r="B5" s="39" t="s">
        <v>60</v>
      </c>
      <c r="C5" s="39">
        <v>1</v>
      </c>
      <c r="D5" s="39">
        <v>2</v>
      </c>
      <c r="E5" s="39">
        <v>3</v>
      </c>
      <c r="F5" s="38"/>
    </row>
    <row r="6" spans="2:10" ht="15.6" x14ac:dyDescent="0.3">
      <c r="B6" s="120" t="s">
        <v>61</v>
      </c>
      <c r="C6" s="40">
        <v>0.14000000000000001</v>
      </c>
      <c r="D6" s="40">
        <v>0.11</v>
      </c>
      <c r="E6" s="40">
        <v>0.1</v>
      </c>
      <c r="F6" s="38"/>
    </row>
    <row r="7" spans="2:10" ht="15.6" x14ac:dyDescent="0.3">
      <c r="F7" s="38"/>
    </row>
    <row r="8" spans="2:10" ht="15.6" x14ac:dyDescent="0.3">
      <c r="B8" s="39" t="s">
        <v>64</v>
      </c>
      <c r="C8" s="39">
        <v>1</v>
      </c>
      <c r="D8" s="39">
        <v>2</v>
      </c>
      <c r="E8" s="39">
        <v>3</v>
      </c>
      <c r="F8" s="38"/>
    </row>
    <row r="9" spans="2:10" ht="15.6" x14ac:dyDescent="0.3">
      <c r="B9" s="39">
        <v>1</v>
      </c>
      <c r="C9" s="89">
        <v>0.04</v>
      </c>
      <c r="D9" s="89">
        <v>1.7999999999999999E-2</v>
      </c>
      <c r="E9" s="89">
        <v>6.4000000000000003E-3</v>
      </c>
      <c r="F9" s="38"/>
      <c r="G9" s="38"/>
      <c r="H9" s="38"/>
      <c r="I9" s="38"/>
      <c r="J9" s="38"/>
    </row>
    <row r="10" spans="2:10" ht="15.6" x14ac:dyDescent="0.3">
      <c r="B10" s="39">
        <v>2</v>
      </c>
      <c r="C10" s="90">
        <v>1.7999999999999999E-2</v>
      </c>
      <c r="D10" s="90">
        <v>2.2499999999999999E-2</v>
      </c>
      <c r="E10" s="90">
        <v>8.3999999999999995E-3</v>
      </c>
      <c r="F10" s="38"/>
      <c r="G10" s="38"/>
      <c r="H10" s="38"/>
      <c r="I10" s="38"/>
      <c r="J10" s="38"/>
    </row>
    <row r="11" spans="2:10" ht="15.6" x14ac:dyDescent="0.3">
      <c r="B11" s="39">
        <v>3</v>
      </c>
      <c r="C11" s="89">
        <v>6.4000000000000003E-3</v>
      </c>
      <c r="D11" s="89">
        <v>8.3999999999999995E-3</v>
      </c>
      <c r="E11" s="89">
        <v>6.4000000000000003E-3</v>
      </c>
      <c r="F11" s="38"/>
      <c r="G11" s="38"/>
      <c r="H11" s="38"/>
      <c r="I11" s="38"/>
      <c r="J11" s="38"/>
    </row>
    <row r="12" spans="2:10" ht="15.6" x14ac:dyDescent="0.3">
      <c r="F12" s="38"/>
      <c r="G12" s="38"/>
      <c r="H12" s="38"/>
      <c r="I12" s="38"/>
      <c r="J12" s="38"/>
    </row>
    <row r="13" spans="2:10" x14ac:dyDescent="0.3">
      <c r="B13" s="169" t="s">
        <v>0</v>
      </c>
      <c r="C13" s="169"/>
      <c r="D13" s="169"/>
      <c r="G13" s="42"/>
    </row>
    <row r="14" spans="2:10" ht="20.25" customHeight="1" x14ac:dyDescent="0.3">
      <c r="C14" s="79" t="s">
        <v>69</v>
      </c>
      <c r="D14" s="79" t="s">
        <v>70</v>
      </c>
      <c r="E14" s="79" t="s">
        <v>71</v>
      </c>
    </row>
    <row r="15" spans="2:10" ht="28.5" customHeight="1" x14ac:dyDescent="0.3">
      <c r="B15" s="80" t="s">
        <v>68</v>
      </c>
      <c r="C15" s="43">
        <v>0.49999998629751258</v>
      </c>
      <c r="D15" s="43">
        <v>0</v>
      </c>
      <c r="E15" s="43">
        <v>0.50000001370248748</v>
      </c>
    </row>
    <row r="17" spans="2:17" x14ac:dyDescent="0.3">
      <c r="B17" s="169" t="s">
        <v>14</v>
      </c>
      <c r="C17" s="169"/>
      <c r="D17" s="169"/>
    </row>
    <row r="19" spans="2:17" x14ac:dyDescent="0.3">
      <c r="B19" s="45"/>
      <c r="C19" s="45"/>
      <c r="D19" s="46">
        <f>C15</f>
        <v>0.49999998629751258</v>
      </c>
      <c r="E19" s="46">
        <f>D15</f>
        <v>0</v>
      </c>
      <c r="F19" s="46">
        <f>E15</f>
        <v>0.50000001370248748</v>
      </c>
    </row>
    <row r="20" spans="2:17" x14ac:dyDescent="0.3">
      <c r="B20" s="45"/>
      <c r="C20" s="44" t="s">
        <v>64</v>
      </c>
      <c r="D20" s="44">
        <v>1</v>
      </c>
      <c r="E20" s="44">
        <v>2</v>
      </c>
      <c r="F20" s="44">
        <v>3</v>
      </c>
    </row>
    <row r="21" spans="2:17" x14ac:dyDescent="0.3">
      <c r="B21" s="47">
        <f>C15</f>
        <v>0.49999998629751258</v>
      </c>
      <c r="C21" s="44">
        <v>1</v>
      </c>
      <c r="D21" s="121">
        <v>0.04</v>
      </c>
      <c r="E21" s="48">
        <v>1.7999999999999999E-2</v>
      </c>
      <c r="F21" s="49">
        <v>6.4000000000000003E-3</v>
      </c>
    </row>
    <row r="22" spans="2:17" x14ac:dyDescent="0.3">
      <c r="B22" s="47">
        <f>D15</f>
        <v>0</v>
      </c>
      <c r="C22" s="44">
        <v>2</v>
      </c>
      <c r="D22" s="50">
        <v>1.7999999999999999E-2</v>
      </c>
      <c r="E22" s="122">
        <v>2.2499999999999999E-2</v>
      </c>
      <c r="F22" s="51">
        <v>8.3999999999999995E-3</v>
      </c>
    </row>
    <row r="23" spans="2:17" x14ac:dyDescent="0.3">
      <c r="B23" s="47">
        <f>E15</f>
        <v>0.50000001370248748</v>
      </c>
      <c r="C23" s="44">
        <v>3</v>
      </c>
      <c r="D23" s="49">
        <v>6.4000000000000003E-3</v>
      </c>
      <c r="E23" s="49">
        <v>8.3999999999999995E-3</v>
      </c>
      <c r="F23" s="123">
        <v>6.4000000000000003E-3</v>
      </c>
    </row>
    <row r="25" spans="2:17" ht="41.4" x14ac:dyDescent="0.3">
      <c r="C25" s="44" t="s">
        <v>72</v>
      </c>
      <c r="D25" s="44">
        <v>1</v>
      </c>
      <c r="E25" s="44">
        <v>2</v>
      </c>
      <c r="F25" s="44">
        <v>3</v>
      </c>
    </row>
    <row r="26" spans="2:17" ht="35.4" customHeight="1" x14ac:dyDescent="0.3">
      <c r="C26" s="44">
        <v>1</v>
      </c>
      <c r="D26" s="48">
        <f>$B21*D$19*D21</f>
        <v>9.9999994519005108E-3</v>
      </c>
      <c r="E26" s="48">
        <f t="shared" ref="E26:F26" si="0">$B21*E$19*E21</f>
        <v>0</v>
      </c>
      <c r="F26" s="48">
        <f t="shared" si="0"/>
        <v>1.599999999999999E-3</v>
      </c>
      <c r="K26" s="171"/>
      <c r="L26" s="171"/>
      <c r="M26" s="171"/>
      <c r="N26" s="171"/>
      <c r="O26" s="171"/>
      <c r="P26" s="171"/>
      <c r="Q26" s="171"/>
    </row>
    <row r="27" spans="2:17" x14ac:dyDescent="0.3">
      <c r="C27" s="44">
        <v>2</v>
      </c>
      <c r="D27" s="48">
        <f t="shared" ref="D27:D28" si="1">$B22*D$19*D22</f>
        <v>0</v>
      </c>
      <c r="E27" s="48">
        <f t="shared" ref="E27:F27" si="2">$B22*E$19*E22</f>
        <v>0</v>
      </c>
      <c r="F27" s="48">
        <f t="shared" si="2"/>
        <v>0</v>
      </c>
      <c r="K27" s="171"/>
      <c r="L27" s="171"/>
      <c r="M27" s="171"/>
      <c r="N27" s="171"/>
      <c r="O27" s="171"/>
      <c r="P27" s="171"/>
      <c r="Q27" s="171"/>
    </row>
    <row r="28" spans="2:17" x14ac:dyDescent="0.3">
      <c r="C28" s="44">
        <v>3</v>
      </c>
      <c r="D28" s="48">
        <f t="shared" si="1"/>
        <v>1.599999999999999E-3</v>
      </c>
      <c r="E28" s="48">
        <f t="shared" ref="E28:F28" si="3">$B23*E$19*E23</f>
        <v>0</v>
      </c>
      <c r="F28" s="48">
        <f t="shared" si="3"/>
        <v>1.6000000876959209E-3</v>
      </c>
    </row>
    <row r="30" spans="2:17" x14ac:dyDescent="0.3">
      <c r="C30" s="81" t="s">
        <v>63</v>
      </c>
      <c r="D30" s="78">
        <f>SUMPRODUCT(C6:E6,C15:E15)</f>
        <v>0.11999999945190051</v>
      </c>
    </row>
    <row r="31" spans="2:17" ht="18" x14ac:dyDescent="0.35">
      <c r="L31" s="148" t="s">
        <v>133</v>
      </c>
      <c r="M31" s="150" t="s">
        <v>134</v>
      </c>
    </row>
    <row r="32" spans="2:17" ht="18" x14ac:dyDescent="0.35">
      <c r="L32" s="147">
        <v>10</v>
      </c>
      <c r="M32" s="151">
        <v>8</v>
      </c>
    </row>
    <row r="33" spans="2:14" ht="18" x14ac:dyDescent="0.35">
      <c r="B33" s="1" t="s">
        <v>1</v>
      </c>
      <c r="L33" s="147">
        <v>11</v>
      </c>
      <c r="M33" s="151">
        <v>9.2200000000000006</v>
      </c>
      <c r="N33" s="21">
        <f>M33-M32</f>
        <v>1.2200000000000006</v>
      </c>
    </row>
    <row r="34" spans="2:14" ht="15" customHeight="1" x14ac:dyDescent="0.35">
      <c r="B34" s="170" t="s">
        <v>94</v>
      </c>
      <c r="C34" s="170"/>
      <c r="D34" s="82">
        <f>SQRT(SUM(D26:F28))</f>
        <v>0.12165524871371736</v>
      </c>
      <c r="L34" s="147">
        <v>12</v>
      </c>
      <c r="M34" s="151">
        <v>12.17</v>
      </c>
      <c r="N34" s="21">
        <f t="shared" ref="N34:N36" si="4">M34-M33</f>
        <v>2.9499999999999993</v>
      </c>
    </row>
    <row r="35" spans="2:14" ht="18" x14ac:dyDescent="0.35">
      <c r="B35" s="170"/>
      <c r="C35" s="170"/>
      <c r="L35" s="147">
        <v>13</v>
      </c>
      <c r="M35" s="151">
        <v>15.91</v>
      </c>
      <c r="N35" s="21">
        <f t="shared" si="4"/>
        <v>3.74</v>
      </c>
    </row>
    <row r="36" spans="2:14" ht="18" x14ac:dyDescent="0.35">
      <c r="B36" s="80"/>
      <c r="C36" s="80"/>
      <c r="L36" s="147">
        <v>14</v>
      </c>
      <c r="M36" s="151">
        <v>20</v>
      </c>
      <c r="N36" s="21">
        <f t="shared" si="4"/>
        <v>4.09</v>
      </c>
    </row>
    <row r="37" spans="2:14" x14ac:dyDescent="0.3">
      <c r="B37" s="1" t="s">
        <v>2</v>
      </c>
      <c r="L37" s="124"/>
      <c r="M37" s="124"/>
    </row>
    <row r="38" spans="2:14" x14ac:dyDescent="0.3">
      <c r="B38" s="79" t="s">
        <v>3</v>
      </c>
      <c r="C38" s="79"/>
      <c r="D38" s="79" t="s">
        <v>4</v>
      </c>
      <c r="L38" s="124"/>
      <c r="M38" s="124"/>
    </row>
    <row r="39" spans="2:14" x14ac:dyDescent="0.3">
      <c r="B39" s="76">
        <f>D30</f>
        <v>0.11999999945190051</v>
      </c>
      <c r="C39" s="4" t="s">
        <v>9</v>
      </c>
      <c r="D39" s="76">
        <v>0.1</v>
      </c>
      <c r="E39" s="149" t="s">
        <v>65</v>
      </c>
      <c r="L39" s="124"/>
      <c r="M39" s="124"/>
    </row>
    <row r="41" spans="2:14" x14ac:dyDescent="0.3">
      <c r="B41" s="76">
        <f>SUM(C15:E15)</f>
        <v>1</v>
      </c>
      <c r="C41" s="41" t="s">
        <v>66</v>
      </c>
      <c r="D41" s="76">
        <v>1</v>
      </c>
      <c r="E41" s="149" t="s">
        <v>67</v>
      </c>
    </row>
  </sheetData>
  <mergeCells count="4">
    <mergeCell ref="B13:D13"/>
    <mergeCell ref="B17:D17"/>
    <mergeCell ref="B34:C35"/>
    <mergeCell ref="K26:Q27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CAEC-3711-4BA1-96C2-313639D3D430}">
  <dimension ref="B1:Q42"/>
  <sheetViews>
    <sheetView showGridLines="0" topLeftCell="A8" workbookViewId="0">
      <selection activeCell="B30" sqref="B30"/>
    </sheetView>
  </sheetViews>
  <sheetFormatPr defaultColWidth="8.7109375" defaultRowHeight="14.4" x14ac:dyDescent="0.3"/>
  <cols>
    <col min="1" max="1" width="4.42578125" style="21" customWidth="1"/>
    <col min="2" max="2" width="13.42578125" style="21" customWidth="1"/>
    <col min="3" max="3" width="13" style="21" customWidth="1"/>
    <col min="4" max="4" width="14.140625" style="21" customWidth="1"/>
    <col min="5" max="5" width="16.28515625" style="21" customWidth="1"/>
    <col min="6" max="6" width="11" style="21" customWidth="1"/>
    <col min="7" max="7" width="15" style="21" customWidth="1"/>
    <col min="8" max="8" width="11" style="21" customWidth="1"/>
    <col min="9" max="9" width="10.42578125" style="21" customWidth="1"/>
    <col min="10" max="10" width="10.7109375" style="21" customWidth="1"/>
    <col min="11" max="11" width="18.28515625" style="21" customWidth="1"/>
    <col min="12" max="12" width="11.28515625" style="21" customWidth="1"/>
    <col min="13" max="13" width="13.5703125" style="21" customWidth="1"/>
    <col min="14" max="14" width="13.42578125" style="21" customWidth="1"/>
    <col min="15" max="33" width="8.7109375" style="21"/>
    <col min="34" max="36" width="10.140625" style="21" bestFit="1" customWidth="1"/>
    <col min="37" max="16384" width="8.7109375" style="21"/>
  </cols>
  <sheetData>
    <row r="1" spans="2:10" ht="23.4" x14ac:dyDescent="0.3">
      <c r="B1" s="7" t="s">
        <v>62</v>
      </c>
    </row>
    <row r="3" spans="2:10" x14ac:dyDescent="0.3">
      <c r="B3" s="13" t="s">
        <v>10</v>
      </c>
    </row>
    <row r="5" spans="2:10" ht="15.6" x14ac:dyDescent="0.3">
      <c r="B5" s="39" t="s">
        <v>60</v>
      </c>
      <c r="C5" s="39">
        <v>1</v>
      </c>
      <c r="D5" s="39">
        <v>2</v>
      </c>
      <c r="E5" s="39">
        <v>3</v>
      </c>
      <c r="F5" s="38"/>
    </row>
    <row r="6" spans="2:10" ht="15.6" x14ac:dyDescent="0.3">
      <c r="B6" s="120" t="s">
        <v>61</v>
      </c>
      <c r="C6" s="40">
        <v>0.14000000000000001</v>
      </c>
      <c r="D6" s="40">
        <v>0.11</v>
      </c>
      <c r="E6" s="40">
        <v>0.1</v>
      </c>
      <c r="F6" s="38"/>
    </row>
    <row r="7" spans="2:10" ht="15.6" x14ac:dyDescent="0.3">
      <c r="F7" s="38"/>
    </row>
    <row r="8" spans="2:10" ht="15.6" x14ac:dyDescent="0.3">
      <c r="B8" s="39" t="s">
        <v>64</v>
      </c>
      <c r="C8" s="39">
        <v>1</v>
      </c>
      <c r="D8" s="39">
        <v>2</v>
      </c>
      <c r="E8" s="39">
        <v>3</v>
      </c>
      <c r="F8" s="38"/>
    </row>
    <row r="9" spans="2:10" ht="15.6" x14ac:dyDescent="0.3">
      <c r="B9" s="39">
        <v>1</v>
      </c>
      <c r="C9" s="89">
        <v>0.04</v>
      </c>
      <c r="D9" s="89">
        <v>1.7999999999999999E-2</v>
      </c>
      <c r="E9" s="89">
        <v>6.4000000000000003E-3</v>
      </c>
      <c r="F9" s="38"/>
      <c r="G9" s="38"/>
      <c r="H9" s="38"/>
      <c r="I9" s="38"/>
      <c r="J9" s="38"/>
    </row>
    <row r="10" spans="2:10" ht="15.6" x14ac:dyDescent="0.3">
      <c r="B10" s="39">
        <v>2</v>
      </c>
      <c r="C10" s="90">
        <v>1.7999999999999999E-2</v>
      </c>
      <c r="D10" s="90">
        <v>2.2499999999999999E-2</v>
      </c>
      <c r="E10" s="90">
        <v>8.3999999999999995E-3</v>
      </c>
      <c r="F10" s="38"/>
      <c r="G10" s="38"/>
      <c r="H10" s="38"/>
      <c r="I10" s="38"/>
      <c r="J10" s="38"/>
    </row>
    <row r="11" spans="2:10" ht="15.6" x14ac:dyDescent="0.3">
      <c r="B11" s="39">
        <v>3</v>
      </c>
      <c r="C11" s="89">
        <v>6.4000000000000003E-3</v>
      </c>
      <c r="D11" s="89">
        <v>8.3999999999999995E-3</v>
      </c>
      <c r="E11" s="89">
        <v>6.4000000000000003E-3</v>
      </c>
      <c r="F11" s="38"/>
      <c r="G11" s="38"/>
      <c r="H11" s="38"/>
      <c r="I11" s="38"/>
      <c r="J11" s="38"/>
    </row>
    <row r="12" spans="2:10" ht="15.6" x14ac:dyDescent="0.3">
      <c r="F12" s="38"/>
      <c r="G12" s="38"/>
      <c r="H12" s="38"/>
      <c r="I12" s="38"/>
      <c r="J12" s="38"/>
    </row>
    <row r="13" spans="2:10" x14ac:dyDescent="0.3">
      <c r="B13" s="169" t="s">
        <v>0</v>
      </c>
      <c r="C13" s="169"/>
      <c r="D13" s="169"/>
      <c r="G13" s="42"/>
    </row>
    <row r="14" spans="2:10" ht="20.25" customHeight="1" x14ac:dyDescent="0.3">
      <c r="C14" s="79" t="s">
        <v>69</v>
      </c>
      <c r="D14" s="79" t="s">
        <v>70</v>
      </c>
      <c r="E14" s="79" t="s">
        <v>71</v>
      </c>
    </row>
    <row r="15" spans="2:10" ht="28.5" customHeight="1" x14ac:dyDescent="0.3">
      <c r="B15" s="80" t="s">
        <v>68</v>
      </c>
      <c r="C15" s="43">
        <v>0.3273280973501953</v>
      </c>
      <c r="D15" s="43">
        <v>0</v>
      </c>
      <c r="E15" s="43">
        <v>0.6726719026498047</v>
      </c>
    </row>
    <row r="17" spans="2:17" x14ac:dyDescent="0.3">
      <c r="B17" s="169" t="s">
        <v>14</v>
      </c>
      <c r="C17" s="169"/>
      <c r="D17" s="169"/>
    </row>
    <row r="19" spans="2:17" x14ac:dyDescent="0.3">
      <c r="B19" s="45"/>
      <c r="C19" s="45"/>
      <c r="D19" s="46">
        <f>C15</f>
        <v>0.3273280973501953</v>
      </c>
      <c r="E19" s="46">
        <f>D15</f>
        <v>0</v>
      </c>
      <c r="F19" s="46">
        <f>E15</f>
        <v>0.6726719026498047</v>
      </c>
    </row>
    <row r="20" spans="2:17" x14ac:dyDescent="0.3">
      <c r="B20" s="45"/>
      <c r="C20" s="44" t="s">
        <v>64</v>
      </c>
      <c r="D20" s="44">
        <v>1</v>
      </c>
      <c r="E20" s="44">
        <v>2</v>
      </c>
      <c r="F20" s="44">
        <v>3</v>
      </c>
    </row>
    <row r="21" spans="2:17" x14ac:dyDescent="0.3">
      <c r="B21" s="47">
        <f>C15</f>
        <v>0.3273280973501953</v>
      </c>
      <c r="C21" s="44">
        <v>1</v>
      </c>
      <c r="D21" s="121">
        <v>0.04</v>
      </c>
      <c r="E21" s="48">
        <v>1.7999999999999999E-2</v>
      </c>
      <c r="F21" s="49">
        <v>6.4000000000000003E-3</v>
      </c>
    </row>
    <row r="22" spans="2:17" x14ac:dyDescent="0.3">
      <c r="B22" s="47">
        <f>D15</f>
        <v>0</v>
      </c>
      <c r="C22" s="44">
        <v>2</v>
      </c>
      <c r="D22" s="50">
        <v>1.7999999999999999E-2</v>
      </c>
      <c r="E22" s="122">
        <v>2.2499999999999999E-2</v>
      </c>
      <c r="F22" s="51">
        <v>8.3999999999999995E-3</v>
      </c>
    </row>
    <row r="23" spans="2:17" x14ac:dyDescent="0.3">
      <c r="B23" s="47">
        <f>E15</f>
        <v>0.6726719026498047</v>
      </c>
      <c r="C23" s="44">
        <v>3</v>
      </c>
      <c r="D23" s="49">
        <v>6.4000000000000003E-3</v>
      </c>
      <c r="E23" s="49">
        <v>8.3999999999999995E-3</v>
      </c>
      <c r="F23" s="123">
        <v>6.4000000000000003E-3</v>
      </c>
    </row>
    <row r="25" spans="2:17" ht="41.4" x14ac:dyDescent="0.3">
      <c r="C25" s="44" t="s">
        <v>72</v>
      </c>
      <c r="D25" s="44">
        <v>1</v>
      </c>
      <c r="E25" s="44">
        <v>2</v>
      </c>
      <c r="F25" s="44">
        <v>3</v>
      </c>
    </row>
    <row r="26" spans="2:17" ht="35.4" customHeight="1" x14ac:dyDescent="0.3">
      <c r="C26" s="44">
        <v>1</v>
      </c>
      <c r="D26" s="48">
        <f>$B21*D$19*D21</f>
        <v>4.2857473325959572E-3</v>
      </c>
      <c r="E26" s="48">
        <f t="shared" ref="E26:F26" si="0">$B21*E$19*E21</f>
        <v>0</v>
      </c>
      <c r="F26" s="48">
        <f t="shared" si="0"/>
        <v>1.4091802498258968E-3</v>
      </c>
      <c r="K26" s="171"/>
      <c r="L26" s="171"/>
      <c r="M26" s="171"/>
      <c r="N26" s="171"/>
      <c r="O26" s="171"/>
      <c r="P26" s="171"/>
      <c r="Q26" s="171"/>
    </row>
    <row r="27" spans="2:17" ht="14.4" customHeight="1" x14ac:dyDescent="0.3">
      <c r="C27" s="44">
        <v>2</v>
      </c>
      <c r="D27" s="48">
        <f t="shared" ref="D27:F28" si="1">$B22*D$19*D22</f>
        <v>0</v>
      </c>
      <c r="E27" s="48">
        <f t="shared" si="1"/>
        <v>0</v>
      </c>
      <c r="F27" s="48">
        <f t="shared" si="1"/>
        <v>0</v>
      </c>
      <c r="K27" s="171"/>
      <c r="L27" s="171"/>
      <c r="M27" s="171"/>
      <c r="N27" s="171"/>
      <c r="O27" s="171"/>
      <c r="P27" s="171"/>
      <c r="Q27" s="171"/>
    </row>
    <row r="28" spans="2:17" x14ac:dyDescent="0.3">
      <c r="C28" s="44">
        <v>3</v>
      </c>
      <c r="D28" s="48">
        <f t="shared" si="1"/>
        <v>1.4091802498258968E-3</v>
      </c>
      <c r="E28" s="48">
        <f t="shared" si="1"/>
        <v>0</v>
      </c>
      <c r="F28" s="48">
        <f t="shared" si="1"/>
        <v>2.8959199271328534E-3</v>
      </c>
    </row>
    <row r="30" spans="2:17" x14ac:dyDescent="0.3">
      <c r="B30" s="1" t="s">
        <v>1</v>
      </c>
    </row>
    <row r="31" spans="2:17" x14ac:dyDescent="0.3">
      <c r="C31" s="81" t="s">
        <v>63</v>
      </c>
      <c r="D31" s="78">
        <f>SUMPRODUCT(C6:E6,C15:E15)</f>
        <v>0.11309312389400782</v>
      </c>
    </row>
    <row r="32" spans="2:17" ht="18" x14ac:dyDescent="0.35">
      <c r="K32" s="148" t="s">
        <v>134</v>
      </c>
      <c r="L32" s="150" t="s">
        <v>133</v>
      </c>
    </row>
    <row r="33" spans="2:13" ht="18" x14ac:dyDescent="0.35">
      <c r="K33" s="147">
        <v>9</v>
      </c>
      <c r="L33" s="151">
        <v>10.9</v>
      </c>
    </row>
    <row r="34" spans="2:13" ht="18" x14ac:dyDescent="0.35">
      <c r="K34" s="147">
        <v>10</v>
      </c>
      <c r="L34" s="151">
        <v>11.31</v>
      </c>
    </row>
    <row r="35" spans="2:13" ht="15" customHeight="1" x14ac:dyDescent="0.35">
      <c r="B35" s="170" t="s">
        <v>94</v>
      </c>
      <c r="C35" s="170"/>
      <c r="D35" s="82">
        <f>SQRT(SUM(D26:F28))</f>
        <v>0.10000013879680671</v>
      </c>
      <c r="K35" s="147">
        <v>11</v>
      </c>
      <c r="L35" s="151">
        <v>11.65</v>
      </c>
    </row>
    <row r="36" spans="2:13" ht="18" x14ac:dyDescent="0.35">
      <c r="B36" s="170"/>
      <c r="C36" s="170"/>
      <c r="K36" s="147">
        <v>12</v>
      </c>
      <c r="L36" s="151">
        <v>11.95</v>
      </c>
    </row>
    <row r="37" spans="2:13" ht="18" x14ac:dyDescent="0.35">
      <c r="B37" s="80"/>
      <c r="C37" s="80"/>
      <c r="K37" s="147">
        <v>13</v>
      </c>
      <c r="L37" s="151">
        <v>12.24</v>
      </c>
    </row>
    <row r="38" spans="2:13" x14ac:dyDescent="0.3">
      <c r="B38" s="1" t="s">
        <v>2</v>
      </c>
      <c r="L38" s="124"/>
      <c r="M38" s="124"/>
    </row>
    <row r="39" spans="2:13" x14ac:dyDescent="0.3">
      <c r="B39" s="79" t="s">
        <v>3</v>
      </c>
      <c r="C39" s="79"/>
      <c r="D39" s="79" t="s">
        <v>4</v>
      </c>
      <c r="L39" s="124"/>
      <c r="M39" s="124"/>
    </row>
    <row r="40" spans="2:13" x14ac:dyDescent="0.3">
      <c r="B40" s="76">
        <f>D35</f>
        <v>0.10000013879680671</v>
      </c>
      <c r="C40" s="4" t="s">
        <v>135</v>
      </c>
      <c r="D40" s="76">
        <v>0.1</v>
      </c>
      <c r="E40" s="149" t="s">
        <v>65</v>
      </c>
      <c r="L40" s="124"/>
      <c r="M40" s="124"/>
    </row>
    <row r="42" spans="2:13" x14ac:dyDescent="0.3">
      <c r="B42" s="76">
        <f>SUM(C15:E15)</f>
        <v>1</v>
      </c>
      <c r="C42" s="41" t="s">
        <v>66</v>
      </c>
      <c r="D42" s="76">
        <v>1</v>
      </c>
      <c r="E42" s="149" t="s">
        <v>67</v>
      </c>
    </row>
  </sheetData>
  <mergeCells count="4">
    <mergeCell ref="B13:D13"/>
    <mergeCell ref="B17:D17"/>
    <mergeCell ref="K26:Q27"/>
    <mergeCell ref="B35:C3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0. Data</vt:lpstr>
      <vt:lpstr>1. Minimise risk</vt:lpstr>
      <vt:lpstr>2. Maximise return</vt:lpstr>
      <vt:lpstr>3. Maximise Sharpe</vt:lpstr>
      <vt:lpstr>Class Ex1.a Constant elasticity</vt:lpstr>
      <vt:lpstr>Class Ex1.b Pricing model</vt:lpstr>
      <vt:lpstr>Class Ex2. aModified Exp</vt:lpstr>
      <vt:lpstr>Class Ex 2.b Ad model</vt:lpstr>
      <vt:lpstr>Class Ex3. Location model</vt:lpstr>
      <vt:lpstr>Class Ex4.1 Portfolio model</vt:lpstr>
      <vt:lpstr>Class Ex4.2 Portfolio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Annista Wijayanayake</cp:lastModifiedBy>
  <cp:lastPrinted>2016-03-31T02:17:14Z</cp:lastPrinted>
  <dcterms:created xsi:type="dcterms:W3CDTF">2014-11-18T01:43:09Z</dcterms:created>
  <dcterms:modified xsi:type="dcterms:W3CDTF">2025-03-26T03:18:42Z</dcterms:modified>
</cp:coreProperties>
</file>