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lw04747/Box/Seed-Project/lab notebook and notes/"/>
    </mc:Choice>
  </mc:AlternateContent>
  <xr:revisionPtr revIDLastSave="0" documentId="13_ncr:1_{DEC3DEAD-5238-3A46-9B2E-4DACEB413D7B}" xr6:coauthVersionLast="47" xr6:coauthVersionMax="47" xr10:uidLastSave="{00000000-0000-0000-0000-000000000000}"/>
  <bookViews>
    <workbookView xWindow="560" yWindow="460" windowWidth="28040" windowHeight="17540" tabRatio="500" xr2:uid="{00000000-000D-0000-FFFF-FFFF00000000}"/>
  </bookViews>
  <sheets>
    <sheet name="Sheet1" sheetId="1" r:id="rId1"/>
    <sheet name="Duplicates" sheetId="2" r:id="rId2"/>
    <sheet name="Floppers" sheetId="3" r:id="rId3"/>
    <sheet name="sphere" sheetId="5" r:id="rId4"/>
    <sheet name="spinners" sheetId="4" r:id="rId5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F83" i="1" s="1"/>
  <c r="D82" i="1"/>
  <c r="M27" i="3"/>
  <c r="O67" i="4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" i="1"/>
  <c r="T83" i="1" s="1"/>
  <c r="S21" i="3"/>
  <c r="S20" i="3"/>
  <c r="S17" i="3"/>
  <c r="S18" i="3"/>
  <c r="S19" i="3"/>
  <c r="S3" i="3"/>
  <c r="S4" i="3"/>
  <c r="S5" i="3"/>
  <c r="S6" i="3"/>
  <c r="S7" i="3"/>
  <c r="S8" i="3"/>
  <c r="S24" i="3" s="1"/>
  <c r="S9" i="3"/>
  <c r="S10" i="3"/>
  <c r="S11" i="3"/>
  <c r="S12" i="3"/>
  <c r="S13" i="3"/>
  <c r="S14" i="3"/>
  <c r="S15" i="3"/>
  <c r="S16" i="3"/>
  <c r="S2" i="3"/>
  <c r="S23" i="3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2" i="4"/>
  <c r="S63" i="4" s="1"/>
  <c r="T7" i="4"/>
  <c r="Q29" i="3"/>
  <c r="M2" i="4"/>
  <c r="M3" i="4"/>
  <c r="U3" i="4" s="1"/>
  <c r="V3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2" i="3"/>
  <c r="O34" i="3" s="1"/>
  <c r="P34" i="3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N35" i="3"/>
  <c r="O35" i="3"/>
  <c r="C98" i="5"/>
  <c r="C102" i="5"/>
  <c r="C105" i="5"/>
  <c r="C107" i="5"/>
  <c r="C108" i="5"/>
  <c r="C110" i="5"/>
  <c r="C114" i="5"/>
  <c r="C117" i="5"/>
  <c r="C119" i="5"/>
  <c r="C120" i="5"/>
  <c r="C122" i="5"/>
  <c r="C126" i="5"/>
  <c r="C129" i="5"/>
  <c r="C131" i="5"/>
  <c r="C132" i="5"/>
  <c r="C134" i="5"/>
  <c r="B97" i="5"/>
  <c r="C97" i="5" s="1"/>
  <c r="B98" i="5"/>
  <c r="B99" i="5"/>
  <c r="C99" i="5" s="1"/>
  <c r="B100" i="5"/>
  <c r="C100" i="5" s="1"/>
  <c r="B101" i="5"/>
  <c r="C101" i="5" s="1"/>
  <c r="B102" i="5"/>
  <c r="B103" i="5"/>
  <c r="C103" i="5" s="1"/>
  <c r="B104" i="5"/>
  <c r="C104" i="5" s="1"/>
  <c r="B105" i="5"/>
  <c r="B106" i="5"/>
  <c r="C106" i="5" s="1"/>
  <c r="B107" i="5"/>
  <c r="B108" i="5"/>
  <c r="B109" i="5"/>
  <c r="C109" i="5" s="1"/>
  <c r="B110" i="5"/>
  <c r="B111" i="5"/>
  <c r="C111" i="5" s="1"/>
  <c r="B112" i="5"/>
  <c r="C112" i="5" s="1"/>
  <c r="B113" i="5"/>
  <c r="C113" i="5" s="1"/>
  <c r="B114" i="5"/>
  <c r="B115" i="5"/>
  <c r="C115" i="5" s="1"/>
  <c r="B116" i="5"/>
  <c r="C116" i="5" s="1"/>
  <c r="B117" i="5"/>
  <c r="B118" i="5"/>
  <c r="C118" i="5" s="1"/>
  <c r="B119" i="5"/>
  <c r="B120" i="5"/>
  <c r="B121" i="5"/>
  <c r="C121" i="5" s="1"/>
  <c r="B122" i="5"/>
  <c r="B123" i="5"/>
  <c r="C123" i="5" s="1"/>
  <c r="B124" i="5"/>
  <c r="C124" i="5" s="1"/>
  <c r="B125" i="5"/>
  <c r="C125" i="5" s="1"/>
  <c r="B126" i="5"/>
  <c r="B127" i="5"/>
  <c r="C127" i="5" s="1"/>
  <c r="B128" i="5"/>
  <c r="C128" i="5" s="1"/>
  <c r="B129" i="5"/>
  <c r="B130" i="5"/>
  <c r="C130" i="5" s="1"/>
  <c r="B131" i="5"/>
  <c r="B132" i="5"/>
  <c r="B133" i="5"/>
  <c r="C133" i="5" s="1"/>
  <c r="B134" i="5"/>
  <c r="B135" i="5"/>
  <c r="C135" i="5" s="1"/>
  <c r="B136" i="5"/>
  <c r="C136" i="5" s="1"/>
  <c r="B2" i="5"/>
  <c r="C2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1" i="5"/>
  <c r="C1" i="5" s="1"/>
  <c r="T3" i="4"/>
  <c r="N40" i="4"/>
  <c r="N33" i="4"/>
  <c r="N42" i="4"/>
  <c r="N59" i="4"/>
  <c r="N48" i="4"/>
  <c r="N51" i="4"/>
  <c r="N54" i="4"/>
  <c r="N3" i="4"/>
  <c r="N20" i="4"/>
  <c r="N6" i="4"/>
  <c r="N4" i="4"/>
  <c r="N56" i="4"/>
  <c r="N31" i="4"/>
  <c r="N55" i="4"/>
  <c r="N36" i="4"/>
  <c r="N50" i="4"/>
  <c r="N35" i="4"/>
  <c r="N22" i="4"/>
  <c r="N53" i="4"/>
  <c r="N17" i="4"/>
  <c r="N45" i="4"/>
  <c r="N58" i="4"/>
  <c r="N44" i="4"/>
  <c r="N52" i="4"/>
  <c r="N60" i="4"/>
  <c r="N43" i="4"/>
  <c r="N12" i="4"/>
  <c r="N13" i="4"/>
  <c r="N10" i="4"/>
  <c r="N7" i="4"/>
  <c r="N28" i="4"/>
  <c r="N46" i="4"/>
  <c r="N27" i="4"/>
  <c r="N19" i="4"/>
  <c r="N18" i="4"/>
  <c r="N34" i="4"/>
  <c r="N26" i="4"/>
  <c r="N21" i="4"/>
  <c r="N49" i="4"/>
  <c r="N39" i="4"/>
  <c r="N37" i="4"/>
  <c r="N16" i="4"/>
  <c r="N32" i="4"/>
  <c r="N38" i="4"/>
  <c r="N25" i="4"/>
  <c r="N9" i="4"/>
  <c r="N47" i="4"/>
  <c r="N15" i="4"/>
  <c r="N8" i="4"/>
  <c r="N23" i="4"/>
  <c r="N57" i="4"/>
  <c r="N30" i="4"/>
  <c r="N5" i="4"/>
  <c r="T4" i="4" s="1"/>
  <c r="N14" i="4"/>
  <c r="N29" i="4"/>
  <c r="N11" i="4"/>
  <c r="N24" i="4"/>
  <c r="N2" i="4"/>
  <c r="N41" i="4"/>
  <c r="N36" i="3"/>
  <c r="N13" i="3"/>
  <c r="N2" i="3"/>
  <c r="N4" i="3"/>
  <c r="N6" i="3"/>
  <c r="N5" i="3"/>
  <c r="N3" i="3"/>
  <c r="N9" i="3"/>
  <c r="N10" i="3"/>
  <c r="N21" i="3"/>
  <c r="N20" i="3"/>
  <c r="N16" i="3"/>
  <c r="N19" i="3"/>
  <c r="N11" i="3"/>
  <c r="N18" i="3"/>
  <c r="N8" i="3"/>
  <c r="N12" i="3"/>
  <c r="N15" i="3"/>
  <c r="N7" i="3"/>
  <c r="N17" i="3"/>
  <c r="N14" i="3"/>
  <c r="N6" i="2"/>
  <c r="M6" i="2"/>
  <c r="N5" i="2"/>
  <c r="M5" i="2"/>
  <c r="N4" i="2"/>
  <c r="M4" i="2"/>
  <c r="N3" i="2"/>
  <c r="M3" i="2"/>
  <c r="N2" i="2"/>
  <c r="M2" i="2"/>
  <c r="N1" i="2"/>
  <c r="M1" i="2"/>
  <c r="O20" i="1"/>
  <c r="N20" i="1"/>
  <c r="O10" i="1"/>
  <c r="N10" i="1"/>
  <c r="N12" i="1"/>
  <c r="N13" i="1"/>
  <c r="N14" i="1"/>
  <c r="N58" i="1"/>
  <c r="N59" i="1"/>
  <c r="N60" i="1"/>
  <c r="N61" i="1"/>
  <c r="N62" i="1"/>
  <c r="N63" i="1"/>
  <c r="N64" i="1"/>
  <c r="N65" i="1"/>
  <c r="N66" i="1"/>
  <c r="N67" i="1"/>
  <c r="N68" i="1"/>
  <c r="N15" i="1"/>
  <c r="N16" i="1"/>
  <c r="N17" i="1"/>
  <c r="N69" i="1"/>
  <c r="N70" i="1"/>
  <c r="N71" i="1"/>
  <c r="N72" i="1"/>
  <c r="N73" i="1"/>
  <c r="N74" i="1"/>
  <c r="N75" i="1"/>
  <c r="N76" i="1"/>
  <c r="N77" i="1"/>
  <c r="N78" i="1"/>
  <c r="N79" i="1"/>
  <c r="N80" i="1"/>
  <c r="N18" i="1"/>
  <c r="N19" i="1"/>
  <c r="O19" i="1"/>
  <c r="O18" i="1"/>
  <c r="O80" i="1"/>
  <c r="O79" i="1"/>
  <c r="O78" i="1"/>
  <c r="O77" i="1"/>
  <c r="O76" i="1"/>
  <c r="O75" i="1"/>
  <c r="O74" i="1"/>
  <c r="O73" i="1"/>
  <c r="O72" i="1"/>
  <c r="O71" i="1"/>
  <c r="O70" i="1"/>
  <c r="O69" i="1"/>
  <c r="O17" i="1"/>
  <c r="O16" i="1"/>
  <c r="O15" i="1"/>
  <c r="O68" i="1"/>
  <c r="O67" i="1"/>
  <c r="O66" i="1"/>
  <c r="O65" i="1"/>
  <c r="O64" i="1"/>
  <c r="O63" i="1"/>
  <c r="O62" i="1"/>
  <c r="O61" i="1"/>
  <c r="O60" i="1"/>
  <c r="O59" i="1"/>
  <c r="O58" i="1"/>
  <c r="O14" i="1"/>
  <c r="O13" i="1"/>
  <c r="O12" i="1"/>
  <c r="O11" i="1"/>
  <c r="N11" i="1"/>
  <c r="N3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" i="1"/>
  <c r="N5" i="1"/>
  <c r="N6" i="1"/>
  <c r="N37" i="1"/>
  <c r="N38" i="1"/>
  <c r="N39" i="1"/>
  <c r="N40" i="1"/>
  <c r="N41" i="1"/>
  <c r="N42" i="1"/>
  <c r="N43" i="1"/>
  <c r="N44" i="1"/>
  <c r="N45" i="1"/>
  <c r="N7" i="1"/>
  <c r="N46" i="1"/>
  <c r="N8" i="1"/>
  <c r="N47" i="1"/>
  <c r="N48" i="1"/>
  <c r="N9" i="1"/>
  <c r="N49" i="1"/>
  <c r="N50" i="1"/>
  <c r="N51" i="1"/>
  <c r="N52" i="1"/>
  <c r="N53" i="1"/>
  <c r="N54" i="1"/>
  <c r="N55" i="1"/>
  <c r="N56" i="1"/>
  <c r="N57" i="1"/>
  <c r="O3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4" i="1"/>
  <c r="O5" i="1"/>
  <c r="O6" i="1"/>
  <c r="O37" i="1"/>
  <c r="O38" i="1"/>
  <c r="O39" i="1"/>
  <c r="O40" i="1"/>
  <c r="O41" i="1"/>
  <c r="O42" i="1"/>
  <c r="O43" i="1"/>
  <c r="O44" i="1"/>
  <c r="O45" i="1"/>
  <c r="O7" i="1"/>
  <c r="O46" i="1"/>
  <c r="O8" i="1"/>
  <c r="O47" i="1"/>
  <c r="O48" i="1"/>
  <c r="O9" i="1"/>
  <c r="O49" i="1"/>
  <c r="O50" i="1"/>
  <c r="O51" i="1"/>
  <c r="O52" i="1"/>
  <c r="O53" i="1"/>
  <c r="O54" i="1"/>
  <c r="O55" i="1"/>
  <c r="O56" i="1"/>
  <c r="O57" i="1"/>
  <c r="O2" i="1"/>
  <c r="N2" i="1"/>
  <c r="N34" i="3" l="1"/>
  <c r="F78" i="5"/>
  <c r="S62" i="4"/>
  <c r="T82" i="1"/>
  <c r="F82" i="1"/>
</calcChain>
</file>

<file path=xl/sharedStrings.xml><?xml version="1.0" encoding="utf-8"?>
<sst xmlns="http://schemas.openxmlformats.org/spreadsheetml/2006/main" count="225" uniqueCount="109">
  <si>
    <t>seed</t>
  </si>
  <si>
    <t>flopper?</t>
  </si>
  <si>
    <t>duplicate?</t>
  </si>
  <si>
    <t>v0x</t>
  </si>
  <si>
    <t>v0y</t>
  </si>
  <si>
    <t>launch speed</t>
  </si>
  <si>
    <t>vxav</t>
  </si>
  <si>
    <t>vyav</t>
  </si>
  <si>
    <t>Re</t>
  </si>
  <si>
    <t>Re sd</t>
  </si>
  <si>
    <t>Re sem</t>
  </si>
  <si>
    <t>Cd (1/m)</t>
  </si>
  <si>
    <t>Cd SD (1/m)</t>
  </si>
  <si>
    <t>Cd V23</t>
  </si>
  <si>
    <t>Cd SD v23</t>
  </si>
  <si>
    <t>Cd sem</t>
  </si>
  <si>
    <t>Cl</t>
  </si>
  <si>
    <t>Cl SD</t>
  </si>
  <si>
    <t>Cl sem</t>
  </si>
  <si>
    <t>launch angle</t>
  </si>
  <si>
    <t>A1</t>
  </si>
  <si>
    <t>A2</t>
  </si>
  <si>
    <t>C1</t>
  </si>
  <si>
    <t>C2</t>
  </si>
  <si>
    <t>C3</t>
  </si>
  <si>
    <t>EL1</t>
  </si>
  <si>
    <t>EL4</t>
  </si>
  <si>
    <t>EL7</t>
  </si>
  <si>
    <t>A1x</t>
  </si>
  <si>
    <t>B3x</t>
  </si>
  <si>
    <t>B4x</t>
  </si>
  <si>
    <t>B5x</t>
  </si>
  <si>
    <t>C4x</t>
  </si>
  <si>
    <t>AA15</t>
  </si>
  <si>
    <t>AA16</t>
  </si>
  <si>
    <t>AA17</t>
  </si>
  <si>
    <t>BB15</t>
  </si>
  <si>
    <t>BB16</t>
  </si>
  <si>
    <t>E1x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</si>
  <si>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</si>
  <si>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</si>
  <si>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</si>
  <si>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</si>
  <si>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</si>
  <si>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</si>
  <si>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</si>
  <si>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</si>
  <si>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</si>
  <si>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</si>
  <si>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</si>
  <si>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</si>
  <si>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</si>
  <si>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B8</t>
  </si>
  <si>
    <t>B9</t>
  </si>
  <si>
    <t>B10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</si>
  <si>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</si>
  <si>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</si>
  <si>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</si>
  <si>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</si>
  <si>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</si>
  <si>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</si>
  <si>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</si>
  <si>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</si>
  <si>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</si>
  <si>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EL2</t>
  </si>
  <si>
    <t>EL5</t>
  </si>
  <si>
    <t>EL6</t>
  </si>
  <si>
    <t>EL8</t>
  </si>
  <si>
    <t>EL9</t>
  </si>
  <si>
    <t>ER1</t>
  </si>
  <si>
    <t>ER2</t>
  </si>
  <si>
    <t>ER3</t>
  </si>
  <si>
    <t>ER4</t>
  </si>
  <si>
    <t>ER5</t>
  </si>
  <si>
    <t>ER6</t>
  </si>
  <si>
    <t>ER7</t>
  </si>
  <si>
    <t>AA1</t>
  </si>
  <si>
    <t>AA2</t>
  </si>
  <si>
    <t>AA3</t>
  </si>
  <si>
    <t>AA4</t>
  </si>
  <si>
    <t>AA5</t>
  </si>
  <si>
    <t>AA6</t>
  </si>
  <si>
    <t>AA7</t>
  </si>
  <si>
    <t>AA9</t>
  </si>
  <si>
    <t>AA11</t>
  </si>
  <si>
    <t>AA12</t>
  </si>
  <si>
    <t>AA13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</si>
  <si>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</si>
  <si>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</si>
  <si>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</si>
  <si>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</si>
  <si>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</si>
  <si>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</si>
  <si>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</si>
  <si>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</si>
  <si>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</si>
  <si>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BB11</t>
  </si>
  <si>
    <t>BB12</t>
  </si>
  <si>
    <t>BB13</t>
  </si>
  <si>
    <t>B7</t>
  </si>
  <si>
    <t>B1x</t>
  </si>
  <si>
    <t>B2x</t>
  </si>
  <si>
    <t>C1x</t>
  </si>
  <si>
    <t>C2x</t>
  </si>
  <si>
    <t>C3x</t>
  </si>
  <si>
    <t>mean Cd V23</t>
  </si>
  <si>
    <t>mean Cd (1/m)</t>
  </si>
  <si>
    <t>mean of CdSD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</si>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</sst>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73" builtinId="8" hidden="1"/>
    <cellStyle name="Hyperlink" xfId="65" builtinId="8" hidden="1"/>
    <cellStyle name="Hyperlink" xfId="5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3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Cd V23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Sheet1!$I$2:$I$80</c:f>
              <c:numCache>
                <c:formatCode>General</c:formatCode>
                <c:ptCount val="79"/>
                <c:pt idx="0">
                  <c:v>1134</c:v>
                </c:pt>
                <c:pt idx="1">
                  <c:v>1400</c:v>
                </c:pt>
                <c:pt idx="2">
                  <c:v>550</c:v>
                </c:pt>
                <c:pt idx="3">
                  <c:v>1170</c:v>
                </c:pt>
                <c:pt idx="4">
                  <c:v>940</c:v>
                </c:pt>
                <c:pt idx="5">
                  <c:v>600</c:v>
                </c:pt>
                <c:pt idx="6">
                  <c:v>1460</c:v>
                </c:pt>
                <c:pt idx="7">
                  <c:v>910</c:v>
                </c:pt>
                <c:pt idx="8">
                  <c:v>1700</c:v>
                </c:pt>
                <c:pt idx="9">
                  <c:v>1250</c:v>
                </c:pt>
                <c:pt idx="10">
                  <c:v>1800</c:v>
                </c:pt>
                <c:pt idx="11">
                  <c:v>1990</c:v>
                </c:pt>
                <c:pt idx="12">
                  <c:v>870</c:v>
                </c:pt>
                <c:pt idx="13">
                  <c:v>601</c:v>
                </c:pt>
                <c:pt idx="14">
                  <c:v>350</c:v>
                </c:pt>
                <c:pt idx="15">
                  <c:v>440</c:v>
                </c:pt>
                <c:pt idx="16">
                  <c:v>460</c:v>
                </c:pt>
                <c:pt idx="17">
                  <c:v>370</c:v>
                </c:pt>
                <c:pt idx="18">
                  <c:v>260</c:v>
                </c:pt>
                <c:pt idx="19">
                  <c:v>1720</c:v>
                </c:pt>
                <c:pt idx="20">
                  <c:v>1850</c:v>
                </c:pt>
                <c:pt idx="21">
                  <c:v>2340</c:v>
                </c:pt>
                <c:pt idx="22">
                  <c:v>2005</c:v>
                </c:pt>
                <c:pt idx="23">
                  <c:v>2070</c:v>
                </c:pt>
                <c:pt idx="24">
                  <c:v>2090</c:v>
                </c:pt>
                <c:pt idx="25">
                  <c:v>1820</c:v>
                </c:pt>
                <c:pt idx="26">
                  <c:v>1370</c:v>
                </c:pt>
                <c:pt idx="27">
                  <c:v>1330</c:v>
                </c:pt>
                <c:pt idx="28">
                  <c:v>1990</c:v>
                </c:pt>
                <c:pt idx="29">
                  <c:v>2330</c:v>
                </c:pt>
                <c:pt idx="30">
                  <c:v>1930</c:v>
                </c:pt>
                <c:pt idx="31">
                  <c:v>2070</c:v>
                </c:pt>
                <c:pt idx="32">
                  <c:v>2460</c:v>
                </c:pt>
                <c:pt idx="33">
                  <c:v>1900</c:v>
                </c:pt>
                <c:pt idx="34">
                  <c:v>2080</c:v>
                </c:pt>
                <c:pt idx="35">
                  <c:v>1310</c:v>
                </c:pt>
                <c:pt idx="36">
                  <c:v>1700</c:v>
                </c:pt>
                <c:pt idx="37">
                  <c:v>1800</c:v>
                </c:pt>
                <c:pt idx="38">
                  <c:v>1450</c:v>
                </c:pt>
                <c:pt idx="39">
                  <c:v>1070</c:v>
                </c:pt>
                <c:pt idx="40">
                  <c:v>2000</c:v>
                </c:pt>
                <c:pt idx="41">
                  <c:v>2010</c:v>
                </c:pt>
                <c:pt idx="42">
                  <c:v>1810</c:v>
                </c:pt>
                <c:pt idx="43">
                  <c:v>1800</c:v>
                </c:pt>
                <c:pt idx="44">
                  <c:v>1220</c:v>
                </c:pt>
                <c:pt idx="45">
                  <c:v>1050</c:v>
                </c:pt>
                <c:pt idx="46">
                  <c:v>1390</c:v>
                </c:pt>
                <c:pt idx="47">
                  <c:v>2300</c:v>
                </c:pt>
                <c:pt idx="48">
                  <c:v>1610</c:v>
                </c:pt>
                <c:pt idx="49">
                  <c:v>930</c:v>
                </c:pt>
                <c:pt idx="50">
                  <c:v>1210</c:v>
                </c:pt>
                <c:pt idx="51">
                  <c:v>1540</c:v>
                </c:pt>
                <c:pt idx="52">
                  <c:v>1170</c:v>
                </c:pt>
                <c:pt idx="53">
                  <c:v>1420</c:v>
                </c:pt>
                <c:pt idx="54">
                  <c:v>710</c:v>
                </c:pt>
                <c:pt idx="55">
                  <c:v>1840</c:v>
                </c:pt>
                <c:pt idx="56">
                  <c:v>730</c:v>
                </c:pt>
                <c:pt idx="57">
                  <c:v>970</c:v>
                </c:pt>
                <c:pt idx="58">
                  <c:v>2250</c:v>
                </c:pt>
                <c:pt idx="59">
                  <c:v>1680</c:v>
                </c:pt>
                <c:pt idx="60">
                  <c:v>2160</c:v>
                </c:pt>
                <c:pt idx="61">
                  <c:v>1800</c:v>
                </c:pt>
                <c:pt idx="62">
                  <c:v>2050</c:v>
                </c:pt>
                <c:pt idx="63">
                  <c:v>1760</c:v>
                </c:pt>
                <c:pt idx="64">
                  <c:v>1350</c:v>
                </c:pt>
                <c:pt idx="65">
                  <c:v>960</c:v>
                </c:pt>
                <c:pt idx="66">
                  <c:v>920</c:v>
                </c:pt>
                <c:pt idx="67">
                  <c:v>1530</c:v>
                </c:pt>
                <c:pt idx="68">
                  <c:v>2000</c:v>
                </c:pt>
                <c:pt idx="69">
                  <c:v>1520</c:v>
                </c:pt>
                <c:pt idx="70">
                  <c:v>1340</c:v>
                </c:pt>
                <c:pt idx="71">
                  <c:v>1330</c:v>
                </c:pt>
                <c:pt idx="72">
                  <c:v>1750</c:v>
                </c:pt>
                <c:pt idx="73">
                  <c:v>1460</c:v>
                </c:pt>
                <c:pt idx="74">
                  <c:v>1360</c:v>
                </c:pt>
                <c:pt idx="75">
                  <c:v>1210</c:v>
                </c:pt>
                <c:pt idx="76">
                  <c:v>1210</c:v>
                </c:pt>
                <c:pt idx="77">
                  <c:v>1110</c:v>
                </c:pt>
                <c:pt idx="78">
                  <c:v>990</c:v>
                </c:pt>
              </c:numCache>
            </c:numRef>
          </c:xVal>
          <c:yVal>
            <c:numRef>
              <c:f>Sheet1!$N$2:$N$80</c:f>
              <c:numCache>
                <c:formatCode>General</c:formatCode>
                <c:ptCount val="79"/>
                <c:pt idx="0">
                  <c:v>9.0611872146118735E-3</c:v>
                </c:pt>
                <c:pt idx="1">
                  <c:v>0.16575342465753426</c:v>
                </c:pt>
                <c:pt idx="2">
                  <c:v>0.75141552511415532</c:v>
                </c:pt>
                <c:pt idx="3">
                  <c:v>1.5470319634703196</c:v>
                </c:pt>
                <c:pt idx="4">
                  <c:v>1.3260273972602741</c:v>
                </c:pt>
                <c:pt idx="5">
                  <c:v>0.40885844748858446</c:v>
                </c:pt>
                <c:pt idx="6">
                  <c:v>0.72931506849315064</c:v>
                </c:pt>
                <c:pt idx="7">
                  <c:v>0.56356164383561647</c:v>
                </c:pt>
                <c:pt idx="8">
                  <c:v>4.1990867579908678E-2</c:v>
                </c:pt>
                <c:pt idx="9">
                  <c:v>0.87296803652968036</c:v>
                </c:pt>
                <c:pt idx="10">
                  <c:v>0.8398173515981735</c:v>
                </c:pt>
                <c:pt idx="11">
                  <c:v>0.57461187214611875</c:v>
                </c:pt>
                <c:pt idx="12">
                  <c:v>3.7570776255707763</c:v>
                </c:pt>
                <c:pt idx="13">
                  <c:v>0.40885844748858446</c:v>
                </c:pt>
                <c:pt idx="14">
                  <c:v>0.65196347031963475</c:v>
                </c:pt>
                <c:pt idx="15">
                  <c:v>0.64091324200913247</c:v>
                </c:pt>
                <c:pt idx="16">
                  <c:v>0.9171689497716895</c:v>
                </c:pt>
                <c:pt idx="17">
                  <c:v>0.80666666666666664</c:v>
                </c:pt>
                <c:pt idx="18">
                  <c:v>2.3205479452054796</c:v>
                </c:pt>
                <c:pt idx="19">
                  <c:v>0.12155251141552512</c:v>
                </c:pt>
                <c:pt idx="20">
                  <c:v>-0.1326027397260274</c:v>
                </c:pt>
                <c:pt idx="21">
                  <c:v>0.18785388127853883</c:v>
                </c:pt>
                <c:pt idx="22">
                  <c:v>0.1326027397260274</c:v>
                </c:pt>
                <c:pt idx="23">
                  <c:v>0.28730593607305938</c:v>
                </c:pt>
                <c:pt idx="24">
                  <c:v>-8.8401826484018259E-2</c:v>
                </c:pt>
                <c:pt idx="25">
                  <c:v>8.6191780821917807E-2</c:v>
                </c:pt>
                <c:pt idx="26">
                  <c:v>0.19890410958904109</c:v>
                </c:pt>
                <c:pt idx="27">
                  <c:v>0.44200913242009132</c:v>
                </c:pt>
                <c:pt idx="28">
                  <c:v>0.19890410958904109</c:v>
                </c:pt>
                <c:pt idx="29">
                  <c:v>0.25415525114155252</c:v>
                </c:pt>
                <c:pt idx="30">
                  <c:v>0.32045662100456623</c:v>
                </c:pt>
                <c:pt idx="31">
                  <c:v>0.38675799086757989</c:v>
                </c:pt>
                <c:pt idx="32">
                  <c:v>0.23205479452054795</c:v>
                </c:pt>
                <c:pt idx="33">
                  <c:v>0.45305936073059355</c:v>
                </c:pt>
                <c:pt idx="34">
                  <c:v>0.2652054794520548</c:v>
                </c:pt>
                <c:pt idx="35">
                  <c:v>0.36465753424657532</c:v>
                </c:pt>
                <c:pt idx="36">
                  <c:v>0.27625570776255709</c:v>
                </c:pt>
                <c:pt idx="37">
                  <c:v>0.20995433789954338</c:v>
                </c:pt>
                <c:pt idx="38">
                  <c:v>0.40885844748858446</c:v>
                </c:pt>
                <c:pt idx="39">
                  <c:v>0.44200913242009132</c:v>
                </c:pt>
                <c:pt idx="40">
                  <c:v>0.18785388127853883</c:v>
                </c:pt>
                <c:pt idx="41">
                  <c:v>0.34255707762557075</c:v>
                </c:pt>
                <c:pt idx="42">
                  <c:v>0.25415525114155252</c:v>
                </c:pt>
                <c:pt idx="43">
                  <c:v>0.36465753424657532</c:v>
                </c:pt>
                <c:pt idx="44">
                  <c:v>0.29835616438356166</c:v>
                </c:pt>
                <c:pt idx="45">
                  <c:v>0.50831050228310504</c:v>
                </c:pt>
                <c:pt idx="46">
                  <c:v>0.34255707762557075</c:v>
                </c:pt>
                <c:pt idx="47">
                  <c:v>0.40885844748858446</c:v>
                </c:pt>
                <c:pt idx="48">
                  <c:v>0.33150684931506852</c:v>
                </c:pt>
                <c:pt idx="49">
                  <c:v>0.18785388127853883</c:v>
                </c:pt>
                <c:pt idx="50">
                  <c:v>0.14365296803652969</c:v>
                </c:pt>
                <c:pt idx="51">
                  <c:v>0.33150684931506852</c:v>
                </c:pt>
                <c:pt idx="52">
                  <c:v>0.19890410958904109</c:v>
                </c:pt>
                <c:pt idx="53">
                  <c:v>0.33150684931506852</c:v>
                </c:pt>
                <c:pt idx="54">
                  <c:v>0.70721461187214607</c:v>
                </c:pt>
                <c:pt idx="55">
                  <c:v>0.39780821917808218</c:v>
                </c:pt>
                <c:pt idx="56">
                  <c:v>0.27625570776255709</c:v>
                </c:pt>
                <c:pt idx="57">
                  <c:v>1.2155251141552512</c:v>
                </c:pt>
                <c:pt idx="58">
                  <c:v>0.14365296803652969</c:v>
                </c:pt>
                <c:pt idx="59">
                  <c:v>0.29835616438356166</c:v>
                </c:pt>
                <c:pt idx="60">
                  <c:v>5.3041095890410957E-2</c:v>
                </c:pt>
                <c:pt idx="61">
                  <c:v>0.39780821917808218</c:v>
                </c:pt>
                <c:pt idx="62">
                  <c:v>0.27625570776255709</c:v>
                </c:pt>
                <c:pt idx="63">
                  <c:v>0.27625570776255709</c:v>
                </c:pt>
                <c:pt idx="64">
                  <c:v>0.1326027397260274</c:v>
                </c:pt>
                <c:pt idx="65">
                  <c:v>0.45305936073059355</c:v>
                </c:pt>
                <c:pt idx="66">
                  <c:v>0.33150684931506852</c:v>
                </c:pt>
                <c:pt idx="67">
                  <c:v>0.37570776255707766</c:v>
                </c:pt>
                <c:pt idx="68">
                  <c:v>0.19890410958904109</c:v>
                </c:pt>
                <c:pt idx="69">
                  <c:v>0.29835616438356166</c:v>
                </c:pt>
                <c:pt idx="70">
                  <c:v>0.39780821917808218</c:v>
                </c:pt>
                <c:pt idx="71">
                  <c:v>0.48621004566210047</c:v>
                </c:pt>
                <c:pt idx="72">
                  <c:v>0.22100456621004566</c:v>
                </c:pt>
                <c:pt idx="73">
                  <c:v>0.24310502283105023</c:v>
                </c:pt>
                <c:pt idx="74">
                  <c:v>0.39780821917808218</c:v>
                </c:pt>
                <c:pt idx="75">
                  <c:v>0.41990867579908675</c:v>
                </c:pt>
                <c:pt idx="76">
                  <c:v>0.24310502283105023</c:v>
                </c:pt>
                <c:pt idx="77">
                  <c:v>0.46410958904109589</c:v>
                </c:pt>
                <c:pt idx="78">
                  <c:v>0.35360730593607304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A-394A-8DDE-91A13343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35440"/>
        <c:axId val="1044939312"/>
      </c:scatterChart>
      <c:valAx>
        <c:axId val="104493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939312"/>
        <c:crosses val="autoZero"/>
        <c:crossBetween val="midCat"/>
      </c:valAx>
      <c:valAx>
        <c:axId val="104493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93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Cd V23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Sheet1!$I$2:$I$80</c:f>
              <c:numCache>
                <c:formatCode>General</c:formatCode>
                <c:ptCount val="79"/>
                <c:pt idx="0">
                  <c:v>1134</c:v>
                </c:pt>
                <c:pt idx="1">
                  <c:v>1400</c:v>
                </c:pt>
                <c:pt idx="2">
                  <c:v>550</c:v>
                </c:pt>
                <c:pt idx="3">
                  <c:v>1170</c:v>
                </c:pt>
                <c:pt idx="4">
                  <c:v>940</c:v>
                </c:pt>
                <c:pt idx="5">
                  <c:v>600</c:v>
                </c:pt>
                <c:pt idx="6">
                  <c:v>1460</c:v>
                </c:pt>
                <c:pt idx="7">
                  <c:v>910</c:v>
                </c:pt>
                <c:pt idx="8">
                  <c:v>1700</c:v>
                </c:pt>
                <c:pt idx="9">
                  <c:v>1250</c:v>
                </c:pt>
                <c:pt idx="10">
                  <c:v>1800</c:v>
                </c:pt>
                <c:pt idx="11">
                  <c:v>1990</c:v>
                </c:pt>
                <c:pt idx="12">
                  <c:v>870</c:v>
                </c:pt>
                <c:pt idx="13">
                  <c:v>601</c:v>
                </c:pt>
                <c:pt idx="14">
                  <c:v>350</c:v>
                </c:pt>
                <c:pt idx="15">
                  <c:v>440</c:v>
                </c:pt>
                <c:pt idx="16">
                  <c:v>460</c:v>
                </c:pt>
                <c:pt idx="17">
                  <c:v>370</c:v>
                </c:pt>
                <c:pt idx="18">
                  <c:v>260</c:v>
                </c:pt>
                <c:pt idx="19">
                  <c:v>1720</c:v>
                </c:pt>
                <c:pt idx="20">
                  <c:v>1850</c:v>
                </c:pt>
                <c:pt idx="21">
                  <c:v>2340</c:v>
                </c:pt>
                <c:pt idx="22">
                  <c:v>2005</c:v>
                </c:pt>
                <c:pt idx="23">
                  <c:v>2070</c:v>
                </c:pt>
                <c:pt idx="24">
                  <c:v>2090</c:v>
                </c:pt>
                <c:pt idx="25">
                  <c:v>1820</c:v>
                </c:pt>
                <c:pt idx="26">
                  <c:v>1370</c:v>
                </c:pt>
                <c:pt idx="27">
                  <c:v>1330</c:v>
                </c:pt>
                <c:pt idx="28">
                  <c:v>1990</c:v>
                </c:pt>
                <c:pt idx="29">
                  <c:v>2330</c:v>
                </c:pt>
                <c:pt idx="30">
                  <c:v>1930</c:v>
                </c:pt>
                <c:pt idx="31">
                  <c:v>2070</c:v>
                </c:pt>
                <c:pt idx="32">
                  <c:v>2460</c:v>
                </c:pt>
                <c:pt idx="33">
                  <c:v>1900</c:v>
                </c:pt>
                <c:pt idx="34">
                  <c:v>2080</c:v>
                </c:pt>
                <c:pt idx="35">
                  <c:v>1310</c:v>
                </c:pt>
                <c:pt idx="36">
                  <c:v>1700</c:v>
                </c:pt>
                <c:pt idx="37">
                  <c:v>1800</c:v>
                </c:pt>
                <c:pt idx="38">
                  <c:v>1450</c:v>
                </c:pt>
                <c:pt idx="39">
                  <c:v>1070</c:v>
                </c:pt>
                <c:pt idx="40">
                  <c:v>2000</c:v>
                </c:pt>
                <c:pt idx="41">
                  <c:v>2010</c:v>
                </c:pt>
                <c:pt idx="42">
                  <c:v>1810</c:v>
                </c:pt>
                <c:pt idx="43">
                  <c:v>1800</c:v>
                </c:pt>
                <c:pt idx="44">
                  <c:v>1220</c:v>
                </c:pt>
                <c:pt idx="45">
                  <c:v>1050</c:v>
                </c:pt>
                <c:pt idx="46">
                  <c:v>1390</c:v>
                </c:pt>
                <c:pt idx="47">
                  <c:v>2300</c:v>
                </c:pt>
                <c:pt idx="48">
                  <c:v>1610</c:v>
                </c:pt>
                <c:pt idx="49">
                  <c:v>930</c:v>
                </c:pt>
                <c:pt idx="50">
                  <c:v>1210</c:v>
                </c:pt>
                <c:pt idx="51">
                  <c:v>1540</c:v>
                </c:pt>
                <c:pt idx="52">
                  <c:v>1170</c:v>
                </c:pt>
                <c:pt idx="53">
                  <c:v>1420</c:v>
                </c:pt>
                <c:pt idx="54">
                  <c:v>710</c:v>
                </c:pt>
                <c:pt idx="55">
                  <c:v>1840</c:v>
                </c:pt>
                <c:pt idx="56">
                  <c:v>730</c:v>
                </c:pt>
                <c:pt idx="57">
                  <c:v>970</c:v>
                </c:pt>
                <c:pt idx="58">
                  <c:v>2250</c:v>
                </c:pt>
                <c:pt idx="59">
                  <c:v>1680</c:v>
                </c:pt>
                <c:pt idx="60">
                  <c:v>2160</c:v>
                </c:pt>
                <c:pt idx="61">
                  <c:v>1800</c:v>
                </c:pt>
                <c:pt idx="62">
                  <c:v>2050</c:v>
                </c:pt>
                <c:pt idx="63">
                  <c:v>1760</c:v>
                </c:pt>
                <c:pt idx="64">
                  <c:v>1350</c:v>
                </c:pt>
                <c:pt idx="65">
                  <c:v>960</c:v>
                </c:pt>
                <c:pt idx="66">
                  <c:v>920</c:v>
                </c:pt>
                <c:pt idx="67">
                  <c:v>1530</c:v>
                </c:pt>
                <c:pt idx="68">
                  <c:v>2000</c:v>
                </c:pt>
                <c:pt idx="69">
                  <c:v>1520</c:v>
                </c:pt>
                <c:pt idx="70">
                  <c:v>1340</c:v>
                </c:pt>
                <c:pt idx="71">
                  <c:v>1330</c:v>
                </c:pt>
                <c:pt idx="72">
                  <c:v>1750</c:v>
                </c:pt>
                <c:pt idx="73">
                  <c:v>1460</c:v>
                </c:pt>
                <c:pt idx="74">
                  <c:v>1360</c:v>
                </c:pt>
                <c:pt idx="75">
                  <c:v>1210</c:v>
                </c:pt>
                <c:pt idx="76">
                  <c:v>1210</c:v>
                </c:pt>
                <c:pt idx="77">
                  <c:v>1110</c:v>
                </c:pt>
                <c:pt idx="78">
                  <c:v>990</c:v>
                </c:pt>
              </c:numCache>
            </c:numRef>
          </c:xVal>
          <c:yVal>
            <c:numRef>
              <c:f>Sheet1!$N$2:$N$80</c:f>
              <c:numCache>
                <c:formatCode>General</c:formatCode>
                <c:ptCount val="79"/>
                <c:pt idx="0">
                  <c:v>9.0611872146118735E-3</c:v>
                </c:pt>
                <c:pt idx="1">
                  <c:v>0.16575342465753426</c:v>
                </c:pt>
                <c:pt idx="2">
                  <c:v>0.75141552511415532</c:v>
                </c:pt>
                <c:pt idx="3">
                  <c:v>1.5470319634703196</c:v>
                </c:pt>
                <c:pt idx="4">
                  <c:v>1.3260273972602741</c:v>
                </c:pt>
                <c:pt idx="5">
                  <c:v>0.40885844748858446</c:v>
                </c:pt>
                <c:pt idx="6">
                  <c:v>0.72931506849315064</c:v>
                </c:pt>
                <c:pt idx="7">
                  <c:v>0.56356164383561647</c:v>
                </c:pt>
                <c:pt idx="8">
                  <c:v>4.1990867579908678E-2</c:v>
                </c:pt>
                <c:pt idx="9">
                  <c:v>0.87296803652968036</c:v>
                </c:pt>
                <c:pt idx="10">
                  <c:v>0.8398173515981735</c:v>
                </c:pt>
                <c:pt idx="11">
                  <c:v>0.57461187214611875</c:v>
                </c:pt>
                <c:pt idx="12">
                  <c:v>3.7570776255707763</c:v>
                </c:pt>
                <c:pt idx="13">
                  <c:v>0.40885844748858446</c:v>
                </c:pt>
                <c:pt idx="14">
                  <c:v>0.65196347031963475</c:v>
                </c:pt>
                <c:pt idx="15">
                  <c:v>0.64091324200913247</c:v>
                </c:pt>
                <c:pt idx="16">
                  <c:v>0.9171689497716895</c:v>
                </c:pt>
                <c:pt idx="17">
                  <c:v>0.80666666666666664</c:v>
                </c:pt>
                <c:pt idx="18">
                  <c:v>2.3205479452054796</c:v>
                </c:pt>
                <c:pt idx="19">
                  <c:v>0.12155251141552512</c:v>
                </c:pt>
                <c:pt idx="20">
                  <c:v>-0.1326027397260274</c:v>
                </c:pt>
                <c:pt idx="21">
                  <c:v>0.18785388127853883</c:v>
                </c:pt>
                <c:pt idx="22">
                  <c:v>0.1326027397260274</c:v>
                </c:pt>
                <c:pt idx="23">
                  <c:v>0.28730593607305938</c:v>
                </c:pt>
                <c:pt idx="24">
                  <c:v>-8.8401826484018259E-2</c:v>
                </c:pt>
                <c:pt idx="25">
                  <c:v>8.6191780821917807E-2</c:v>
                </c:pt>
                <c:pt idx="26">
                  <c:v>0.19890410958904109</c:v>
                </c:pt>
                <c:pt idx="27">
                  <c:v>0.44200913242009132</c:v>
                </c:pt>
                <c:pt idx="28">
                  <c:v>0.19890410958904109</c:v>
                </c:pt>
                <c:pt idx="29">
                  <c:v>0.25415525114155252</c:v>
                </c:pt>
                <c:pt idx="30">
                  <c:v>0.32045662100456623</c:v>
                </c:pt>
                <c:pt idx="31">
                  <c:v>0.38675799086757989</c:v>
                </c:pt>
                <c:pt idx="32">
                  <c:v>0.23205479452054795</c:v>
                </c:pt>
                <c:pt idx="33">
                  <c:v>0.45305936073059355</c:v>
                </c:pt>
                <c:pt idx="34">
                  <c:v>0.2652054794520548</c:v>
                </c:pt>
                <c:pt idx="35">
                  <c:v>0.36465753424657532</c:v>
                </c:pt>
                <c:pt idx="36">
                  <c:v>0.27625570776255709</c:v>
                </c:pt>
                <c:pt idx="37">
                  <c:v>0.20995433789954338</c:v>
                </c:pt>
                <c:pt idx="38">
                  <c:v>0.40885844748858446</c:v>
                </c:pt>
                <c:pt idx="39">
                  <c:v>0.44200913242009132</c:v>
                </c:pt>
                <c:pt idx="40">
                  <c:v>0.18785388127853883</c:v>
                </c:pt>
                <c:pt idx="41">
                  <c:v>0.34255707762557075</c:v>
                </c:pt>
                <c:pt idx="42">
                  <c:v>0.25415525114155252</c:v>
                </c:pt>
                <c:pt idx="43">
                  <c:v>0.36465753424657532</c:v>
                </c:pt>
                <c:pt idx="44">
                  <c:v>0.29835616438356166</c:v>
                </c:pt>
                <c:pt idx="45">
                  <c:v>0.50831050228310504</c:v>
                </c:pt>
                <c:pt idx="46">
                  <c:v>0.34255707762557075</c:v>
                </c:pt>
                <c:pt idx="47">
                  <c:v>0.40885844748858446</c:v>
                </c:pt>
                <c:pt idx="48">
                  <c:v>0.33150684931506852</c:v>
                </c:pt>
                <c:pt idx="49">
                  <c:v>0.18785388127853883</c:v>
                </c:pt>
                <c:pt idx="50">
                  <c:v>0.14365296803652969</c:v>
                </c:pt>
                <c:pt idx="51">
                  <c:v>0.33150684931506852</c:v>
                </c:pt>
                <c:pt idx="52">
                  <c:v>0.19890410958904109</c:v>
                </c:pt>
                <c:pt idx="53">
                  <c:v>0.33150684931506852</c:v>
                </c:pt>
                <c:pt idx="54">
                  <c:v>0.70721461187214607</c:v>
                </c:pt>
                <c:pt idx="55">
                  <c:v>0.39780821917808218</c:v>
                </c:pt>
                <c:pt idx="56">
                  <c:v>0.27625570776255709</c:v>
                </c:pt>
                <c:pt idx="57">
                  <c:v>1.2155251141552512</c:v>
                </c:pt>
                <c:pt idx="58">
                  <c:v>0.14365296803652969</c:v>
                </c:pt>
                <c:pt idx="59">
                  <c:v>0.29835616438356166</c:v>
                </c:pt>
                <c:pt idx="60">
                  <c:v>5.3041095890410957E-2</c:v>
                </c:pt>
                <c:pt idx="61">
                  <c:v>0.39780821917808218</c:v>
                </c:pt>
                <c:pt idx="62">
                  <c:v>0.27625570776255709</c:v>
                </c:pt>
                <c:pt idx="63">
                  <c:v>0.27625570776255709</c:v>
                </c:pt>
                <c:pt idx="64">
                  <c:v>0.1326027397260274</c:v>
                </c:pt>
                <c:pt idx="65">
                  <c:v>0.45305936073059355</c:v>
                </c:pt>
                <c:pt idx="66">
                  <c:v>0.33150684931506852</c:v>
                </c:pt>
                <c:pt idx="67">
                  <c:v>0.37570776255707766</c:v>
                </c:pt>
                <c:pt idx="68">
                  <c:v>0.19890410958904109</c:v>
                </c:pt>
                <c:pt idx="69">
                  <c:v>0.29835616438356166</c:v>
                </c:pt>
                <c:pt idx="70">
                  <c:v>0.39780821917808218</c:v>
                </c:pt>
                <c:pt idx="71">
                  <c:v>0.48621004566210047</c:v>
                </c:pt>
                <c:pt idx="72">
                  <c:v>0.22100456621004566</c:v>
                </c:pt>
                <c:pt idx="73">
                  <c:v>0.24310502283105023</c:v>
                </c:pt>
                <c:pt idx="74">
                  <c:v>0.39780821917808218</c:v>
                </c:pt>
                <c:pt idx="75">
                  <c:v>0.41990867579908675</c:v>
                </c:pt>
                <c:pt idx="76">
                  <c:v>0.24310502283105023</c:v>
                </c:pt>
                <c:pt idx="77">
                  <c:v>0.46410958904109589</c:v>
                </c:pt>
                <c:pt idx="78">
                  <c:v>0.35360730593607304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2-0D46-84F1-0DE9D74A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17184"/>
        <c:axId val="1028096624"/>
      </c:scatterChart>
      <c:valAx>
        <c:axId val="10273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096624"/>
        <c:crosses val="autoZero"/>
        <c:crossBetween val="midCat"/>
      </c:valAx>
      <c:valAx>
        <c:axId val="102809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31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Floppers!$K$1</c:f>
              <c:strCache>
                <c:ptCount val="1"/>
                <c:pt idx="0">
                  <c:v>Cd (1/m)</c:v>
                </c:pt>
              </c:strCache>
            </c:strRef>
          </c:tx>
          <c:spPr>
            <a:ln w="47625">
              <a:noFill/>
            </a:ln>
          </c:spPr>
          <c:xVal>
            <c:numRef>
              <c:f>Floppers!$H$2:$H$21</c:f>
              <c:numCache>
                <c:formatCode>General</c:formatCode>
                <c:ptCount val="20"/>
                <c:pt idx="0">
                  <c:v>260</c:v>
                </c:pt>
                <c:pt idx="1">
                  <c:v>350</c:v>
                </c:pt>
                <c:pt idx="2">
                  <c:v>370</c:v>
                </c:pt>
                <c:pt idx="3">
                  <c:v>440</c:v>
                </c:pt>
                <c:pt idx="4">
                  <c:v>460</c:v>
                </c:pt>
                <c:pt idx="5">
                  <c:v>550</c:v>
                </c:pt>
                <c:pt idx="6">
                  <c:v>600</c:v>
                </c:pt>
                <c:pt idx="7">
                  <c:v>601</c:v>
                </c:pt>
                <c:pt idx="8">
                  <c:v>870</c:v>
                </c:pt>
                <c:pt idx="9">
                  <c:v>910</c:v>
                </c:pt>
                <c:pt idx="10">
                  <c:v>940</c:v>
                </c:pt>
                <c:pt idx="11">
                  <c:v>970</c:v>
                </c:pt>
                <c:pt idx="12">
                  <c:v>1134</c:v>
                </c:pt>
                <c:pt idx="13">
                  <c:v>1170</c:v>
                </c:pt>
                <c:pt idx="14">
                  <c:v>1250</c:v>
                </c:pt>
                <c:pt idx="15">
                  <c:v>1400</c:v>
                </c:pt>
                <c:pt idx="16">
                  <c:v>1460</c:v>
                </c:pt>
                <c:pt idx="17">
                  <c:v>1700</c:v>
                </c:pt>
                <c:pt idx="18">
                  <c:v>1800</c:v>
                </c:pt>
                <c:pt idx="19">
                  <c:v>1990</c:v>
                </c:pt>
              </c:numCache>
            </c:numRef>
          </c:xVal>
          <c:yVal>
            <c:numRef>
              <c:f>Floppers!$K$2:$K$21</c:f>
              <c:numCache>
                <c:formatCode>General</c:formatCode>
                <c:ptCount val="20"/>
                <c:pt idx="0">
                  <c:v>2.1</c:v>
                </c:pt>
                <c:pt idx="1">
                  <c:v>0.59</c:v>
                </c:pt>
                <c:pt idx="2">
                  <c:v>0.73</c:v>
                </c:pt>
                <c:pt idx="3">
                  <c:v>0.57999999999999996</c:v>
                </c:pt>
                <c:pt idx="4">
                  <c:v>0.83</c:v>
                </c:pt>
                <c:pt idx="5">
                  <c:v>0.68</c:v>
                </c:pt>
                <c:pt idx="6">
                  <c:v>0.37</c:v>
                </c:pt>
                <c:pt idx="7">
                  <c:v>0.37</c:v>
                </c:pt>
                <c:pt idx="8">
                  <c:v>3.4</c:v>
                </c:pt>
                <c:pt idx="9">
                  <c:v>0.51</c:v>
                </c:pt>
                <c:pt idx="10">
                  <c:v>1.2</c:v>
                </c:pt>
                <c:pt idx="11">
                  <c:v>1.1000000000000001</c:v>
                </c:pt>
                <c:pt idx="12">
                  <c:v>8.2000000000000007E-3</c:v>
                </c:pt>
                <c:pt idx="13">
                  <c:v>1.4</c:v>
                </c:pt>
                <c:pt idx="14">
                  <c:v>0.79</c:v>
                </c:pt>
                <c:pt idx="15">
                  <c:v>0.15</c:v>
                </c:pt>
                <c:pt idx="16">
                  <c:v>0.66</c:v>
                </c:pt>
                <c:pt idx="17">
                  <c:v>3.7999999999999999E-2</c:v>
                </c:pt>
                <c:pt idx="18">
                  <c:v>0.76</c:v>
                </c:pt>
                <c:pt idx="1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6-9043-83C6-1C4DF7AE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12368"/>
        <c:axId val="1020416208"/>
      </c:scatterChart>
      <c:valAx>
        <c:axId val="10204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416208"/>
        <c:crosses val="autoZero"/>
        <c:crossBetween val="midCat"/>
      </c:valAx>
      <c:valAx>
        <c:axId val="102041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41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spinners!$K$1</c:f>
              <c:strCache>
                <c:ptCount val="1"/>
                <c:pt idx="0">
                  <c:v>Cd (1/m)</c:v>
                </c:pt>
              </c:strCache>
            </c:strRef>
          </c:tx>
          <c:spPr>
            <a:ln w="47625">
              <a:noFill/>
            </a:ln>
          </c:spPr>
          <c:xVal>
            <c:numRef>
              <c:f>spinners!$H$2:$H$60</c:f>
              <c:numCache>
                <c:formatCode>General</c:formatCode>
                <c:ptCount val="59"/>
                <c:pt idx="0">
                  <c:v>710</c:v>
                </c:pt>
                <c:pt idx="1">
                  <c:v>730</c:v>
                </c:pt>
                <c:pt idx="2">
                  <c:v>920</c:v>
                </c:pt>
                <c:pt idx="3">
                  <c:v>930</c:v>
                </c:pt>
                <c:pt idx="4">
                  <c:v>960</c:v>
                </c:pt>
                <c:pt idx="5">
                  <c:v>990</c:v>
                </c:pt>
                <c:pt idx="6">
                  <c:v>1050</c:v>
                </c:pt>
                <c:pt idx="7">
                  <c:v>1070</c:v>
                </c:pt>
                <c:pt idx="8">
                  <c:v>1110</c:v>
                </c:pt>
                <c:pt idx="9">
                  <c:v>1170</c:v>
                </c:pt>
                <c:pt idx="10">
                  <c:v>1210</c:v>
                </c:pt>
                <c:pt idx="11">
                  <c:v>1210</c:v>
                </c:pt>
                <c:pt idx="12">
                  <c:v>1210</c:v>
                </c:pt>
                <c:pt idx="13">
                  <c:v>1220</c:v>
                </c:pt>
                <c:pt idx="14">
                  <c:v>1310</c:v>
                </c:pt>
                <c:pt idx="15">
                  <c:v>1330</c:v>
                </c:pt>
                <c:pt idx="16">
                  <c:v>1330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1370</c:v>
                </c:pt>
                <c:pt idx="21">
                  <c:v>1390</c:v>
                </c:pt>
                <c:pt idx="22">
                  <c:v>1420</c:v>
                </c:pt>
                <c:pt idx="23">
                  <c:v>1450</c:v>
                </c:pt>
                <c:pt idx="24">
                  <c:v>1460</c:v>
                </c:pt>
                <c:pt idx="25">
                  <c:v>1520</c:v>
                </c:pt>
                <c:pt idx="26">
                  <c:v>1530</c:v>
                </c:pt>
                <c:pt idx="27">
                  <c:v>1540</c:v>
                </c:pt>
                <c:pt idx="28">
                  <c:v>1610</c:v>
                </c:pt>
                <c:pt idx="29">
                  <c:v>1680</c:v>
                </c:pt>
                <c:pt idx="30">
                  <c:v>1700</c:v>
                </c:pt>
                <c:pt idx="31">
                  <c:v>1720</c:v>
                </c:pt>
                <c:pt idx="32">
                  <c:v>1750</c:v>
                </c:pt>
                <c:pt idx="33">
                  <c:v>1760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1810</c:v>
                </c:pt>
                <c:pt idx="38">
                  <c:v>1820</c:v>
                </c:pt>
                <c:pt idx="39">
                  <c:v>1840</c:v>
                </c:pt>
                <c:pt idx="40">
                  <c:v>1850</c:v>
                </c:pt>
                <c:pt idx="41">
                  <c:v>1900</c:v>
                </c:pt>
                <c:pt idx="42">
                  <c:v>1930</c:v>
                </c:pt>
                <c:pt idx="43">
                  <c:v>1990</c:v>
                </c:pt>
                <c:pt idx="44">
                  <c:v>2000</c:v>
                </c:pt>
                <c:pt idx="45">
                  <c:v>2000</c:v>
                </c:pt>
                <c:pt idx="46">
                  <c:v>2005</c:v>
                </c:pt>
                <c:pt idx="47">
                  <c:v>2010</c:v>
                </c:pt>
                <c:pt idx="48">
                  <c:v>2050</c:v>
                </c:pt>
                <c:pt idx="49">
                  <c:v>2070</c:v>
                </c:pt>
                <c:pt idx="50">
                  <c:v>2070</c:v>
                </c:pt>
                <c:pt idx="51">
                  <c:v>2080</c:v>
                </c:pt>
                <c:pt idx="52">
                  <c:v>2090</c:v>
                </c:pt>
                <c:pt idx="53">
                  <c:v>2160</c:v>
                </c:pt>
                <c:pt idx="54">
                  <c:v>2250</c:v>
                </c:pt>
                <c:pt idx="55">
                  <c:v>2300</c:v>
                </c:pt>
                <c:pt idx="56">
                  <c:v>2330</c:v>
                </c:pt>
                <c:pt idx="57">
                  <c:v>2340</c:v>
                </c:pt>
                <c:pt idx="58">
                  <c:v>2460</c:v>
                </c:pt>
              </c:numCache>
            </c:numRef>
          </c:xVal>
          <c:yVal>
            <c:numRef>
              <c:f>spinners!$K$2:$K$60</c:f>
              <c:numCache>
                <c:formatCode>General</c:formatCode>
                <c:ptCount val="59"/>
                <c:pt idx="0">
                  <c:v>0.64</c:v>
                </c:pt>
                <c:pt idx="1">
                  <c:v>0.25</c:v>
                </c:pt>
                <c:pt idx="2">
                  <c:v>0.3</c:v>
                </c:pt>
                <c:pt idx="3">
                  <c:v>0.17</c:v>
                </c:pt>
                <c:pt idx="4">
                  <c:v>0.41</c:v>
                </c:pt>
                <c:pt idx="5">
                  <c:v>0.32</c:v>
                </c:pt>
                <c:pt idx="6">
                  <c:v>0.46</c:v>
                </c:pt>
                <c:pt idx="7">
                  <c:v>0.4</c:v>
                </c:pt>
                <c:pt idx="8">
                  <c:v>0.42</c:v>
                </c:pt>
                <c:pt idx="9">
                  <c:v>0.18</c:v>
                </c:pt>
                <c:pt idx="10">
                  <c:v>0.38</c:v>
                </c:pt>
                <c:pt idx="11">
                  <c:v>0.22</c:v>
                </c:pt>
                <c:pt idx="12">
                  <c:v>0.13</c:v>
                </c:pt>
                <c:pt idx="13">
                  <c:v>0.27</c:v>
                </c:pt>
                <c:pt idx="14">
                  <c:v>0.33</c:v>
                </c:pt>
                <c:pt idx="15">
                  <c:v>0.4</c:v>
                </c:pt>
                <c:pt idx="16">
                  <c:v>0.44</c:v>
                </c:pt>
                <c:pt idx="17">
                  <c:v>0.36</c:v>
                </c:pt>
                <c:pt idx="18">
                  <c:v>0.12</c:v>
                </c:pt>
                <c:pt idx="19">
                  <c:v>0.36</c:v>
                </c:pt>
                <c:pt idx="20">
                  <c:v>0.18</c:v>
                </c:pt>
                <c:pt idx="21">
                  <c:v>0.31</c:v>
                </c:pt>
                <c:pt idx="22">
                  <c:v>0.3</c:v>
                </c:pt>
                <c:pt idx="23">
                  <c:v>0.37</c:v>
                </c:pt>
                <c:pt idx="24">
                  <c:v>0.22</c:v>
                </c:pt>
                <c:pt idx="25">
                  <c:v>0.27</c:v>
                </c:pt>
                <c:pt idx="26">
                  <c:v>0.34</c:v>
                </c:pt>
                <c:pt idx="27">
                  <c:v>0.3</c:v>
                </c:pt>
                <c:pt idx="28">
                  <c:v>0.3</c:v>
                </c:pt>
                <c:pt idx="29">
                  <c:v>0.27</c:v>
                </c:pt>
                <c:pt idx="30">
                  <c:v>0.25</c:v>
                </c:pt>
                <c:pt idx="31">
                  <c:v>0.11</c:v>
                </c:pt>
                <c:pt idx="32">
                  <c:v>0.2</c:v>
                </c:pt>
                <c:pt idx="33">
                  <c:v>0.25</c:v>
                </c:pt>
                <c:pt idx="34">
                  <c:v>0.36</c:v>
                </c:pt>
                <c:pt idx="35">
                  <c:v>0.33</c:v>
                </c:pt>
                <c:pt idx="36">
                  <c:v>0.19</c:v>
                </c:pt>
                <c:pt idx="37">
                  <c:v>0.23</c:v>
                </c:pt>
                <c:pt idx="38">
                  <c:v>7.8E-2</c:v>
                </c:pt>
                <c:pt idx="39">
                  <c:v>0.36</c:v>
                </c:pt>
                <c:pt idx="40">
                  <c:v>-0.12</c:v>
                </c:pt>
                <c:pt idx="41">
                  <c:v>0.41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0.12</c:v>
                </c:pt>
                <c:pt idx="47">
                  <c:v>0.31</c:v>
                </c:pt>
                <c:pt idx="48">
                  <c:v>0.25</c:v>
                </c:pt>
                <c:pt idx="49">
                  <c:v>0.26</c:v>
                </c:pt>
                <c:pt idx="50">
                  <c:v>0.35</c:v>
                </c:pt>
                <c:pt idx="51">
                  <c:v>0.24</c:v>
                </c:pt>
                <c:pt idx="52">
                  <c:v>-0.08</c:v>
                </c:pt>
                <c:pt idx="53">
                  <c:v>4.8000000000000001E-2</c:v>
                </c:pt>
                <c:pt idx="54">
                  <c:v>0.13</c:v>
                </c:pt>
                <c:pt idx="55">
                  <c:v>0.37</c:v>
                </c:pt>
                <c:pt idx="56">
                  <c:v>0.23</c:v>
                </c:pt>
                <c:pt idx="57">
                  <c:v>0.17</c:v>
                </c:pt>
                <c:pt idx="5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2-2946-8224-CAE115A61D84}"/>
            </c:ext>
          </c:extLst>
        </c:ser>
        <c:ser>
          <c:idx val="1"/>
          <c:order val="1"/>
          <c:tx>
            <c:v>floppers</c:v>
          </c:tx>
          <c:spPr>
            <a:ln w="47625">
              <a:noFill/>
            </a:ln>
          </c:spPr>
          <c:xVal>
            <c:numRef>
              <c:f>Floppers!$H$2:$H$21</c:f>
              <c:numCache>
                <c:formatCode>General</c:formatCode>
                <c:ptCount val="20"/>
                <c:pt idx="0">
                  <c:v>260</c:v>
                </c:pt>
                <c:pt idx="1">
                  <c:v>350</c:v>
                </c:pt>
                <c:pt idx="2">
                  <c:v>370</c:v>
                </c:pt>
                <c:pt idx="3">
                  <c:v>440</c:v>
                </c:pt>
                <c:pt idx="4">
                  <c:v>460</c:v>
                </c:pt>
                <c:pt idx="5">
                  <c:v>550</c:v>
                </c:pt>
                <c:pt idx="6">
                  <c:v>600</c:v>
                </c:pt>
                <c:pt idx="7">
                  <c:v>601</c:v>
                </c:pt>
                <c:pt idx="8">
                  <c:v>870</c:v>
                </c:pt>
                <c:pt idx="9">
                  <c:v>910</c:v>
                </c:pt>
                <c:pt idx="10">
                  <c:v>940</c:v>
                </c:pt>
                <c:pt idx="11">
                  <c:v>970</c:v>
                </c:pt>
                <c:pt idx="12">
                  <c:v>1134</c:v>
                </c:pt>
                <c:pt idx="13">
                  <c:v>1170</c:v>
                </c:pt>
                <c:pt idx="14">
                  <c:v>1250</c:v>
                </c:pt>
                <c:pt idx="15">
                  <c:v>1400</c:v>
                </c:pt>
                <c:pt idx="16">
                  <c:v>1460</c:v>
                </c:pt>
                <c:pt idx="17">
                  <c:v>1700</c:v>
                </c:pt>
                <c:pt idx="18">
                  <c:v>1800</c:v>
                </c:pt>
                <c:pt idx="19">
                  <c:v>1990</c:v>
                </c:pt>
              </c:numCache>
            </c:numRef>
          </c:xVal>
          <c:yVal>
            <c:numRef>
              <c:f>Floppers!$K$2:$K$21</c:f>
              <c:numCache>
                <c:formatCode>General</c:formatCode>
                <c:ptCount val="20"/>
                <c:pt idx="0">
                  <c:v>2.1</c:v>
                </c:pt>
                <c:pt idx="1">
                  <c:v>0.59</c:v>
                </c:pt>
                <c:pt idx="2">
                  <c:v>0.73</c:v>
                </c:pt>
                <c:pt idx="3">
                  <c:v>0.57999999999999996</c:v>
                </c:pt>
                <c:pt idx="4">
                  <c:v>0.83</c:v>
                </c:pt>
                <c:pt idx="5">
                  <c:v>0.68</c:v>
                </c:pt>
                <c:pt idx="6">
                  <c:v>0.37</c:v>
                </c:pt>
                <c:pt idx="7">
                  <c:v>0.37</c:v>
                </c:pt>
                <c:pt idx="8">
                  <c:v>3.4</c:v>
                </c:pt>
                <c:pt idx="9">
                  <c:v>0.51</c:v>
                </c:pt>
                <c:pt idx="10">
                  <c:v>1.2</c:v>
                </c:pt>
                <c:pt idx="11">
                  <c:v>1.1000000000000001</c:v>
                </c:pt>
                <c:pt idx="12">
                  <c:v>8.2000000000000007E-3</c:v>
                </c:pt>
                <c:pt idx="13">
                  <c:v>1.4</c:v>
                </c:pt>
                <c:pt idx="14">
                  <c:v>0.79</c:v>
                </c:pt>
                <c:pt idx="15">
                  <c:v>0.15</c:v>
                </c:pt>
                <c:pt idx="16">
                  <c:v>0.66</c:v>
                </c:pt>
                <c:pt idx="17">
                  <c:v>3.7999999999999999E-2</c:v>
                </c:pt>
                <c:pt idx="18">
                  <c:v>0.76</c:v>
                </c:pt>
                <c:pt idx="1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2-2946-8224-CAE115A6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68688"/>
        <c:axId val="1045072560"/>
      </c:scatterChart>
      <c:valAx>
        <c:axId val="104506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72560"/>
        <c:crosses val="autoZero"/>
        <c:crossBetween val="midCat"/>
      </c:valAx>
      <c:valAx>
        <c:axId val="104507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6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698500</xdr:colOff>
      <xdr:row>20</xdr:row>
      <xdr:rowOff>76200</xdr:rowOff>
    </xdr:from>
    <xdr:to>
      <xdr:col>42</xdr:col>
      <xdr:colOff>317500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24</xdr:row>
      <xdr:rowOff>139700</xdr:rowOff>
    </xdr:from>
    <xdr:to>
      <xdr:col>20</xdr:col>
      <xdr:colOff>457200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25</xdr:row>
      <xdr:rowOff>177800</xdr:rowOff>
    </xdr:from>
    <xdr:to>
      <xdr:col>8</xdr:col>
      <xdr:colOff>228600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16</xdr:row>
      <xdr:rowOff>25400</xdr:rowOff>
    </xdr:from>
    <xdr:to>
      <xdr:col>26</xdr:col>
      <xdr:colOff>800100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A62" workbookViewId="0">
      <selection activeCell="T80" sqref="T2:T80"/>
    </sheetView>
  </sheetViews>
  <sheetFormatPr defaultColWidth="11" defaultRowHeight="15.9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>
        <v>1</v>
      </c>
      <c r="D2">
        <v>-7</v>
      </c>
      <c r="E2">
        <v>3.4</v>
      </c>
      <c r="F2">
        <f>SQRT(D2^2+E2^2)</f>
        <v>7.7820305833374883</v>
      </c>
      <c r="I2">
        <v>1134</v>
      </c>
      <c r="J2">
        <v>248</v>
      </c>
      <c r="L2">
        <v>8.2000000000000007E-3</v>
      </c>
      <c r="M2">
        <v>0.33</v>
      </c>
      <c r="N2">
        <f t="shared" ref="N2:N33" si="0">L2*2.42/2.19</f>
        <v>9.0611872146118735E-3</v>
      </c>
      <c r="O2">
        <f t="shared" ref="O2:O33" si="1">M2*2.42/2.19</f>
        <v>0.36465753424657532</v>
      </c>
      <c r="T2">
        <f>DEGREES(ATAN(ABS(E2/D2)))</f>
        <v>25.906507999514385</v>
      </c>
    </row>
    <row r="3" spans="1:20">
      <c r="A3" t="s">
        <v>21</v>
      </c>
      <c r="B3">
        <v>1</v>
      </c>
      <c r="D3">
        <v>-8.6</v>
      </c>
      <c r="E3">
        <v>4.3</v>
      </c>
      <c r="F3">
        <f t="shared" ref="F3:F66" si="2">SQRT(D3^2+E3^2)</f>
        <v>9.6150923032490958</v>
      </c>
      <c r="I3">
        <v>1400</v>
      </c>
      <c r="J3">
        <v>155</v>
      </c>
      <c r="L3">
        <v>0.15</v>
      </c>
      <c r="M3">
        <v>2.5000000000000001E-2</v>
      </c>
      <c r="N3">
        <f t="shared" si="0"/>
        <v>0.16575342465753426</v>
      </c>
      <c r="O3">
        <f t="shared" si="1"/>
        <v>2.7625570776255708E-2</v>
      </c>
      <c r="T3">
        <f t="shared" ref="T3:T66" si="3">DEGREES(ATAN(ABS(E3/D3)))</f>
        <v>26.56505117707799</v>
      </c>
    </row>
    <row r="4" spans="1:20">
      <c r="A4" t="s">
        <v>22</v>
      </c>
      <c r="B4">
        <v>1</v>
      </c>
      <c r="D4">
        <v>-3.9</v>
      </c>
      <c r="E4">
        <v>2</v>
      </c>
      <c r="F4">
        <f t="shared" si="2"/>
        <v>4.3829214001622256</v>
      </c>
      <c r="I4">
        <v>550</v>
      </c>
      <c r="J4">
        <v>250</v>
      </c>
      <c r="L4">
        <v>0.68</v>
      </c>
      <c r="M4">
        <v>0.22</v>
      </c>
      <c r="N4">
        <f t="shared" si="0"/>
        <v>0.75141552511415532</v>
      </c>
      <c r="O4">
        <f t="shared" si="1"/>
        <v>0.24310502283105023</v>
      </c>
      <c r="T4">
        <f t="shared" si="3"/>
        <v>27.149681697783173</v>
      </c>
    </row>
    <row r="5" spans="1:20">
      <c r="A5" t="s">
        <v>23</v>
      </c>
      <c r="B5">
        <v>1</v>
      </c>
      <c r="D5">
        <v>-6.8</v>
      </c>
      <c r="E5">
        <v>3.7</v>
      </c>
      <c r="F5">
        <f t="shared" si="2"/>
        <v>7.7414468931847615</v>
      </c>
      <c r="I5">
        <v>1170</v>
      </c>
      <c r="J5">
        <v>240</v>
      </c>
      <c r="L5">
        <v>1.4</v>
      </c>
      <c r="M5">
        <v>0.06</v>
      </c>
      <c r="N5">
        <f t="shared" si="0"/>
        <v>1.5470319634703196</v>
      </c>
      <c r="O5">
        <f t="shared" si="1"/>
        <v>6.6301369863013701E-2</v>
      </c>
      <c r="T5">
        <f t="shared" si="3"/>
        <v>28.551391872960192</v>
      </c>
    </row>
    <row r="6" spans="1:20">
      <c r="A6" t="s">
        <v>24</v>
      </c>
      <c r="B6">
        <v>1</v>
      </c>
      <c r="D6">
        <v>-5.2</v>
      </c>
      <c r="E6">
        <v>4.0999999999999996</v>
      </c>
      <c r="F6">
        <f t="shared" si="2"/>
        <v>6.621933252457322</v>
      </c>
      <c r="I6">
        <v>940</v>
      </c>
      <c r="J6">
        <v>220</v>
      </c>
      <c r="L6">
        <v>1.2</v>
      </c>
      <c r="M6">
        <v>0.09</v>
      </c>
      <c r="N6">
        <f t="shared" si="0"/>
        <v>1.3260273972602741</v>
      </c>
      <c r="O6">
        <f t="shared" si="1"/>
        <v>9.9452054794520545E-2</v>
      </c>
      <c r="T6">
        <f t="shared" si="3"/>
        <v>38.254420352517172</v>
      </c>
    </row>
    <row r="7" spans="1:20">
      <c r="A7" t="s">
        <v>25</v>
      </c>
      <c r="B7">
        <v>1</v>
      </c>
      <c r="D7">
        <v>-3.7</v>
      </c>
      <c r="E7">
        <v>1.8</v>
      </c>
      <c r="F7">
        <f t="shared" si="2"/>
        <v>4.1146081222881969</v>
      </c>
      <c r="I7">
        <v>600</v>
      </c>
      <c r="J7">
        <v>190</v>
      </c>
      <c r="L7">
        <v>0.37</v>
      </c>
      <c r="M7">
        <v>0.22</v>
      </c>
      <c r="N7">
        <f t="shared" si="0"/>
        <v>0.40885844748858446</v>
      </c>
      <c r="O7">
        <f t="shared" si="1"/>
        <v>0.24310502283105023</v>
      </c>
      <c r="T7">
        <f t="shared" si="3"/>
        <v>25.942295489871672</v>
      </c>
    </row>
    <row r="8" spans="1:20">
      <c r="A8" t="s">
        <v>26</v>
      </c>
      <c r="B8">
        <v>1</v>
      </c>
      <c r="D8">
        <v>-8</v>
      </c>
      <c r="E8">
        <v>5</v>
      </c>
      <c r="F8">
        <f t="shared" si="2"/>
        <v>9.4339811320566032</v>
      </c>
      <c r="I8">
        <v>1460</v>
      </c>
      <c r="J8">
        <v>230</v>
      </c>
      <c r="L8">
        <v>0.66</v>
      </c>
      <c r="M8">
        <v>0.04</v>
      </c>
      <c r="N8">
        <f t="shared" si="0"/>
        <v>0.72931506849315064</v>
      </c>
      <c r="O8">
        <f t="shared" si="1"/>
        <v>4.4200913242009129E-2</v>
      </c>
      <c r="T8">
        <f t="shared" si="3"/>
        <v>32.005383208083494</v>
      </c>
    </row>
    <row r="9" spans="1:20">
      <c r="A9" t="s">
        <v>27</v>
      </c>
      <c r="B9">
        <v>1</v>
      </c>
      <c r="D9">
        <v>-5</v>
      </c>
      <c r="E9">
        <v>4.2</v>
      </c>
      <c r="F9">
        <f t="shared" si="2"/>
        <v>6.5299310869258029</v>
      </c>
      <c r="I9">
        <v>910</v>
      </c>
      <c r="J9">
        <v>200</v>
      </c>
      <c r="L9">
        <v>0.51</v>
      </c>
      <c r="M9">
        <v>7.3999999999999996E-2</v>
      </c>
      <c r="N9">
        <f t="shared" si="0"/>
        <v>0.56356164383561647</v>
      </c>
      <c r="O9">
        <f t="shared" si="1"/>
        <v>8.177168949771689E-2</v>
      </c>
      <c r="T9">
        <f t="shared" si="3"/>
        <v>40.030259271889705</v>
      </c>
    </row>
    <row r="10" spans="1:20">
      <c r="A10" t="s">
        <v>28</v>
      </c>
      <c r="B10">
        <v>1</v>
      </c>
      <c r="D10">
        <v>-8.9</v>
      </c>
      <c r="E10">
        <v>6.6</v>
      </c>
      <c r="F10">
        <f t="shared" si="2"/>
        <v>11.080162453682709</v>
      </c>
      <c r="I10">
        <v>1700</v>
      </c>
      <c r="J10">
        <v>470</v>
      </c>
      <c r="L10">
        <v>3.7999999999999999E-2</v>
      </c>
      <c r="M10">
        <v>0.09</v>
      </c>
      <c r="N10">
        <f t="shared" si="0"/>
        <v>4.1990867579908678E-2</v>
      </c>
      <c r="O10">
        <f t="shared" si="1"/>
        <v>9.9452054794520545E-2</v>
      </c>
      <c r="T10">
        <f t="shared" si="3"/>
        <v>36.559634724493364</v>
      </c>
    </row>
    <row r="11" spans="1:20">
      <c r="A11" t="s">
        <v>29</v>
      </c>
      <c r="B11">
        <v>1</v>
      </c>
      <c r="D11">
        <v>-8.1</v>
      </c>
      <c r="E11">
        <v>6</v>
      </c>
      <c r="F11">
        <f t="shared" si="2"/>
        <v>10.080178569846865</v>
      </c>
      <c r="I11">
        <v>1250</v>
      </c>
      <c r="J11">
        <v>500</v>
      </c>
      <c r="L11">
        <v>0.79</v>
      </c>
      <c r="M11">
        <v>0.11</v>
      </c>
      <c r="N11">
        <f t="shared" si="0"/>
        <v>0.87296803652968036</v>
      </c>
      <c r="O11">
        <f t="shared" si="1"/>
        <v>0.12155251141552512</v>
      </c>
      <c r="T11">
        <f t="shared" si="3"/>
        <v>36.528855366985169</v>
      </c>
    </row>
    <row r="12" spans="1:20">
      <c r="A12" t="s">
        <v>30</v>
      </c>
      <c r="B12">
        <v>1</v>
      </c>
      <c r="D12">
        <v>-11.2</v>
      </c>
      <c r="E12">
        <v>7.1</v>
      </c>
      <c r="F12">
        <f t="shared" si="2"/>
        <v>13.260844618650804</v>
      </c>
      <c r="I12">
        <v>1800</v>
      </c>
      <c r="J12">
        <v>610</v>
      </c>
      <c r="L12">
        <v>0.76</v>
      </c>
      <c r="M12">
        <v>7.0000000000000007E-2</v>
      </c>
      <c r="N12">
        <f t="shared" si="0"/>
        <v>0.8398173515981735</v>
      </c>
      <c r="O12">
        <f t="shared" si="1"/>
        <v>7.7351598173516001E-2</v>
      </c>
      <c r="T12">
        <f t="shared" si="3"/>
        <v>32.371778082609566</v>
      </c>
    </row>
    <row r="13" spans="1:20">
      <c r="A13" t="s">
        <v>31</v>
      </c>
      <c r="B13">
        <v>1</v>
      </c>
      <c r="D13">
        <v>-12.1</v>
      </c>
      <c r="E13">
        <v>4.5</v>
      </c>
      <c r="F13">
        <f t="shared" si="2"/>
        <v>12.909686285886268</v>
      </c>
      <c r="I13">
        <v>1990</v>
      </c>
      <c r="J13">
        <v>550</v>
      </c>
      <c r="L13">
        <v>0.52</v>
      </c>
      <c r="M13">
        <v>0.05</v>
      </c>
      <c r="N13">
        <f t="shared" si="0"/>
        <v>0.57461187214611875</v>
      </c>
      <c r="O13">
        <f t="shared" si="1"/>
        <v>5.5251141552511415E-2</v>
      </c>
      <c r="T13">
        <f t="shared" si="3"/>
        <v>20.400209394842538</v>
      </c>
    </row>
    <row r="14" spans="1:20">
      <c r="A14" t="s">
        <v>32</v>
      </c>
      <c r="B14">
        <v>1</v>
      </c>
      <c r="D14">
        <v>-4.0999999999999996</v>
      </c>
      <c r="E14">
        <v>4.9000000000000004</v>
      </c>
      <c r="F14">
        <f t="shared" si="2"/>
        <v>6.3890531379853153</v>
      </c>
      <c r="I14">
        <v>870</v>
      </c>
      <c r="J14">
        <v>450</v>
      </c>
      <c r="L14">
        <v>3.4</v>
      </c>
      <c r="M14">
        <v>0.8</v>
      </c>
      <c r="N14">
        <f t="shared" si="0"/>
        <v>3.7570776255707763</v>
      </c>
      <c r="O14">
        <f t="shared" si="1"/>
        <v>0.88401826484018264</v>
      </c>
      <c r="T14">
        <f t="shared" si="3"/>
        <v>50.079607860014576</v>
      </c>
    </row>
    <row r="15" spans="1:20">
      <c r="A15" t="s">
        <v>33</v>
      </c>
      <c r="B15">
        <v>1</v>
      </c>
      <c r="D15">
        <v>-4.3</v>
      </c>
      <c r="E15">
        <v>3.3</v>
      </c>
      <c r="F15">
        <f t="shared" si="2"/>
        <v>5.4203320931470609</v>
      </c>
      <c r="I15">
        <v>601</v>
      </c>
      <c r="J15">
        <v>220</v>
      </c>
      <c r="L15">
        <v>0.37</v>
      </c>
      <c r="M15">
        <v>0.13</v>
      </c>
      <c r="N15">
        <f t="shared" si="0"/>
        <v>0.40885844748858446</v>
      </c>
      <c r="O15">
        <f t="shared" si="1"/>
        <v>0.14365296803652969</v>
      </c>
      <c r="T15">
        <f t="shared" si="3"/>
        <v>37.504142360270144</v>
      </c>
    </row>
    <row r="16" spans="1:20">
      <c r="A16" t="s">
        <v>34</v>
      </c>
      <c r="B16">
        <v>1</v>
      </c>
      <c r="D16">
        <v>-2.7</v>
      </c>
      <c r="E16">
        <v>2.6</v>
      </c>
      <c r="F16">
        <f t="shared" si="2"/>
        <v>3.7483329627982624</v>
      </c>
      <c r="I16">
        <v>350</v>
      </c>
      <c r="J16">
        <v>220</v>
      </c>
      <c r="L16">
        <v>0.59</v>
      </c>
      <c r="M16">
        <v>0.45</v>
      </c>
      <c r="N16">
        <f t="shared" si="0"/>
        <v>0.65196347031963475</v>
      </c>
      <c r="O16">
        <f t="shared" si="1"/>
        <v>0.49726027397260275</v>
      </c>
      <c r="T16">
        <f t="shared" si="3"/>
        <v>43.919075813339312</v>
      </c>
    </row>
    <row r="17" spans="1:20">
      <c r="A17" t="s">
        <v>35</v>
      </c>
      <c r="B17">
        <v>1</v>
      </c>
      <c r="D17">
        <v>-3.4</v>
      </c>
      <c r="E17">
        <v>3.4</v>
      </c>
      <c r="F17">
        <f t="shared" si="2"/>
        <v>4.8083261120685226</v>
      </c>
      <c r="I17">
        <v>440</v>
      </c>
      <c r="J17">
        <v>240</v>
      </c>
      <c r="L17">
        <v>0.57999999999999996</v>
      </c>
      <c r="M17">
        <v>0.24</v>
      </c>
      <c r="N17">
        <f t="shared" si="0"/>
        <v>0.64091324200913247</v>
      </c>
      <c r="O17">
        <f t="shared" si="1"/>
        <v>0.2652054794520548</v>
      </c>
      <c r="T17">
        <f t="shared" si="3"/>
        <v>45</v>
      </c>
    </row>
    <row r="18" spans="1:20">
      <c r="A18" t="s">
        <v>36</v>
      </c>
      <c r="B18">
        <v>1</v>
      </c>
      <c r="D18">
        <v>-4.0999999999999996</v>
      </c>
      <c r="E18">
        <v>2.4</v>
      </c>
      <c r="F18">
        <f t="shared" si="2"/>
        <v>4.750789408087881</v>
      </c>
      <c r="I18">
        <v>460</v>
      </c>
      <c r="J18">
        <v>220</v>
      </c>
      <c r="L18">
        <v>0.83</v>
      </c>
      <c r="M18">
        <v>0.26</v>
      </c>
      <c r="N18">
        <f t="shared" si="0"/>
        <v>0.9171689497716895</v>
      </c>
      <c r="O18">
        <f t="shared" si="1"/>
        <v>0.28730593607305938</v>
      </c>
      <c r="T18">
        <f t="shared" si="3"/>
        <v>30.343248884239582</v>
      </c>
    </row>
    <row r="19" spans="1:20">
      <c r="A19" t="s">
        <v>37</v>
      </c>
      <c r="B19">
        <v>1</v>
      </c>
      <c r="D19">
        <v>-2.9</v>
      </c>
      <c r="E19">
        <v>1.9</v>
      </c>
      <c r="F19">
        <f t="shared" si="2"/>
        <v>3.4669871646719432</v>
      </c>
      <c r="I19">
        <v>370</v>
      </c>
      <c r="J19">
        <v>190</v>
      </c>
      <c r="L19">
        <v>0.73</v>
      </c>
      <c r="M19">
        <v>0.3</v>
      </c>
      <c r="N19">
        <f t="shared" si="0"/>
        <v>0.80666666666666664</v>
      </c>
      <c r="O19">
        <f t="shared" si="1"/>
        <v>0.33150684931506852</v>
      </c>
      <c r="T19">
        <f t="shared" si="3"/>
        <v>33.231711067979354</v>
      </c>
    </row>
    <row r="20" spans="1:20">
      <c r="A20" t="s">
        <v>38</v>
      </c>
      <c r="B20">
        <v>1</v>
      </c>
      <c r="D20">
        <v>-1.5</v>
      </c>
      <c r="E20">
        <v>0.52</v>
      </c>
      <c r="F20">
        <f t="shared" si="2"/>
        <v>1.5875767697972907</v>
      </c>
      <c r="G20">
        <v>-1.6</v>
      </c>
      <c r="H20">
        <v>0.3</v>
      </c>
      <c r="I20">
        <v>260</v>
      </c>
      <c r="J20">
        <v>210</v>
      </c>
      <c r="K20">
        <v>30</v>
      </c>
      <c r="L20">
        <v>2.1</v>
      </c>
      <c r="M20">
        <v>0.2</v>
      </c>
      <c r="N20">
        <f t="shared" si="0"/>
        <v>2.3205479452054796</v>
      </c>
      <c r="O20">
        <f t="shared" si="1"/>
        <v>0.22100456621004566</v>
      </c>
      <c r="P20">
        <v>0.06</v>
      </c>
      <c r="Q20">
        <v>-0.28000000000000003</v>
      </c>
      <c r="R20">
        <v>7.0000000000000007E-2</v>
      </c>
      <c r="S20">
        <v>0.02</v>
      </c>
      <c r="T20">
        <f t="shared" si="3"/>
        <v>19.119726329931158</v>
      </c>
    </row>
    <row r="21" spans="1:20">
      <c r="A21" t="s">
        <v>39</v>
      </c>
      <c r="D21">
        <v>-10</v>
      </c>
      <c r="E21">
        <v>6.2</v>
      </c>
      <c r="F21">
        <f t="shared" si="2"/>
        <v>11.766052864066182</v>
      </c>
      <c r="I21">
        <v>1720</v>
      </c>
      <c r="J21">
        <v>160</v>
      </c>
      <c r="L21">
        <v>0.11</v>
      </c>
      <c r="M21">
        <v>5.5E-2</v>
      </c>
      <c r="N21">
        <f t="shared" si="0"/>
        <v>0.12155251141552512</v>
      </c>
      <c r="O21">
        <f t="shared" si="1"/>
        <v>6.0776255707762558E-2</v>
      </c>
      <c r="T21">
        <f t="shared" si="3"/>
        <v>31.798912824294419</v>
      </c>
    </row>
    <row r="22" spans="1:20">
      <c r="A22" t="s">
        <v>40</v>
      </c>
      <c r="D22">
        <v>-9.3000000000000007</v>
      </c>
      <c r="E22">
        <v>6.2</v>
      </c>
      <c r="F22">
        <f t="shared" si="2"/>
        <v>11.177208953938367</v>
      </c>
      <c r="I22">
        <v>1850</v>
      </c>
      <c r="J22">
        <v>115</v>
      </c>
      <c r="L22">
        <v>-0.12</v>
      </c>
      <c r="M22">
        <v>0.03</v>
      </c>
      <c r="N22">
        <f t="shared" si="0"/>
        <v>-0.1326027397260274</v>
      </c>
      <c r="O22">
        <f t="shared" si="1"/>
        <v>3.3150684931506851E-2</v>
      </c>
      <c r="T22">
        <f t="shared" si="3"/>
        <v>33.690067525979785</v>
      </c>
    </row>
    <row r="23" spans="1:20">
      <c r="A23" t="s">
        <v>41</v>
      </c>
      <c r="D23">
        <v>-12.7</v>
      </c>
      <c r="E23">
        <v>9</v>
      </c>
      <c r="F23">
        <f t="shared" si="2"/>
        <v>15.565667348366404</v>
      </c>
      <c r="I23">
        <v>2340</v>
      </c>
      <c r="J23">
        <v>195</v>
      </c>
      <c r="L23">
        <v>0.17</v>
      </c>
      <c r="M23">
        <v>0.03</v>
      </c>
      <c r="N23">
        <f t="shared" si="0"/>
        <v>0.18785388127853883</v>
      </c>
      <c r="O23">
        <f t="shared" si="1"/>
        <v>3.3150684931506851E-2</v>
      </c>
      <c r="T23">
        <f t="shared" si="3"/>
        <v>35.323728900227749</v>
      </c>
    </row>
    <row r="24" spans="1:20">
      <c r="A24" t="s">
        <v>42</v>
      </c>
      <c r="D24">
        <v>-10.4</v>
      </c>
      <c r="E24">
        <v>8.1</v>
      </c>
      <c r="F24">
        <f t="shared" si="2"/>
        <v>13.182184947875674</v>
      </c>
      <c r="I24">
        <v>2005</v>
      </c>
      <c r="J24">
        <v>150</v>
      </c>
      <c r="L24">
        <v>0.12</v>
      </c>
      <c r="M24">
        <v>0.02</v>
      </c>
      <c r="N24">
        <f t="shared" si="0"/>
        <v>0.1326027397260274</v>
      </c>
      <c r="O24">
        <f t="shared" si="1"/>
        <v>2.2100456621004565E-2</v>
      </c>
      <c r="T24">
        <f t="shared" si="3"/>
        <v>37.91310458992632</v>
      </c>
    </row>
    <row r="25" spans="1:20">
      <c r="A25" t="s">
        <v>43</v>
      </c>
      <c r="D25">
        <v>-10.3</v>
      </c>
      <c r="E25">
        <v>9.4</v>
      </c>
      <c r="F25">
        <f t="shared" si="2"/>
        <v>13.944532978913278</v>
      </c>
      <c r="I25">
        <v>2070</v>
      </c>
      <c r="J25">
        <v>220</v>
      </c>
      <c r="L25">
        <v>0.26</v>
      </c>
      <c r="M25">
        <v>4.4999999999999998E-2</v>
      </c>
      <c r="N25">
        <f t="shared" si="0"/>
        <v>0.28730593607305938</v>
      </c>
      <c r="O25">
        <f t="shared" si="1"/>
        <v>4.9726027397260272E-2</v>
      </c>
      <c r="T25">
        <f t="shared" si="3"/>
        <v>42.384245124578129</v>
      </c>
    </row>
    <row r="26" spans="1:20">
      <c r="A26" t="s">
        <v>44</v>
      </c>
      <c r="D26">
        <v>-8.8000000000000007</v>
      </c>
      <c r="E26">
        <v>9.3000000000000007</v>
      </c>
      <c r="F26">
        <f t="shared" si="2"/>
        <v>12.803515142334936</v>
      </c>
      <c r="I26">
        <v>2090</v>
      </c>
      <c r="J26">
        <v>110</v>
      </c>
      <c r="L26">
        <v>-0.08</v>
      </c>
      <c r="M26">
        <v>0.05</v>
      </c>
      <c r="N26">
        <f t="shared" si="0"/>
        <v>-8.8401826484018259E-2</v>
      </c>
      <c r="O26">
        <f t="shared" si="1"/>
        <v>5.5251141552511415E-2</v>
      </c>
      <c r="T26">
        <f t="shared" si="3"/>
        <v>46.582353922618609</v>
      </c>
    </row>
    <row r="27" spans="1:20">
      <c r="A27" t="s">
        <v>45</v>
      </c>
      <c r="D27">
        <v>-7</v>
      </c>
      <c r="E27">
        <v>9.6</v>
      </c>
      <c r="F27">
        <f t="shared" si="2"/>
        <v>11.881077392223316</v>
      </c>
      <c r="I27">
        <v>1820</v>
      </c>
      <c r="J27">
        <v>130</v>
      </c>
      <c r="L27">
        <v>7.8E-2</v>
      </c>
      <c r="M27">
        <v>0.02</v>
      </c>
      <c r="N27">
        <f t="shared" si="0"/>
        <v>8.6191780821917807E-2</v>
      </c>
      <c r="O27">
        <f t="shared" si="1"/>
        <v>2.2100456621004565E-2</v>
      </c>
      <c r="T27">
        <f t="shared" si="3"/>
        <v>53.901716032891997</v>
      </c>
    </row>
    <row r="28" spans="1:20">
      <c r="A28" t="s">
        <v>46</v>
      </c>
      <c r="D28">
        <v>-8.6999999999999993</v>
      </c>
      <c r="E28">
        <v>3.1</v>
      </c>
      <c r="F28">
        <f t="shared" si="2"/>
        <v>9.2357999112150537</v>
      </c>
      <c r="I28">
        <v>1370</v>
      </c>
      <c r="J28">
        <v>180</v>
      </c>
      <c r="L28">
        <v>0.18</v>
      </c>
      <c r="M28">
        <v>0.04</v>
      </c>
      <c r="N28">
        <f t="shared" si="0"/>
        <v>0.19890410958904109</v>
      </c>
      <c r="O28">
        <f t="shared" si="1"/>
        <v>4.4200913242009129E-2</v>
      </c>
      <c r="T28">
        <f t="shared" si="3"/>
        <v>19.612093708904077</v>
      </c>
    </row>
    <row r="29" spans="1:20">
      <c r="A29" t="s">
        <v>47</v>
      </c>
      <c r="D29">
        <v>-8.3000000000000007</v>
      </c>
      <c r="E29">
        <v>3.6</v>
      </c>
      <c r="F29">
        <f t="shared" si="2"/>
        <v>9.0470989825468369</v>
      </c>
      <c r="I29">
        <v>1330</v>
      </c>
      <c r="J29">
        <v>200</v>
      </c>
      <c r="L29">
        <v>0.4</v>
      </c>
      <c r="M29">
        <v>0.05</v>
      </c>
      <c r="N29">
        <f t="shared" si="0"/>
        <v>0.44200913242009132</v>
      </c>
      <c r="O29">
        <f t="shared" si="1"/>
        <v>5.5251141552511415E-2</v>
      </c>
      <c r="T29">
        <f t="shared" si="3"/>
        <v>23.448062577957817</v>
      </c>
    </row>
    <row r="30" spans="1:20">
      <c r="A30" t="s">
        <v>48</v>
      </c>
      <c r="D30">
        <v>-12.1</v>
      </c>
      <c r="E30">
        <v>5.5</v>
      </c>
      <c r="F30">
        <f t="shared" si="2"/>
        <v>13.291350570954028</v>
      </c>
      <c r="I30">
        <v>1990</v>
      </c>
      <c r="J30">
        <v>180</v>
      </c>
      <c r="L30">
        <v>0.18</v>
      </c>
      <c r="M30">
        <v>0.02</v>
      </c>
      <c r="N30">
        <f t="shared" si="0"/>
        <v>0.19890410958904109</v>
      </c>
      <c r="O30">
        <f t="shared" si="1"/>
        <v>2.2100456621004565E-2</v>
      </c>
      <c r="T30">
        <f t="shared" si="3"/>
        <v>24.44395478041654</v>
      </c>
    </row>
    <row r="31" spans="1:20">
      <c r="A31" t="s">
        <v>49</v>
      </c>
      <c r="D31">
        <v>-13.4</v>
      </c>
      <c r="E31">
        <v>7.8</v>
      </c>
      <c r="F31">
        <f t="shared" si="2"/>
        <v>15.504837954651444</v>
      </c>
      <c r="I31">
        <v>2330</v>
      </c>
      <c r="J31">
        <v>200</v>
      </c>
      <c r="L31">
        <v>0.23</v>
      </c>
      <c r="M31">
        <v>0.02</v>
      </c>
      <c r="N31">
        <f t="shared" si="0"/>
        <v>0.25415525114155252</v>
      </c>
      <c r="O31">
        <f t="shared" si="1"/>
        <v>2.2100456621004565E-2</v>
      </c>
      <c r="T31">
        <f t="shared" si="3"/>
        <v>30.203237754942659</v>
      </c>
    </row>
    <row r="32" spans="1:20">
      <c r="A32" t="s">
        <v>50</v>
      </c>
      <c r="D32">
        <v>-10.9</v>
      </c>
      <c r="E32">
        <v>6.7</v>
      </c>
      <c r="F32">
        <f t="shared" si="2"/>
        <v>12.794530081249565</v>
      </c>
      <c r="I32">
        <v>1930</v>
      </c>
      <c r="J32">
        <v>200</v>
      </c>
      <c r="L32">
        <v>0.28999999999999998</v>
      </c>
      <c r="M32">
        <v>0.02</v>
      </c>
      <c r="N32">
        <f t="shared" si="0"/>
        <v>0.32045662100456623</v>
      </c>
      <c r="O32">
        <f t="shared" si="1"/>
        <v>2.2100456621004565E-2</v>
      </c>
      <c r="T32">
        <f t="shared" si="3"/>
        <v>31.5781649321138</v>
      </c>
    </row>
    <row r="33" spans="1:20">
      <c r="A33" t="s">
        <v>51</v>
      </c>
      <c r="D33">
        <v>-11.5</v>
      </c>
      <c r="E33">
        <v>8.1999999999999993</v>
      </c>
      <c r="F33">
        <f t="shared" si="2"/>
        <v>14.124092891226679</v>
      </c>
      <c r="I33">
        <v>2070</v>
      </c>
      <c r="J33">
        <v>230</v>
      </c>
      <c r="L33">
        <v>0.35</v>
      </c>
      <c r="M33">
        <v>1.6E-2</v>
      </c>
      <c r="N33">
        <f t="shared" si="0"/>
        <v>0.38675799086757989</v>
      </c>
      <c r="O33">
        <f t="shared" si="1"/>
        <v>1.7680365296803651E-2</v>
      </c>
      <c r="T33">
        <f t="shared" si="3"/>
        <v>35.490520782447113</v>
      </c>
    </row>
    <row r="34" spans="1:20">
      <c r="A34" t="s">
        <v>52</v>
      </c>
      <c r="D34">
        <v>-13</v>
      </c>
      <c r="E34">
        <v>10.3</v>
      </c>
      <c r="F34">
        <f t="shared" si="2"/>
        <v>16.585837331892535</v>
      </c>
      <c r="I34">
        <v>2460</v>
      </c>
      <c r="J34">
        <v>220</v>
      </c>
      <c r="L34">
        <v>0.21</v>
      </c>
      <c r="M34">
        <v>0.02</v>
      </c>
      <c r="N34">
        <f t="shared" ref="N34:N65" si="4">L34*2.42/2.19</f>
        <v>0.23205479452054795</v>
      </c>
      <c r="O34">
        <f t="shared" ref="O34:O65" si="5">M34*2.42/2.19</f>
        <v>2.2100456621004565E-2</v>
      </c>
      <c r="T34">
        <f t="shared" si="3"/>
        <v>38.390056106370025</v>
      </c>
    </row>
    <row r="35" spans="1:20">
      <c r="A35" t="s">
        <v>53</v>
      </c>
      <c r="D35">
        <v>-9.8000000000000007</v>
      </c>
      <c r="E35">
        <v>8.8000000000000007</v>
      </c>
      <c r="F35">
        <f t="shared" si="2"/>
        <v>13.171180660821566</v>
      </c>
      <c r="I35">
        <v>1900</v>
      </c>
      <c r="J35">
        <v>280</v>
      </c>
      <c r="L35">
        <v>0.41</v>
      </c>
      <c r="M35">
        <v>0.14000000000000001</v>
      </c>
      <c r="N35">
        <f t="shared" si="4"/>
        <v>0.45305936073059355</v>
      </c>
      <c r="O35">
        <f t="shared" si="5"/>
        <v>0.154703196347032</v>
      </c>
      <c r="T35">
        <f t="shared" si="3"/>
        <v>41.922544600575627</v>
      </c>
    </row>
    <row r="36" spans="1:20">
      <c r="A36" t="s">
        <v>54</v>
      </c>
      <c r="D36">
        <v>-9.8000000000000007</v>
      </c>
      <c r="E36">
        <v>8.9</v>
      </c>
      <c r="F36">
        <f t="shared" si="2"/>
        <v>13.238202294873728</v>
      </c>
      <c r="I36">
        <v>2080</v>
      </c>
      <c r="J36">
        <v>140</v>
      </c>
      <c r="L36">
        <v>0.24</v>
      </c>
      <c r="M36">
        <v>7.0000000000000001E-3</v>
      </c>
      <c r="N36">
        <f t="shared" si="4"/>
        <v>0.2652054794520548</v>
      </c>
      <c r="O36">
        <f t="shared" si="5"/>
        <v>7.7351598173515989E-3</v>
      </c>
      <c r="T36">
        <f t="shared" si="3"/>
        <v>42.244575299497242</v>
      </c>
    </row>
    <row r="37" spans="1:20">
      <c r="A37" t="s">
        <v>55</v>
      </c>
      <c r="D37">
        <v>-7.6</v>
      </c>
      <c r="E37">
        <v>5.8</v>
      </c>
      <c r="F37">
        <f t="shared" si="2"/>
        <v>9.5603347221736961</v>
      </c>
      <c r="I37">
        <v>1310</v>
      </c>
      <c r="J37">
        <v>220</v>
      </c>
      <c r="L37">
        <v>0.33</v>
      </c>
      <c r="M37">
        <v>7.0000000000000007E-2</v>
      </c>
      <c r="N37">
        <f t="shared" si="4"/>
        <v>0.36465753424657532</v>
      </c>
      <c r="O37">
        <f t="shared" si="5"/>
        <v>7.7351598173516001E-2</v>
      </c>
      <c r="T37">
        <f t="shared" si="3"/>
        <v>37.34934904464059</v>
      </c>
    </row>
    <row r="38" spans="1:20">
      <c r="A38" t="s">
        <v>56</v>
      </c>
      <c r="D38">
        <v>-8.6999999999999993</v>
      </c>
      <c r="E38">
        <v>7.7</v>
      </c>
      <c r="F38">
        <f t="shared" si="2"/>
        <v>11.618089343777658</v>
      </c>
      <c r="I38">
        <v>1700</v>
      </c>
      <c r="J38">
        <v>180</v>
      </c>
      <c r="L38">
        <v>0.25</v>
      </c>
      <c r="M38">
        <v>0.04</v>
      </c>
      <c r="N38">
        <f t="shared" si="4"/>
        <v>0.27625570776255709</v>
      </c>
      <c r="O38">
        <f t="shared" si="5"/>
        <v>4.4200913242009129E-2</v>
      </c>
      <c r="T38">
        <f t="shared" si="3"/>
        <v>41.510675094203613</v>
      </c>
    </row>
    <row r="39" spans="1:20">
      <c r="A39" t="s">
        <v>57</v>
      </c>
      <c r="D39">
        <v>-8.9</v>
      </c>
      <c r="E39">
        <v>8</v>
      </c>
      <c r="F39">
        <f t="shared" si="2"/>
        <v>11.967038062946068</v>
      </c>
      <c r="I39">
        <v>1800</v>
      </c>
      <c r="J39">
        <v>160</v>
      </c>
      <c r="L39">
        <v>0.19</v>
      </c>
      <c r="M39">
        <v>0.03</v>
      </c>
      <c r="N39">
        <f t="shared" si="4"/>
        <v>0.20995433789954338</v>
      </c>
      <c r="O39">
        <f t="shared" si="5"/>
        <v>3.3150684931506851E-2</v>
      </c>
      <c r="T39">
        <f t="shared" si="3"/>
        <v>41.951625059701705</v>
      </c>
    </row>
    <row r="40" spans="1:20">
      <c r="A40" t="s">
        <v>58</v>
      </c>
      <c r="D40">
        <v>-7.4</v>
      </c>
      <c r="E40">
        <v>6.8</v>
      </c>
      <c r="F40">
        <f t="shared" si="2"/>
        <v>10.04987562112089</v>
      </c>
      <c r="I40">
        <v>1450</v>
      </c>
      <c r="J40">
        <v>200</v>
      </c>
      <c r="L40">
        <v>0.37</v>
      </c>
      <c r="M40">
        <v>3.1E-2</v>
      </c>
      <c r="N40">
        <f t="shared" si="4"/>
        <v>0.40885844748858446</v>
      </c>
      <c r="O40">
        <f t="shared" si="5"/>
        <v>3.4255707762557083E-2</v>
      </c>
      <c r="T40">
        <f t="shared" si="3"/>
        <v>42.580490783343663</v>
      </c>
    </row>
    <row r="41" spans="1:20">
      <c r="A41" t="s">
        <v>59</v>
      </c>
      <c r="D41">
        <v>-5.6</v>
      </c>
      <c r="E41">
        <v>6.1</v>
      </c>
      <c r="F41">
        <f t="shared" si="2"/>
        <v>8.2807004534640658</v>
      </c>
      <c r="I41">
        <v>1070</v>
      </c>
      <c r="J41">
        <v>240</v>
      </c>
      <c r="L41">
        <v>0.4</v>
      </c>
      <c r="M41">
        <v>6.7000000000000004E-2</v>
      </c>
      <c r="N41">
        <f t="shared" si="4"/>
        <v>0.44200913242009132</v>
      </c>
      <c r="O41">
        <f t="shared" si="5"/>
        <v>7.4036529680365296E-2</v>
      </c>
      <c r="T41">
        <f t="shared" si="3"/>
        <v>47.447048642323615</v>
      </c>
    </row>
    <row r="42" spans="1:20">
      <c r="A42" t="s">
        <v>60</v>
      </c>
      <c r="D42">
        <v>-8.9</v>
      </c>
      <c r="E42">
        <v>9.3000000000000007</v>
      </c>
      <c r="F42">
        <f t="shared" si="2"/>
        <v>12.87245120402482</v>
      </c>
      <c r="I42">
        <v>2000</v>
      </c>
      <c r="J42">
        <v>120</v>
      </c>
      <c r="L42">
        <v>0.17</v>
      </c>
      <c r="M42">
        <v>1.7999999999999999E-2</v>
      </c>
      <c r="N42">
        <f t="shared" si="4"/>
        <v>0.18785388127853883</v>
      </c>
      <c r="O42">
        <f t="shared" si="5"/>
        <v>1.9890410958904106E-2</v>
      </c>
      <c r="T42">
        <f t="shared" si="3"/>
        <v>46.259045207175269</v>
      </c>
    </row>
    <row r="43" spans="1:20">
      <c r="A43" t="s">
        <v>61</v>
      </c>
      <c r="D43">
        <v>-9</v>
      </c>
      <c r="E43">
        <v>9.5</v>
      </c>
      <c r="F43">
        <f t="shared" si="2"/>
        <v>13.0862523283024</v>
      </c>
      <c r="I43">
        <v>2010</v>
      </c>
      <c r="J43">
        <v>145</v>
      </c>
      <c r="L43">
        <v>0.31</v>
      </c>
      <c r="M43">
        <v>1.4E-2</v>
      </c>
      <c r="N43">
        <f t="shared" si="4"/>
        <v>0.34255707762557075</v>
      </c>
      <c r="O43">
        <f t="shared" si="5"/>
        <v>1.5470319634703198E-2</v>
      </c>
      <c r="T43">
        <f t="shared" si="3"/>
        <v>46.548157698977974</v>
      </c>
    </row>
    <row r="44" spans="1:20">
      <c r="A44" t="s">
        <v>62</v>
      </c>
      <c r="D44">
        <v>-7.4</v>
      </c>
      <c r="E44">
        <v>9.6</v>
      </c>
      <c r="F44">
        <f t="shared" si="2"/>
        <v>12.121056059601408</v>
      </c>
      <c r="I44">
        <v>1810</v>
      </c>
      <c r="J44">
        <v>160</v>
      </c>
      <c r="L44">
        <v>0.23</v>
      </c>
      <c r="M44">
        <v>2.5000000000000001E-2</v>
      </c>
      <c r="N44">
        <f t="shared" si="4"/>
        <v>0.25415525114155252</v>
      </c>
      <c r="O44">
        <f t="shared" si="5"/>
        <v>2.7625570776255708E-2</v>
      </c>
      <c r="T44">
        <f t="shared" si="3"/>
        <v>52.373766361330212</v>
      </c>
    </row>
    <row r="45" spans="1:20">
      <c r="A45" t="s">
        <v>63</v>
      </c>
      <c r="D45">
        <v>-7.1</v>
      </c>
      <c r="E45">
        <v>10</v>
      </c>
      <c r="F45">
        <f t="shared" si="2"/>
        <v>12.264175471673585</v>
      </c>
      <c r="I45">
        <v>1800</v>
      </c>
      <c r="J45">
        <v>200</v>
      </c>
      <c r="L45">
        <v>0.33</v>
      </c>
      <c r="M45">
        <v>1.7999999999999999E-2</v>
      </c>
      <c r="N45">
        <f t="shared" si="4"/>
        <v>0.36465753424657532</v>
      </c>
      <c r="O45">
        <f t="shared" si="5"/>
        <v>1.9890410958904106E-2</v>
      </c>
      <c r="T45">
        <f t="shared" si="3"/>
        <v>54.625248156123924</v>
      </c>
    </row>
    <row r="46" spans="1:20">
      <c r="A46" t="s">
        <v>64</v>
      </c>
      <c r="D46">
        <v>-7.3</v>
      </c>
      <c r="E46">
        <v>3.7</v>
      </c>
      <c r="F46">
        <f t="shared" si="2"/>
        <v>8.1841309862440497</v>
      </c>
      <c r="I46">
        <v>1220</v>
      </c>
      <c r="J46">
        <v>240</v>
      </c>
      <c r="L46">
        <v>0.27</v>
      </c>
      <c r="M46">
        <v>0.05</v>
      </c>
      <c r="N46">
        <f t="shared" si="4"/>
        <v>0.29835616438356166</v>
      </c>
      <c r="O46">
        <f t="shared" si="5"/>
        <v>5.5251141552511415E-2</v>
      </c>
      <c r="T46">
        <f t="shared" si="3"/>
        <v>26.878139752098647</v>
      </c>
    </row>
    <row r="47" spans="1:20">
      <c r="A47" t="s">
        <v>65</v>
      </c>
      <c r="D47">
        <v>-5.9</v>
      </c>
      <c r="E47">
        <v>3.9</v>
      </c>
      <c r="F47">
        <f t="shared" si="2"/>
        <v>7.0724818840347696</v>
      </c>
      <c r="I47">
        <v>1050</v>
      </c>
      <c r="J47">
        <v>240</v>
      </c>
      <c r="L47">
        <v>0.46</v>
      </c>
      <c r="M47">
        <v>0.09</v>
      </c>
      <c r="N47">
        <f t="shared" si="4"/>
        <v>0.50831050228310504</v>
      </c>
      <c r="O47">
        <f t="shared" si="5"/>
        <v>9.9452054794520545E-2</v>
      </c>
      <c r="T47">
        <f t="shared" si="3"/>
        <v>33.465379346355284</v>
      </c>
    </row>
    <row r="48" spans="1:20">
      <c r="A48" t="s">
        <v>66</v>
      </c>
      <c r="D48">
        <v>-7.3</v>
      </c>
      <c r="E48">
        <v>5.7</v>
      </c>
      <c r="F48">
        <f t="shared" si="2"/>
        <v>9.2617492948146687</v>
      </c>
      <c r="I48">
        <v>1390</v>
      </c>
      <c r="J48">
        <v>190</v>
      </c>
      <c r="L48">
        <v>0.31</v>
      </c>
      <c r="M48">
        <v>4.5999999999999999E-2</v>
      </c>
      <c r="N48">
        <f t="shared" si="4"/>
        <v>0.34255707762557075</v>
      </c>
      <c r="O48">
        <f t="shared" si="5"/>
        <v>5.0831050228310498E-2</v>
      </c>
      <c r="T48">
        <f t="shared" si="3"/>
        <v>37.983498255277091</v>
      </c>
    </row>
    <row r="49" spans="1:20">
      <c r="A49" t="s">
        <v>67</v>
      </c>
      <c r="D49">
        <v>-10.6</v>
      </c>
      <c r="E49">
        <v>10.6</v>
      </c>
      <c r="F49">
        <f t="shared" si="2"/>
        <v>14.990663761154808</v>
      </c>
      <c r="I49">
        <v>2300</v>
      </c>
      <c r="J49">
        <v>280</v>
      </c>
      <c r="L49">
        <v>0.37</v>
      </c>
      <c r="M49">
        <v>2.5999999999999999E-2</v>
      </c>
      <c r="N49">
        <f t="shared" si="4"/>
        <v>0.40885844748858446</v>
      </c>
      <c r="O49">
        <f t="shared" si="5"/>
        <v>2.8730593607305933E-2</v>
      </c>
      <c r="T49">
        <f t="shared" si="3"/>
        <v>45</v>
      </c>
    </row>
    <row r="50" spans="1:20">
      <c r="A50" t="s">
        <v>68</v>
      </c>
      <c r="D50">
        <v>-6</v>
      </c>
      <c r="E50">
        <v>9.1</v>
      </c>
      <c r="F50">
        <f t="shared" si="2"/>
        <v>10.899999999999999</v>
      </c>
      <c r="I50">
        <v>1610</v>
      </c>
      <c r="J50">
        <v>210</v>
      </c>
      <c r="L50">
        <v>0.3</v>
      </c>
      <c r="M50">
        <v>1.9E-2</v>
      </c>
      <c r="N50">
        <f t="shared" si="4"/>
        <v>0.33150684931506852</v>
      </c>
      <c r="O50">
        <f t="shared" si="5"/>
        <v>2.0995433789954339E-2</v>
      </c>
      <c r="T50">
        <f t="shared" si="3"/>
        <v>56.601511532012758</v>
      </c>
    </row>
    <row r="51" spans="1:20">
      <c r="A51" t="s">
        <v>69</v>
      </c>
      <c r="D51">
        <v>5.3</v>
      </c>
      <c r="E51">
        <v>3.5</v>
      </c>
      <c r="F51">
        <f t="shared" si="2"/>
        <v>6.3513778032801671</v>
      </c>
      <c r="I51">
        <v>930</v>
      </c>
      <c r="J51">
        <v>130</v>
      </c>
      <c r="L51">
        <v>0.17</v>
      </c>
      <c r="M51">
        <v>4.5999999999999999E-2</v>
      </c>
      <c r="N51">
        <f t="shared" si="4"/>
        <v>0.18785388127853883</v>
      </c>
      <c r="O51">
        <f t="shared" si="5"/>
        <v>5.0831050228310498E-2</v>
      </c>
      <c r="T51">
        <f t="shared" si="3"/>
        <v>33.439869205782237</v>
      </c>
    </row>
    <row r="52" spans="1:20">
      <c r="A52" t="s">
        <v>70</v>
      </c>
      <c r="D52">
        <v>6.6</v>
      </c>
      <c r="E52">
        <v>4.5999999999999996</v>
      </c>
      <c r="F52">
        <f t="shared" si="2"/>
        <v>8.0448741444475065</v>
      </c>
      <c r="I52">
        <v>1210</v>
      </c>
      <c r="J52">
        <v>120</v>
      </c>
      <c r="L52">
        <v>0.13</v>
      </c>
      <c r="M52">
        <v>2.7E-2</v>
      </c>
      <c r="N52">
        <f t="shared" si="4"/>
        <v>0.14365296803652969</v>
      </c>
      <c r="O52">
        <f t="shared" si="5"/>
        <v>2.9835616438356163E-2</v>
      </c>
      <c r="T52">
        <f t="shared" si="3"/>
        <v>34.875328344602181</v>
      </c>
    </row>
    <row r="53" spans="1:20">
      <c r="A53" t="s">
        <v>71</v>
      </c>
      <c r="D53">
        <v>8.5</v>
      </c>
      <c r="E53">
        <v>6.4</v>
      </c>
      <c r="F53">
        <f t="shared" si="2"/>
        <v>10.640018796975879</v>
      </c>
      <c r="I53">
        <v>1540</v>
      </c>
      <c r="J53">
        <v>170</v>
      </c>
      <c r="L53">
        <v>0.3</v>
      </c>
      <c r="M53">
        <v>4.7E-2</v>
      </c>
      <c r="N53">
        <f t="shared" si="4"/>
        <v>0.33150684931506852</v>
      </c>
      <c r="O53">
        <f t="shared" si="5"/>
        <v>5.1936073059360731E-2</v>
      </c>
      <c r="T53">
        <f t="shared" si="3"/>
        <v>36.977596352672506</v>
      </c>
    </row>
    <row r="54" spans="1:20">
      <c r="A54" t="s">
        <v>72</v>
      </c>
      <c r="D54">
        <v>6.2</v>
      </c>
      <c r="E54">
        <v>4.9000000000000004</v>
      </c>
      <c r="F54">
        <f t="shared" si="2"/>
        <v>7.9025312400521397</v>
      </c>
      <c r="I54">
        <v>1170</v>
      </c>
      <c r="J54">
        <v>130</v>
      </c>
      <c r="L54">
        <v>0.18</v>
      </c>
      <c r="M54">
        <v>0.05</v>
      </c>
      <c r="N54">
        <f t="shared" si="4"/>
        <v>0.19890410958904109</v>
      </c>
      <c r="O54">
        <f t="shared" si="5"/>
        <v>5.5251141552511415E-2</v>
      </c>
      <c r="T54">
        <f t="shared" si="3"/>
        <v>38.320113936777453</v>
      </c>
    </row>
    <row r="55" spans="1:20">
      <c r="A55" t="s">
        <v>73</v>
      </c>
      <c r="D55">
        <v>7.7</v>
      </c>
      <c r="E55">
        <v>6.1</v>
      </c>
      <c r="F55">
        <f t="shared" si="2"/>
        <v>9.8234413521942496</v>
      </c>
      <c r="I55">
        <v>1420</v>
      </c>
      <c r="J55">
        <v>200</v>
      </c>
      <c r="L55">
        <v>0.3</v>
      </c>
      <c r="M55">
        <v>0.04</v>
      </c>
      <c r="N55">
        <f t="shared" si="4"/>
        <v>0.33150684931506852</v>
      </c>
      <c r="O55">
        <f t="shared" si="5"/>
        <v>4.4200913242009129E-2</v>
      </c>
      <c r="T55">
        <f t="shared" si="3"/>
        <v>38.386539517685243</v>
      </c>
    </row>
    <row r="56" spans="1:20">
      <c r="A56" t="s">
        <v>74</v>
      </c>
      <c r="D56">
        <v>2.9</v>
      </c>
      <c r="E56">
        <v>5.2</v>
      </c>
      <c r="F56">
        <f t="shared" si="2"/>
        <v>5.9539902586416789</v>
      </c>
      <c r="I56">
        <v>710</v>
      </c>
      <c r="J56">
        <v>270</v>
      </c>
      <c r="L56">
        <v>0.64</v>
      </c>
      <c r="M56">
        <v>0.16</v>
      </c>
      <c r="N56">
        <f t="shared" si="4"/>
        <v>0.70721461187214607</v>
      </c>
      <c r="O56">
        <f t="shared" si="5"/>
        <v>0.17680365296803652</v>
      </c>
      <c r="T56">
        <f t="shared" si="3"/>
        <v>60.851928154286959</v>
      </c>
    </row>
    <row r="57" spans="1:20">
      <c r="A57" t="s">
        <v>75</v>
      </c>
      <c r="D57">
        <v>6.1</v>
      </c>
      <c r="E57">
        <v>11.2</v>
      </c>
      <c r="F57">
        <f t="shared" si="2"/>
        <v>12.753430910935299</v>
      </c>
      <c r="I57">
        <v>1840</v>
      </c>
      <c r="J57">
        <v>210</v>
      </c>
      <c r="L57">
        <v>0.36</v>
      </c>
      <c r="M57">
        <v>0.03</v>
      </c>
      <c r="N57">
        <f t="shared" si="4"/>
        <v>0.39780821917808218</v>
      </c>
      <c r="O57">
        <f t="shared" si="5"/>
        <v>3.3150684931506851E-2</v>
      </c>
      <c r="T57">
        <f t="shared" si="3"/>
        <v>61.425395009900868</v>
      </c>
    </row>
    <row r="58" spans="1:20">
      <c r="A58" t="s">
        <v>76</v>
      </c>
      <c r="D58">
        <v>3.3</v>
      </c>
      <c r="E58">
        <v>3.3</v>
      </c>
      <c r="F58">
        <f t="shared" si="2"/>
        <v>4.6669047558312133</v>
      </c>
      <c r="I58">
        <v>730</v>
      </c>
      <c r="J58">
        <v>120</v>
      </c>
      <c r="L58">
        <v>0.25</v>
      </c>
      <c r="M58">
        <v>0.05</v>
      </c>
      <c r="N58">
        <f t="shared" si="4"/>
        <v>0.27625570776255709</v>
      </c>
      <c r="O58">
        <f t="shared" si="5"/>
        <v>5.5251141552511415E-2</v>
      </c>
      <c r="T58">
        <f t="shared" si="3"/>
        <v>45</v>
      </c>
    </row>
    <row r="59" spans="1:20">
      <c r="A59" t="s">
        <v>77</v>
      </c>
      <c r="B59">
        <v>1</v>
      </c>
      <c r="D59">
        <v>3.4</v>
      </c>
      <c r="E59">
        <v>5.5</v>
      </c>
      <c r="F59">
        <f t="shared" si="2"/>
        <v>6.4660652641308847</v>
      </c>
      <c r="I59">
        <v>970</v>
      </c>
      <c r="J59">
        <v>150</v>
      </c>
      <c r="L59">
        <v>1.1000000000000001</v>
      </c>
      <c r="M59">
        <v>0.1</v>
      </c>
      <c r="N59">
        <f t="shared" si="4"/>
        <v>1.2155251141552512</v>
      </c>
      <c r="O59">
        <f t="shared" si="5"/>
        <v>0.11050228310502283</v>
      </c>
      <c r="T59">
        <f t="shared" si="3"/>
        <v>58.276397042315971</v>
      </c>
    </row>
    <row r="60" spans="1:20">
      <c r="A60" t="s">
        <v>78</v>
      </c>
      <c r="D60">
        <v>-10.7</v>
      </c>
      <c r="E60">
        <v>10.1</v>
      </c>
      <c r="F60">
        <f t="shared" si="2"/>
        <v>14.713938969562161</v>
      </c>
      <c r="I60">
        <v>2250</v>
      </c>
      <c r="J60">
        <v>130</v>
      </c>
      <c r="L60">
        <v>0.13</v>
      </c>
      <c r="M60">
        <v>0.03</v>
      </c>
      <c r="N60">
        <f t="shared" si="4"/>
        <v>0.14365296803652969</v>
      </c>
      <c r="O60">
        <f t="shared" si="5"/>
        <v>3.3150684931506851E-2</v>
      </c>
      <c r="T60">
        <f t="shared" si="3"/>
        <v>43.347695322348692</v>
      </c>
    </row>
    <row r="61" spans="1:20">
      <c r="A61" t="s">
        <v>79</v>
      </c>
      <c r="D61">
        <v>-6.9</v>
      </c>
      <c r="E61">
        <v>9.4</v>
      </c>
      <c r="F61">
        <f t="shared" si="2"/>
        <v>11.660617479361889</v>
      </c>
      <c r="I61">
        <v>1680</v>
      </c>
      <c r="J61">
        <v>180</v>
      </c>
      <c r="L61">
        <v>0.27</v>
      </c>
      <c r="M61">
        <v>0.02</v>
      </c>
      <c r="N61">
        <f t="shared" si="4"/>
        <v>0.29835616438356166</v>
      </c>
      <c r="O61">
        <f t="shared" si="5"/>
        <v>2.2100456621004565E-2</v>
      </c>
      <c r="T61">
        <f t="shared" si="3"/>
        <v>53.719746506237328</v>
      </c>
    </row>
    <row r="62" spans="1:20">
      <c r="A62" t="s">
        <v>80</v>
      </c>
      <c r="D62">
        <v>-10.6</v>
      </c>
      <c r="E62">
        <v>8.9</v>
      </c>
      <c r="F62">
        <f t="shared" si="2"/>
        <v>13.840881474819442</v>
      </c>
      <c r="I62">
        <v>2160</v>
      </c>
      <c r="J62">
        <v>95</v>
      </c>
      <c r="L62">
        <v>4.8000000000000001E-2</v>
      </c>
      <c r="M62">
        <v>0.03</v>
      </c>
      <c r="N62">
        <f t="shared" si="4"/>
        <v>5.3041095890410957E-2</v>
      </c>
      <c r="O62">
        <f t="shared" si="5"/>
        <v>3.3150684931506851E-2</v>
      </c>
      <c r="T62">
        <f t="shared" si="3"/>
        <v>40.017580409624188</v>
      </c>
    </row>
    <row r="63" spans="1:20">
      <c r="A63" t="s">
        <v>81</v>
      </c>
      <c r="D63">
        <v>-9.4</v>
      </c>
      <c r="E63">
        <v>8.6999999999999993</v>
      </c>
      <c r="F63">
        <f t="shared" si="2"/>
        <v>12.808200498118383</v>
      </c>
      <c r="I63">
        <v>1800</v>
      </c>
      <c r="J63">
        <v>230</v>
      </c>
      <c r="L63">
        <v>0.36</v>
      </c>
      <c r="M63">
        <v>0.05</v>
      </c>
      <c r="N63">
        <f t="shared" si="4"/>
        <v>0.39780821917808218</v>
      </c>
      <c r="O63">
        <f t="shared" si="5"/>
        <v>5.5251141552511415E-2</v>
      </c>
      <c r="T63">
        <f t="shared" si="3"/>
        <v>42.785244872680771</v>
      </c>
    </row>
    <row r="64" spans="1:20">
      <c r="A64" t="s">
        <v>82</v>
      </c>
      <c r="D64">
        <v>-10.5</v>
      </c>
      <c r="E64">
        <v>9.3000000000000007</v>
      </c>
      <c r="F64">
        <f t="shared" si="2"/>
        <v>14.026403673073151</v>
      </c>
      <c r="I64">
        <v>2050</v>
      </c>
      <c r="J64">
        <v>190</v>
      </c>
      <c r="L64">
        <v>0.25</v>
      </c>
      <c r="M64">
        <v>8.0000000000000002E-3</v>
      </c>
      <c r="N64">
        <f t="shared" si="4"/>
        <v>0.27625570776255709</v>
      </c>
      <c r="O64">
        <f t="shared" si="5"/>
        <v>8.8401826484018255E-3</v>
      </c>
      <c r="T64">
        <f t="shared" si="3"/>
        <v>41.531770741082852</v>
      </c>
    </row>
    <row r="65" spans="1:20">
      <c r="A65" t="s">
        <v>83</v>
      </c>
      <c r="D65">
        <v>-10.199999999999999</v>
      </c>
      <c r="E65">
        <v>7.4</v>
      </c>
      <c r="F65">
        <f t="shared" si="2"/>
        <v>12.601587201618692</v>
      </c>
      <c r="I65">
        <v>1760</v>
      </c>
      <c r="J65">
        <v>220</v>
      </c>
      <c r="L65">
        <v>0.25</v>
      </c>
      <c r="M65">
        <v>0.02</v>
      </c>
      <c r="N65">
        <f t="shared" si="4"/>
        <v>0.27625570776255709</v>
      </c>
      <c r="O65">
        <f t="shared" si="5"/>
        <v>2.2100456621004565E-2</v>
      </c>
      <c r="T65">
        <f t="shared" si="3"/>
        <v>35.960517196644886</v>
      </c>
    </row>
    <row r="66" spans="1:20">
      <c r="A66" t="s">
        <v>84</v>
      </c>
      <c r="D66">
        <v>-7.1</v>
      </c>
      <c r="E66">
        <v>5.8</v>
      </c>
      <c r="F66">
        <f t="shared" si="2"/>
        <v>9.1678787077491375</v>
      </c>
      <c r="I66">
        <v>1350</v>
      </c>
      <c r="J66">
        <v>130</v>
      </c>
      <c r="L66">
        <v>0.12</v>
      </c>
      <c r="M66">
        <v>0.04</v>
      </c>
      <c r="N66">
        <f t="shared" ref="N66:N80" si="6">L66*2.42/2.19</f>
        <v>0.1326027397260274</v>
      </c>
      <c r="O66">
        <f t="shared" ref="O66:O80" si="7">M66*2.42/2.19</f>
        <v>4.4200913242009129E-2</v>
      </c>
      <c r="T66">
        <f t="shared" si="3"/>
        <v>39.245434668897815</v>
      </c>
    </row>
    <row r="67" spans="1:20">
      <c r="A67" t="s">
        <v>85</v>
      </c>
      <c r="D67">
        <v>-5.9</v>
      </c>
      <c r="E67">
        <v>4.9000000000000004</v>
      </c>
      <c r="F67">
        <f t="shared" ref="F67:F80" si="8">SQRT(D67^2+E67^2)</f>
        <v>7.6694197955256049</v>
      </c>
      <c r="I67">
        <v>960</v>
      </c>
      <c r="J67">
        <v>200</v>
      </c>
      <c r="L67">
        <v>0.41</v>
      </c>
      <c r="M67">
        <v>0.05</v>
      </c>
      <c r="N67">
        <f t="shared" si="6"/>
        <v>0.45305936073059355</v>
      </c>
      <c r="O67">
        <f t="shared" si="7"/>
        <v>5.5251141552511415E-2</v>
      </c>
      <c r="T67">
        <f t="shared" ref="T67:T80" si="9">DEGREES(ATAN(ABS(E67/D67)))</f>
        <v>39.709918794628727</v>
      </c>
    </row>
    <row r="68" spans="1:20">
      <c r="A68" t="s">
        <v>86</v>
      </c>
      <c r="D68">
        <v>-5.5</v>
      </c>
      <c r="E68">
        <v>4.7</v>
      </c>
      <c r="F68">
        <f t="shared" si="8"/>
        <v>7.2346388990743691</v>
      </c>
      <c r="I68">
        <v>920</v>
      </c>
      <c r="J68">
        <v>210</v>
      </c>
      <c r="L68">
        <v>0.3</v>
      </c>
      <c r="M68">
        <v>0.12</v>
      </c>
      <c r="N68">
        <f t="shared" si="6"/>
        <v>0.33150684931506852</v>
      </c>
      <c r="O68">
        <f t="shared" si="7"/>
        <v>0.1326027397260274</v>
      </c>
      <c r="T68">
        <f t="shared" si="9"/>
        <v>40.515393990455379</v>
      </c>
    </row>
    <row r="69" spans="1:20">
      <c r="A69" t="s">
        <v>87</v>
      </c>
      <c r="D69">
        <v>-5.2</v>
      </c>
      <c r="E69">
        <v>8.3000000000000007</v>
      </c>
      <c r="F69">
        <f t="shared" si="8"/>
        <v>9.7943861471763523</v>
      </c>
      <c r="I69">
        <v>1530</v>
      </c>
      <c r="J69">
        <v>120</v>
      </c>
      <c r="L69">
        <v>0.34</v>
      </c>
      <c r="M69">
        <v>1.4999999999999999E-2</v>
      </c>
      <c r="N69">
        <f t="shared" si="6"/>
        <v>0.37570776255707766</v>
      </c>
      <c r="O69">
        <f t="shared" si="7"/>
        <v>1.6575342465753425E-2</v>
      </c>
      <c r="T69">
        <f t="shared" si="9"/>
        <v>57.932608396739518</v>
      </c>
    </row>
    <row r="70" spans="1:20">
      <c r="A70" t="s">
        <v>88</v>
      </c>
      <c r="D70">
        <v>-9.4</v>
      </c>
      <c r="E70">
        <v>9.5</v>
      </c>
      <c r="F70">
        <f t="shared" si="8"/>
        <v>13.364505228402585</v>
      </c>
      <c r="I70">
        <v>2000</v>
      </c>
      <c r="J70">
        <v>140</v>
      </c>
      <c r="L70">
        <v>0.18</v>
      </c>
      <c r="M70">
        <v>0.04</v>
      </c>
      <c r="N70">
        <f t="shared" si="6"/>
        <v>0.19890410958904109</v>
      </c>
      <c r="O70">
        <f t="shared" si="7"/>
        <v>4.4200913242009129E-2</v>
      </c>
      <c r="T70">
        <f t="shared" si="9"/>
        <v>45.303149443714126</v>
      </c>
    </row>
    <row r="71" spans="1:20">
      <c r="A71" t="s">
        <v>89</v>
      </c>
      <c r="D71">
        <v>-5.4</v>
      </c>
      <c r="E71">
        <v>8.6</v>
      </c>
      <c r="F71">
        <f t="shared" si="8"/>
        <v>10.154801819828883</v>
      </c>
      <c r="I71">
        <v>1520</v>
      </c>
      <c r="J71">
        <v>140</v>
      </c>
      <c r="L71">
        <v>0.27</v>
      </c>
      <c r="M71">
        <v>0.02</v>
      </c>
      <c r="N71">
        <f t="shared" si="6"/>
        <v>0.29835616438356166</v>
      </c>
      <c r="O71">
        <f t="shared" si="7"/>
        <v>2.2100456621004565E-2</v>
      </c>
      <c r="T71">
        <f t="shared" si="9"/>
        <v>57.875001559612471</v>
      </c>
    </row>
    <row r="72" spans="1:20">
      <c r="A72" t="s">
        <v>90</v>
      </c>
      <c r="D72">
        <v>-4.5999999999999996</v>
      </c>
      <c r="E72">
        <v>7.2</v>
      </c>
      <c r="F72">
        <f t="shared" si="8"/>
        <v>8.5440037453175304</v>
      </c>
      <c r="I72">
        <v>1340</v>
      </c>
      <c r="J72">
        <v>110</v>
      </c>
      <c r="L72">
        <v>0.36</v>
      </c>
      <c r="M72">
        <v>0.02</v>
      </c>
      <c r="N72">
        <f t="shared" si="6"/>
        <v>0.39780821917808218</v>
      </c>
      <c r="O72">
        <f t="shared" si="7"/>
        <v>2.2100456621004565E-2</v>
      </c>
      <c r="T72">
        <f t="shared" si="9"/>
        <v>57.425942865427494</v>
      </c>
    </row>
    <row r="73" spans="1:20">
      <c r="A73" t="s">
        <v>91</v>
      </c>
      <c r="D73">
        <v>-7.2</v>
      </c>
      <c r="E73">
        <v>7.2</v>
      </c>
      <c r="F73">
        <f t="shared" si="8"/>
        <v>10.182337649086284</v>
      </c>
      <c r="I73">
        <v>1330</v>
      </c>
      <c r="J73">
        <v>230</v>
      </c>
      <c r="L73">
        <v>0.44</v>
      </c>
      <c r="M73">
        <v>0.04</v>
      </c>
      <c r="N73">
        <f t="shared" si="6"/>
        <v>0.48621004566210047</v>
      </c>
      <c r="O73">
        <f t="shared" si="7"/>
        <v>4.4200913242009129E-2</v>
      </c>
      <c r="T73">
        <f t="shared" si="9"/>
        <v>45</v>
      </c>
    </row>
    <row r="74" spans="1:20">
      <c r="A74" t="s">
        <v>92</v>
      </c>
      <c r="D74">
        <v>-10.1</v>
      </c>
      <c r="E74">
        <v>7</v>
      </c>
      <c r="F74">
        <f t="shared" si="8"/>
        <v>12.288612614937456</v>
      </c>
      <c r="I74">
        <v>1750</v>
      </c>
      <c r="J74">
        <v>190</v>
      </c>
      <c r="L74">
        <v>0.2</v>
      </c>
      <c r="M74">
        <v>0.02</v>
      </c>
      <c r="N74">
        <f t="shared" si="6"/>
        <v>0.22100456621004566</v>
      </c>
      <c r="O74">
        <f t="shared" si="7"/>
        <v>2.2100456621004565E-2</v>
      </c>
      <c r="T74">
        <f t="shared" si="9"/>
        <v>34.724641835121872</v>
      </c>
    </row>
    <row r="75" spans="1:20">
      <c r="A75" t="s">
        <v>93</v>
      </c>
      <c r="D75">
        <v>-9</v>
      </c>
      <c r="E75">
        <v>5.5</v>
      </c>
      <c r="F75">
        <f t="shared" si="8"/>
        <v>10.547511554864494</v>
      </c>
      <c r="I75">
        <v>1460</v>
      </c>
      <c r="J75">
        <v>190</v>
      </c>
      <c r="L75">
        <v>0.22</v>
      </c>
      <c r="M75">
        <v>0.03</v>
      </c>
      <c r="N75">
        <f t="shared" si="6"/>
        <v>0.24310502283105023</v>
      </c>
      <c r="O75">
        <f t="shared" si="7"/>
        <v>3.3150684931506851E-2</v>
      </c>
      <c r="T75">
        <f t="shared" si="9"/>
        <v>31.429565614838516</v>
      </c>
    </row>
    <row r="76" spans="1:20">
      <c r="A76" t="s">
        <v>94</v>
      </c>
      <c r="D76">
        <v>-8</v>
      </c>
      <c r="E76">
        <v>6.6</v>
      </c>
      <c r="F76">
        <f t="shared" si="8"/>
        <v>10.371113729971338</v>
      </c>
      <c r="I76">
        <v>1360</v>
      </c>
      <c r="J76">
        <v>220</v>
      </c>
      <c r="L76">
        <v>0.36</v>
      </c>
      <c r="M76">
        <v>0.03</v>
      </c>
      <c r="N76">
        <f t="shared" si="6"/>
        <v>0.39780821917808218</v>
      </c>
      <c r="O76">
        <f t="shared" si="7"/>
        <v>3.3150684931506851E-2</v>
      </c>
      <c r="T76">
        <f t="shared" si="9"/>
        <v>39.522631271171122</v>
      </c>
    </row>
    <row r="77" spans="1:20">
      <c r="A77" t="s">
        <v>95</v>
      </c>
      <c r="D77">
        <v>-7.9</v>
      </c>
      <c r="E77">
        <v>4.7</v>
      </c>
      <c r="F77">
        <f t="shared" si="8"/>
        <v>9.1923881554251174</v>
      </c>
      <c r="I77">
        <v>1210</v>
      </c>
      <c r="J77">
        <v>200</v>
      </c>
      <c r="L77">
        <v>0.38</v>
      </c>
      <c r="M77">
        <v>0.04</v>
      </c>
      <c r="N77">
        <f t="shared" si="6"/>
        <v>0.41990867579908675</v>
      </c>
      <c r="O77">
        <f t="shared" si="7"/>
        <v>4.4200913242009129E-2</v>
      </c>
      <c r="T77">
        <f t="shared" si="9"/>
        <v>30.749967302196406</v>
      </c>
    </row>
    <row r="78" spans="1:20">
      <c r="A78" t="s">
        <v>96</v>
      </c>
      <c r="D78">
        <v>-8</v>
      </c>
      <c r="E78">
        <v>3.9</v>
      </c>
      <c r="F78">
        <f t="shared" si="8"/>
        <v>8.9</v>
      </c>
      <c r="I78">
        <v>1210</v>
      </c>
      <c r="J78">
        <v>180</v>
      </c>
      <c r="L78">
        <v>0.22</v>
      </c>
      <c r="M78">
        <v>0.04</v>
      </c>
      <c r="N78">
        <f t="shared" si="6"/>
        <v>0.24310502283105023</v>
      </c>
      <c r="O78">
        <f t="shared" si="7"/>
        <v>4.4200913242009129E-2</v>
      </c>
      <c r="T78">
        <f t="shared" si="9"/>
        <v>25.989233583833009</v>
      </c>
    </row>
    <row r="79" spans="1:20">
      <c r="A79" t="s">
        <v>97</v>
      </c>
      <c r="D79">
        <v>-6.3</v>
      </c>
      <c r="E79">
        <v>6.2</v>
      </c>
      <c r="F79">
        <f t="shared" si="8"/>
        <v>8.8391176030189804</v>
      </c>
      <c r="I79">
        <v>1110</v>
      </c>
      <c r="J79">
        <v>220</v>
      </c>
      <c r="L79">
        <v>0.42</v>
      </c>
      <c r="M79">
        <v>0.04</v>
      </c>
      <c r="N79">
        <f t="shared" si="6"/>
        <v>0.46410958904109589</v>
      </c>
      <c r="O79">
        <f t="shared" si="7"/>
        <v>4.4200913242009129E-2</v>
      </c>
      <c r="T79">
        <f t="shared" si="9"/>
        <v>44.541643541999576</v>
      </c>
    </row>
    <row r="80" spans="1:20">
      <c r="A80" t="s">
        <v>98</v>
      </c>
      <c r="D80">
        <v>-7</v>
      </c>
      <c r="E80">
        <v>2.7</v>
      </c>
      <c r="F80">
        <f t="shared" si="8"/>
        <v>7.5026661927610769</v>
      </c>
      <c r="I80">
        <v>990</v>
      </c>
      <c r="J80">
        <v>180</v>
      </c>
      <c r="L80">
        <v>0.32</v>
      </c>
      <c r="M80">
        <v>7.0000000000000007E-2</v>
      </c>
      <c r="N80">
        <f t="shared" si="6"/>
        <v>0.35360730593607304</v>
      </c>
      <c r="O80">
        <f t="shared" si="7"/>
        <v>7.7351598173516001E-2</v>
      </c>
      <c r="T80">
        <f t="shared" si="9"/>
        <v>21.0923395058275</v>
      </c>
    </row>
    <row r="82" spans="4:20">
      <c r="D82" t="e">
        <f>AVERAGE(D1:D2^2)</f>
        <v>#VALUE!</v>
      </c>
      <c r="F82">
        <f>AVERAGE(F2:F80)</f>
        <v>9.990810500214538</v>
      </c>
      <c r="T82">
        <f>AVERAGE(T2:T80)</f>
        <v>39.049841143529299</v>
      </c>
    </row>
    <row r="83" spans="4:20">
      <c r="F83">
        <f>STDEV(F2:F80)</f>
        <v>3.2824965841672387</v>
      </c>
      <c r="T83">
        <f>STDEV(T2:T80)</f>
        <v>10.083341782906293</v>
      </c>
    </row>
  </sheetData>
  <sortState xmlns:xlrd2="http://schemas.microsoft.com/office/spreadsheetml/2017/richdata2" ref="A2:R86">
    <sortCondition ref="B2:B86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sqref="A1:XFD6"/>
    </sheetView>
  </sheetViews>
  <sheetFormatPr defaultColWidth="11" defaultRowHeight="15.95"/>
  <sheetData>
    <row r="1" spans="1:14">
      <c r="A1" t="s">
        <v>99</v>
      </c>
      <c r="B1">
        <v>1</v>
      </c>
      <c r="C1">
        <v>1</v>
      </c>
      <c r="D1">
        <v>-4.8</v>
      </c>
      <c r="E1">
        <v>3.7</v>
      </c>
      <c r="H1">
        <v>940</v>
      </c>
      <c r="I1">
        <v>160</v>
      </c>
      <c r="K1">
        <v>0.57999999999999996</v>
      </c>
      <c r="L1">
        <v>0.03</v>
      </c>
      <c r="M1">
        <f t="shared" ref="M1:N6" si="0">K1*2.42/2.19</f>
        <v>0.64091324200913247</v>
      </c>
      <c r="N1">
        <f t="shared" si="0"/>
        <v>3.3150684931506851E-2</v>
      </c>
    </row>
    <row r="2" spans="1:14">
      <c r="A2" t="s">
        <v>100</v>
      </c>
      <c r="B2">
        <v>1</v>
      </c>
      <c r="C2">
        <v>1</v>
      </c>
      <c r="D2">
        <v>-10.8</v>
      </c>
      <c r="E2">
        <v>4.8</v>
      </c>
      <c r="H2">
        <v>1670</v>
      </c>
      <c r="I2">
        <v>480</v>
      </c>
      <c r="K2">
        <v>0.38</v>
      </c>
      <c r="L2">
        <v>0.13</v>
      </c>
      <c r="M2">
        <f t="shared" si="0"/>
        <v>0.41990867579908675</v>
      </c>
      <c r="N2">
        <f t="shared" si="0"/>
        <v>0.14365296803652969</v>
      </c>
    </row>
    <row r="3" spans="1:14">
      <c r="A3" t="s">
        <v>101</v>
      </c>
      <c r="B3">
        <v>1</v>
      </c>
      <c r="C3">
        <v>1</v>
      </c>
      <c r="D3">
        <v>-10.8</v>
      </c>
      <c r="E3">
        <v>4.5</v>
      </c>
      <c r="H3">
        <v>1680</v>
      </c>
      <c r="I3">
        <v>530</v>
      </c>
      <c r="K3">
        <v>0.23</v>
      </c>
      <c r="L3">
        <v>0.13</v>
      </c>
      <c r="M3">
        <f t="shared" si="0"/>
        <v>0.25415525114155252</v>
      </c>
      <c r="N3">
        <f t="shared" si="0"/>
        <v>0.14365296803652969</v>
      </c>
    </row>
    <row r="4" spans="1:14">
      <c r="A4" t="s">
        <v>102</v>
      </c>
      <c r="B4">
        <v>1</v>
      </c>
      <c r="C4">
        <v>1</v>
      </c>
      <c r="D4">
        <v>-4.2</v>
      </c>
      <c r="E4">
        <v>2</v>
      </c>
      <c r="H4">
        <v>620</v>
      </c>
      <c r="I4">
        <v>280</v>
      </c>
      <c r="K4">
        <v>1.1000000000000001</v>
      </c>
      <c r="L4">
        <v>0.15</v>
      </c>
      <c r="M4">
        <f t="shared" si="0"/>
        <v>1.2155251141552512</v>
      </c>
      <c r="N4">
        <f t="shared" si="0"/>
        <v>0.16575342465753426</v>
      </c>
    </row>
    <row r="5" spans="1:14">
      <c r="A5" t="s">
        <v>103</v>
      </c>
      <c r="B5">
        <v>1</v>
      </c>
      <c r="C5">
        <v>1</v>
      </c>
      <c r="D5">
        <v>-5.4</v>
      </c>
      <c r="E5">
        <v>4.0999999999999996</v>
      </c>
      <c r="H5">
        <v>1030</v>
      </c>
      <c r="I5">
        <v>350</v>
      </c>
      <c r="K5">
        <v>1.4</v>
      </c>
      <c r="L5">
        <v>0.04</v>
      </c>
      <c r="M5">
        <f t="shared" si="0"/>
        <v>1.5470319634703196</v>
      </c>
      <c r="N5">
        <f t="shared" si="0"/>
        <v>4.4200913242009129E-2</v>
      </c>
    </row>
    <row r="6" spans="1:14">
      <c r="A6" t="s">
        <v>104</v>
      </c>
      <c r="B6">
        <v>1</v>
      </c>
      <c r="C6">
        <v>1</v>
      </c>
      <c r="D6">
        <v>-7.4</v>
      </c>
      <c r="E6">
        <v>4</v>
      </c>
      <c r="H6">
        <v>1180</v>
      </c>
      <c r="I6">
        <v>460</v>
      </c>
      <c r="K6">
        <v>1.3</v>
      </c>
      <c r="L6">
        <v>0.05</v>
      </c>
      <c r="M6">
        <f t="shared" si="0"/>
        <v>1.4365296803652967</v>
      </c>
      <c r="N6">
        <f t="shared" si="0"/>
        <v>5.5251141552511415E-2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opLeftCell="C1" workbookViewId="0">
      <selection activeCell="M28" sqref="M28"/>
    </sheetView>
  </sheetViews>
  <sheetFormatPr defaultColWidth="11" defaultRowHeight="15.95"/>
  <cols>
    <col min="19" max="19" width="18.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>
      <c r="A2" t="s">
        <v>38</v>
      </c>
      <c r="B2">
        <v>1</v>
      </c>
      <c r="D2">
        <v>-1.5</v>
      </c>
      <c r="E2">
        <v>0.52</v>
      </c>
      <c r="F2">
        <v>-1.6</v>
      </c>
      <c r="G2">
        <v>0.3</v>
      </c>
      <c r="H2">
        <v>260</v>
      </c>
      <c r="I2">
        <v>210</v>
      </c>
      <c r="J2">
        <v>30</v>
      </c>
      <c r="K2">
        <v>2.1</v>
      </c>
      <c r="L2">
        <v>0.2</v>
      </c>
      <c r="M2">
        <f t="shared" ref="M2:M21" si="0">K2*2.42/2.19</f>
        <v>2.3205479452054796</v>
      </c>
      <c r="N2">
        <f t="shared" ref="N2:N21" si="1">L2*2.42/2.19</f>
        <v>0.22100456621004566</v>
      </c>
      <c r="S2">
        <f>DEGREES(ATAN(ABS(E2/D2)))</f>
        <v>19.119726329931158</v>
      </c>
    </row>
    <row r="3" spans="1:19">
      <c r="A3" t="s">
        <v>34</v>
      </c>
      <c r="B3">
        <v>1</v>
      </c>
      <c r="D3">
        <v>-2.7</v>
      </c>
      <c r="E3">
        <v>2.6</v>
      </c>
      <c r="H3">
        <v>350</v>
      </c>
      <c r="I3">
        <v>220</v>
      </c>
      <c r="K3">
        <v>0.59</v>
      </c>
      <c r="L3">
        <v>0.45</v>
      </c>
      <c r="M3">
        <f t="shared" si="0"/>
        <v>0.65196347031963475</v>
      </c>
      <c r="N3">
        <f t="shared" si="1"/>
        <v>0.49726027397260275</v>
      </c>
      <c r="S3">
        <f t="shared" ref="S3:S21" si="2">DEGREES(ATAN(ABS(E3/D3)))</f>
        <v>43.919075813339312</v>
      </c>
    </row>
    <row r="4" spans="1:19">
      <c r="A4" t="s">
        <v>37</v>
      </c>
      <c r="B4">
        <v>1</v>
      </c>
      <c r="D4">
        <v>-2.9</v>
      </c>
      <c r="E4">
        <v>1.9</v>
      </c>
      <c r="H4">
        <v>370</v>
      </c>
      <c r="I4">
        <v>190</v>
      </c>
      <c r="K4">
        <v>0.73</v>
      </c>
      <c r="L4">
        <v>0.3</v>
      </c>
      <c r="M4">
        <f t="shared" si="0"/>
        <v>0.80666666666666664</v>
      </c>
      <c r="N4">
        <f t="shared" si="1"/>
        <v>0.33150684931506852</v>
      </c>
      <c r="S4">
        <f t="shared" si="2"/>
        <v>33.231711067979354</v>
      </c>
    </row>
    <row r="5" spans="1:19">
      <c r="A5" t="s">
        <v>35</v>
      </c>
      <c r="B5">
        <v>1</v>
      </c>
      <c r="D5">
        <v>-3.4</v>
      </c>
      <c r="E5">
        <v>3.4</v>
      </c>
      <c r="H5">
        <v>440</v>
      </c>
      <c r="I5">
        <v>240</v>
      </c>
      <c r="K5">
        <v>0.57999999999999996</v>
      </c>
      <c r="L5">
        <v>0.24</v>
      </c>
      <c r="M5">
        <f t="shared" si="0"/>
        <v>0.64091324200913247</v>
      </c>
      <c r="N5">
        <f t="shared" si="1"/>
        <v>0.2652054794520548</v>
      </c>
      <c r="S5">
        <f t="shared" si="2"/>
        <v>45</v>
      </c>
    </row>
    <row r="6" spans="1:19">
      <c r="A6" t="s">
        <v>36</v>
      </c>
      <c r="B6">
        <v>1</v>
      </c>
      <c r="D6">
        <v>-4.0999999999999996</v>
      </c>
      <c r="E6">
        <v>2.4</v>
      </c>
      <c r="H6">
        <v>460</v>
      </c>
      <c r="I6">
        <v>220</v>
      </c>
      <c r="K6">
        <v>0.83</v>
      </c>
      <c r="L6">
        <v>0.26</v>
      </c>
      <c r="M6">
        <f t="shared" si="0"/>
        <v>0.9171689497716895</v>
      </c>
      <c r="N6">
        <f t="shared" si="1"/>
        <v>0.28730593607305938</v>
      </c>
      <c r="S6">
        <f t="shared" si="2"/>
        <v>30.343248884239582</v>
      </c>
    </row>
    <row r="7" spans="1:19">
      <c r="A7" t="s">
        <v>22</v>
      </c>
      <c r="B7">
        <v>1</v>
      </c>
      <c r="D7">
        <v>-3.9</v>
      </c>
      <c r="E7">
        <v>2</v>
      </c>
      <c r="H7">
        <v>550</v>
      </c>
      <c r="I7">
        <v>250</v>
      </c>
      <c r="K7">
        <v>0.68</v>
      </c>
      <c r="L7">
        <v>0.22</v>
      </c>
      <c r="M7">
        <f t="shared" si="0"/>
        <v>0.75141552511415532</v>
      </c>
      <c r="N7">
        <f t="shared" si="1"/>
        <v>0.24310502283105023</v>
      </c>
      <c r="S7">
        <f t="shared" si="2"/>
        <v>27.149681697783173</v>
      </c>
    </row>
    <row r="8" spans="1:19">
      <c r="A8" t="s">
        <v>25</v>
      </c>
      <c r="B8">
        <v>1</v>
      </c>
      <c r="D8">
        <v>-3.7</v>
      </c>
      <c r="E8">
        <v>1.8</v>
      </c>
      <c r="H8">
        <v>600</v>
      </c>
      <c r="I8">
        <v>190</v>
      </c>
      <c r="K8">
        <v>0.37</v>
      </c>
      <c r="L8">
        <v>0.22</v>
      </c>
      <c r="M8">
        <f t="shared" si="0"/>
        <v>0.40885844748858446</v>
      </c>
      <c r="N8">
        <f t="shared" si="1"/>
        <v>0.24310502283105023</v>
      </c>
      <c r="S8">
        <f t="shared" si="2"/>
        <v>25.942295489871672</v>
      </c>
    </row>
    <row r="9" spans="1:19">
      <c r="A9" t="s">
        <v>33</v>
      </c>
      <c r="B9">
        <v>1</v>
      </c>
      <c r="D9">
        <v>-4.3</v>
      </c>
      <c r="E9">
        <v>3.3</v>
      </c>
      <c r="H9">
        <v>601</v>
      </c>
      <c r="I9">
        <v>220</v>
      </c>
      <c r="K9">
        <v>0.37</v>
      </c>
      <c r="L9">
        <v>0.13</v>
      </c>
      <c r="M9">
        <f t="shared" si="0"/>
        <v>0.40885844748858446</v>
      </c>
      <c r="N9">
        <f t="shared" si="1"/>
        <v>0.14365296803652969</v>
      </c>
      <c r="S9">
        <f t="shared" si="2"/>
        <v>37.504142360270144</v>
      </c>
    </row>
    <row r="10" spans="1:19">
      <c r="A10" t="s">
        <v>32</v>
      </c>
      <c r="B10">
        <v>1</v>
      </c>
      <c r="D10">
        <v>-4.0999999999999996</v>
      </c>
      <c r="E10">
        <v>4.9000000000000004</v>
      </c>
      <c r="H10">
        <v>870</v>
      </c>
      <c r="I10">
        <v>450</v>
      </c>
      <c r="K10">
        <v>3.4</v>
      </c>
      <c r="L10">
        <v>0.8</v>
      </c>
      <c r="M10">
        <f t="shared" si="0"/>
        <v>3.7570776255707763</v>
      </c>
      <c r="N10">
        <f t="shared" si="1"/>
        <v>0.88401826484018264</v>
      </c>
      <c r="S10">
        <f t="shared" si="2"/>
        <v>50.079607860014576</v>
      </c>
    </row>
    <row r="11" spans="1:19">
      <c r="A11" t="s">
        <v>27</v>
      </c>
      <c r="B11">
        <v>1</v>
      </c>
      <c r="D11">
        <v>-5</v>
      </c>
      <c r="E11">
        <v>4.2</v>
      </c>
      <c r="H11">
        <v>910</v>
      </c>
      <c r="I11">
        <v>200</v>
      </c>
      <c r="K11">
        <v>0.51</v>
      </c>
      <c r="L11">
        <v>7.3999999999999996E-2</v>
      </c>
      <c r="M11">
        <f t="shared" si="0"/>
        <v>0.56356164383561647</v>
      </c>
      <c r="N11">
        <f t="shared" si="1"/>
        <v>8.177168949771689E-2</v>
      </c>
      <c r="S11">
        <f t="shared" si="2"/>
        <v>40.030259271889705</v>
      </c>
    </row>
    <row r="12" spans="1:19">
      <c r="A12" t="s">
        <v>24</v>
      </c>
      <c r="B12">
        <v>1</v>
      </c>
      <c r="D12">
        <v>-5.2</v>
      </c>
      <c r="E12">
        <v>4.0999999999999996</v>
      </c>
      <c r="H12">
        <v>940</v>
      </c>
      <c r="I12">
        <v>220</v>
      </c>
      <c r="K12">
        <v>1.2</v>
      </c>
      <c r="L12">
        <v>0.09</v>
      </c>
      <c r="M12">
        <f t="shared" si="0"/>
        <v>1.3260273972602741</v>
      </c>
      <c r="N12">
        <f t="shared" si="1"/>
        <v>9.9452054794520545E-2</v>
      </c>
      <c r="S12">
        <f t="shared" si="2"/>
        <v>38.254420352517172</v>
      </c>
    </row>
    <row r="13" spans="1:19">
      <c r="A13" t="s">
        <v>77</v>
      </c>
      <c r="D13">
        <v>3.4</v>
      </c>
      <c r="E13">
        <v>5.5</v>
      </c>
      <c r="H13">
        <v>970</v>
      </c>
      <c r="I13">
        <v>150</v>
      </c>
      <c r="K13">
        <v>1.1000000000000001</v>
      </c>
      <c r="L13">
        <v>0.1</v>
      </c>
      <c r="M13">
        <f t="shared" si="0"/>
        <v>1.2155251141552512</v>
      </c>
      <c r="N13">
        <f t="shared" si="1"/>
        <v>0.11050228310502283</v>
      </c>
      <c r="S13">
        <f t="shared" si="2"/>
        <v>58.276397042315971</v>
      </c>
    </row>
    <row r="14" spans="1:19">
      <c r="A14" t="s">
        <v>20</v>
      </c>
      <c r="B14">
        <v>1</v>
      </c>
      <c r="D14">
        <v>-7</v>
      </c>
      <c r="E14">
        <v>3.4</v>
      </c>
      <c r="H14">
        <v>1134</v>
      </c>
      <c r="I14">
        <v>248</v>
      </c>
      <c r="K14">
        <v>8.2000000000000007E-3</v>
      </c>
      <c r="L14">
        <v>0.33</v>
      </c>
      <c r="M14">
        <f t="shared" si="0"/>
        <v>9.0611872146118735E-3</v>
      </c>
      <c r="N14">
        <f t="shared" si="1"/>
        <v>0.36465753424657532</v>
      </c>
      <c r="S14">
        <f t="shared" si="2"/>
        <v>25.906507999514385</v>
      </c>
    </row>
    <row r="15" spans="1:19">
      <c r="A15" t="s">
        <v>23</v>
      </c>
      <c r="B15">
        <v>1</v>
      </c>
      <c r="D15">
        <v>-6.8</v>
      </c>
      <c r="E15">
        <v>3.7</v>
      </c>
      <c r="H15">
        <v>1170</v>
      </c>
      <c r="I15">
        <v>240</v>
      </c>
      <c r="K15">
        <v>1.4</v>
      </c>
      <c r="L15">
        <v>0.06</v>
      </c>
      <c r="M15">
        <f t="shared" si="0"/>
        <v>1.5470319634703196</v>
      </c>
      <c r="N15">
        <f t="shared" si="1"/>
        <v>6.6301369863013701E-2</v>
      </c>
      <c r="S15">
        <f t="shared" si="2"/>
        <v>28.551391872960192</v>
      </c>
    </row>
    <row r="16" spans="1:19">
      <c r="A16" t="s">
        <v>29</v>
      </c>
      <c r="B16">
        <v>1</v>
      </c>
      <c r="D16">
        <v>-8.1</v>
      </c>
      <c r="E16">
        <v>6</v>
      </c>
      <c r="H16">
        <v>1250</v>
      </c>
      <c r="I16">
        <v>500</v>
      </c>
      <c r="K16">
        <v>0.79</v>
      </c>
      <c r="L16">
        <v>0.11</v>
      </c>
      <c r="M16">
        <f t="shared" si="0"/>
        <v>0.87296803652968036</v>
      </c>
      <c r="N16">
        <f t="shared" si="1"/>
        <v>0.12155251141552512</v>
      </c>
      <c r="S16">
        <f t="shared" si="2"/>
        <v>36.528855366985169</v>
      </c>
    </row>
    <row r="17" spans="1:19">
      <c r="A17" t="s">
        <v>21</v>
      </c>
      <c r="B17">
        <v>1</v>
      </c>
      <c r="D17">
        <v>-8.6</v>
      </c>
      <c r="E17">
        <v>4.3</v>
      </c>
      <c r="H17">
        <v>1400</v>
      </c>
      <c r="I17">
        <v>155</v>
      </c>
      <c r="K17">
        <v>0.15</v>
      </c>
      <c r="L17">
        <v>2.5000000000000001E-2</v>
      </c>
      <c r="M17">
        <f t="shared" si="0"/>
        <v>0.16575342465753426</v>
      </c>
      <c r="N17">
        <f t="shared" si="1"/>
        <v>2.7625570776255708E-2</v>
      </c>
      <c r="S17">
        <f t="shared" si="2"/>
        <v>26.56505117707799</v>
      </c>
    </row>
    <row r="18" spans="1:19">
      <c r="A18" t="s">
        <v>26</v>
      </c>
      <c r="B18">
        <v>1</v>
      </c>
      <c r="D18">
        <v>-8</v>
      </c>
      <c r="E18">
        <v>5</v>
      </c>
      <c r="H18">
        <v>1460</v>
      </c>
      <c r="I18">
        <v>230</v>
      </c>
      <c r="K18">
        <v>0.66</v>
      </c>
      <c r="L18">
        <v>0.04</v>
      </c>
      <c r="M18">
        <f t="shared" si="0"/>
        <v>0.72931506849315064</v>
      </c>
      <c r="N18">
        <f t="shared" si="1"/>
        <v>4.4200913242009129E-2</v>
      </c>
      <c r="S18">
        <f t="shared" si="2"/>
        <v>32.005383208083494</v>
      </c>
    </row>
    <row r="19" spans="1:19">
      <c r="A19" t="s">
        <v>28</v>
      </c>
      <c r="B19">
        <v>1</v>
      </c>
      <c r="D19">
        <v>-8.9</v>
      </c>
      <c r="E19">
        <v>6.6</v>
      </c>
      <c r="H19">
        <v>1700</v>
      </c>
      <c r="I19">
        <v>470</v>
      </c>
      <c r="K19">
        <v>3.7999999999999999E-2</v>
      </c>
      <c r="L19">
        <v>0.09</v>
      </c>
      <c r="M19">
        <f t="shared" si="0"/>
        <v>4.1990867579908678E-2</v>
      </c>
      <c r="N19">
        <f t="shared" si="1"/>
        <v>9.9452054794520545E-2</v>
      </c>
      <c r="S19">
        <f t="shared" si="2"/>
        <v>36.559634724493364</v>
      </c>
    </row>
    <row r="20" spans="1:19">
      <c r="A20" t="s">
        <v>30</v>
      </c>
      <c r="B20">
        <v>1</v>
      </c>
      <c r="D20">
        <v>-11.2</v>
      </c>
      <c r="E20">
        <v>7.1</v>
      </c>
      <c r="H20">
        <v>1800</v>
      </c>
      <c r="I20">
        <v>610</v>
      </c>
      <c r="K20">
        <v>0.76</v>
      </c>
      <c r="L20">
        <v>7.0000000000000007E-2</v>
      </c>
      <c r="M20">
        <f t="shared" si="0"/>
        <v>0.8398173515981735</v>
      </c>
      <c r="N20">
        <f t="shared" si="1"/>
        <v>7.7351598173516001E-2</v>
      </c>
      <c r="O20">
        <v>0.06</v>
      </c>
      <c r="P20">
        <v>-0.28000000000000003</v>
      </c>
      <c r="Q20">
        <v>7.0000000000000007E-2</v>
      </c>
      <c r="R20">
        <v>0.02</v>
      </c>
      <c r="S20">
        <f t="shared" si="2"/>
        <v>32.371778082609566</v>
      </c>
    </row>
    <row r="21" spans="1:19">
      <c r="A21" t="s">
        <v>31</v>
      </c>
      <c r="B21">
        <v>1</v>
      </c>
      <c r="D21">
        <v>-12.1</v>
      </c>
      <c r="E21">
        <v>4.5</v>
      </c>
      <c r="H21">
        <v>1990</v>
      </c>
      <c r="I21">
        <v>550</v>
      </c>
      <c r="K21">
        <v>0.52</v>
      </c>
      <c r="L21">
        <v>0.05</v>
      </c>
      <c r="M21">
        <f t="shared" si="0"/>
        <v>0.57461187214611875</v>
      </c>
      <c r="N21">
        <f t="shared" si="1"/>
        <v>5.5251141552511415E-2</v>
      </c>
      <c r="S21">
        <f t="shared" si="2"/>
        <v>20.400209394842538</v>
      </c>
    </row>
    <row r="23" spans="1:19">
      <c r="S23">
        <f>AVERAGE(S2:S21)</f>
        <v>34.386968899835928</v>
      </c>
    </row>
    <row r="24" spans="1:19">
      <c r="S24">
        <f>STDEV(S2:S21)</f>
        <v>9.8228326915717155</v>
      </c>
    </row>
    <row r="27" spans="1:19">
      <c r="M27">
        <f>MEDIAN(K2:K21)</f>
        <v>0.67</v>
      </c>
    </row>
    <row r="29" spans="1:19">
      <c r="Q29">
        <f>AVERAGE(K14:K21)</f>
        <v>0.54077500000000001</v>
      </c>
    </row>
    <row r="34" spans="13:16">
      <c r="M34" t="s">
        <v>105</v>
      </c>
      <c r="N34">
        <f>AVERAGE(M2:M21)</f>
        <v>0.92745671232876725</v>
      </c>
      <c r="O34">
        <f>STDEVA(M2:M21)</f>
        <v>0.85314503766219696</v>
      </c>
      <c r="P34">
        <f>O34/SQRT(COUNT(M2:M21))</f>
        <v>0.19076902988792907</v>
      </c>
    </row>
    <row r="35" spans="13:16">
      <c r="M35" t="s">
        <v>106</v>
      </c>
      <c r="N35">
        <f>AVERAGE(K2:K21)</f>
        <v>0.83931</v>
      </c>
      <c r="O35">
        <f>STDEVA(K2:K21)</f>
        <v>0.77206100515711218</v>
      </c>
    </row>
    <row r="36" spans="13:16">
      <c r="M36" t="s">
        <v>107</v>
      </c>
      <c r="N36">
        <f>AVERAGE(L2:L21)</f>
        <v>0.19294999999999998</v>
      </c>
    </row>
  </sheetData>
  <sortState xmlns:xlrd2="http://schemas.microsoft.com/office/spreadsheetml/2017/richdata2" ref="A2:N21">
    <sortCondition ref="H2:H21"/>
  </sortState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6"/>
  <sheetViews>
    <sheetView topLeftCell="A72" workbookViewId="0">
      <selection activeCell="F78" sqref="F78"/>
    </sheetView>
  </sheetViews>
  <sheetFormatPr defaultColWidth="11" defaultRowHeight="15.95"/>
  <sheetData>
    <row r="1" spans="1:3">
      <c r="A1">
        <v>100</v>
      </c>
      <c r="B1">
        <f>24/A1+6/(1+SQRT(A1))+0.4</f>
        <v>1.1854545454545455</v>
      </c>
      <c r="C1">
        <f>B1*1.209</f>
        <v>1.4332145454545457</v>
      </c>
    </row>
    <row r="2" spans="1:3">
      <c r="A2">
        <v>120</v>
      </c>
      <c r="B2">
        <f t="shared" ref="B2:B65" si="0">24/A2+6/(1+SQRT(A2))+0.4</f>
        <v>1.1019051000052094</v>
      </c>
      <c r="C2">
        <f t="shared" ref="C2:C65" si="1">B2*1.209</f>
        <v>1.3322032659062981</v>
      </c>
    </row>
    <row r="3" spans="1:3">
      <c r="A3">
        <v>140</v>
      </c>
      <c r="B3">
        <f t="shared" si="0"/>
        <v>1.0390038045019194</v>
      </c>
      <c r="C3">
        <f t="shared" si="1"/>
        <v>1.2561555996428206</v>
      </c>
    </row>
    <row r="4" spans="1:3">
      <c r="A4">
        <v>160</v>
      </c>
      <c r="B4">
        <f t="shared" si="0"/>
        <v>0.98958908078013275</v>
      </c>
      <c r="C4">
        <f t="shared" si="1"/>
        <v>1.1964131986631805</v>
      </c>
    </row>
    <row r="5" spans="1:3">
      <c r="A5">
        <v>180</v>
      </c>
      <c r="B5">
        <f t="shared" si="0"/>
        <v>0.94952577573552566</v>
      </c>
      <c r="C5">
        <f t="shared" si="1"/>
        <v>1.1479766628642505</v>
      </c>
    </row>
    <row r="6" spans="1:3">
      <c r="A6">
        <v>200</v>
      </c>
      <c r="B6">
        <f t="shared" si="0"/>
        <v>0.91624529518786779</v>
      </c>
      <c r="C6">
        <f t="shared" si="1"/>
        <v>1.1077405618821323</v>
      </c>
    </row>
    <row r="7" spans="1:3">
      <c r="A7">
        <v>220</v>
      </c>
      <c r="B7">
        <f t="shared" si="0"/>
        <v>0.88806068920573988</v>
      </c>
      <c r="C7">
        <f t="shared" si="1"/>
        <v>1.0736653732497397</v>
      </c>
    </row>
    <row r="8" spans="1:3">
      <c r="A8">
        <v>240</v>
      </c>
      <c r="B8">
        <f t="shared" si="0"/>
        <v>0.86381422723421764</v>
      </c>
      <c r="C8">
        <f t="shared" si="1"/>
        <v>1.0443514007261692</v>
      </c>
    </row>
    <row r="9" spans="1:3">
      <c r="A9">
        <v>260</v>
      </c>
      <c r="B9">
        <f t="shared" si="0"/>
        <v>0.84268256867673719</v>
      </c>
      <c r="C9">
        <f t="shared" si="1"/>
        <v>1.0188032255301753</v>
      </c>
    </row>
    <row r="10" spans="1:3">
      <c r="A10">
        <v>280</v>
      </c>
      <c r="B10">
        <f t="shared" si="0"/>
        <v>0.82406268422356554</v>
      </c>
      <c r="C10">
        <f t="shared" si="1"/>
        <v>0.9962917852262908</v>
      </c>
    </row>
    <row r="11" spans="1:3">
      <c r="A11">
        <v>300</v>
      </c>
      <c r="B11">
        <f t="shared" si="0"/>
        <v>0.80750183429475797</v>
      </c>
      <c r="C11">
        <f t="shared" si="1"/>
        <v>0.97626971766236248</v>
      </c>
    </row>
    <row r="12" spans="1:3">
      <c r="A12">
        <v>320</v>
      </c>
      <c r="B12">
        <f t="shared" si="0"/>
        <v>0.7926528618181502</v>
      </c>
      <c r="C12">
        <f t="shared" si="1"/>
        <v>0.95831730993814368</v>
      </c>
    </row>
    <row r="13" spans="1:3">
      <c r="A13">
        <v>340</v>
      </c>
      <c r="B13">
        <f t="shared" si="0"/>
        <v>0.77924467626023763</v>
      </c>
      <c r="C13">
        <f t="shared" si="1"/>
        <v>0.94210681359862736</v>
      </c>
    </row>
    <row r="14" spans="1:3">
      <c r="A14">
        <v>360</v>
      </c>
      <c r="B14">
        <f t="shared" si="0"/>
        <v>0.76706219804845399</v>
      </c>
      <c r="C14">
        <f t="shared" si="1"/>
        <v>0.92737819744058092</v>
      </c>
    </row>
    <row r="15" spans="1:3">
      <c r="A15">
        <v>380</v>
      </c>
      <c r="B15">
        <f t="shared" si="0"/>
        <v>0.75593238586535816</v>
      </c>
      <c r="C15">
        <f t="shared" si="1"/>
        <v>0.91392225451121811</v>
      </c>
    </row>
    <row r="16" spans="1:3">
      <c r="A16">
        <v>400</v>
      </c>
      <c r="B16">
        <f t="shared" si="0"/>
        <v>0.74571428571428577</v>
      </c>
      <c r="C16">
        <f t="shared" si="1"/>
        <v>0.90156857142857161</v>
      </c>
    </row>
    <row r="17" spans="1:3">
      <c r="A17">
        <v>420</v>
      </c>
      <c r="B17">
        <f t="shared" si="0"/>
        <v>0.73629180509396741</v>
      </c>
      <c r="C17">
        <f t="shared" si="1"/>
        <v>0.89017679235860669</v>
      </c>
    </row>
    <row r="18" spans="1:3">
      <c r="A18">
        <v>440</v>
      </c>
      <c r="B18">
        <f t="shared" si="0"/>
        <v>0.72756837431861676</v>
      </c>
      <c r="C18">
        <f t="shared" si="1"/>
        <v>0.87963016455120768</v>
      </c>
    </row>
    <row r="19" spans="1:3">
      <c r="A19">
        <v>460</v>
      </c>
      <c r="B19">
        <f t="shared" si="0"/>
        <v>0.71946294035755953</v>
      </c>
      <c r="C19">
        <f t="shared" si="1"/>
        <v>0.86983069489228948</v>
      </c>
    </row>
    <row r="20" spans="1:3">
      <c r="A20">
        <v>480</v>
      </c>
      <c r="B20">
        <f t="shared" si="0"/>
        <v>0.71190691816542773</v>
      </c>
      <c r="C20">
        <f t="shared" si="1"/>
        <v>0.86069546406200215</v>
      </c>
    </row>
    <row r="21" spans="1:3">
      <c r="A21">
        <v>500</v>
      </c>
      <c r="B21">
        <f t="shared" si="0"/>
        <v>0.70484184098193858</v>
      </c>
      <c r="C21">
        <f t="shared" si="1"/>
        <v>0.85215378574716383</v>
      </c>
    </row>
    <row r="22" spans="1:3">
      <c r="A22">
        <v>520</v>
      </c>
      <c r="B22">
        <f t="shared" si="0"/>
        <v>0.69821752825769312</v>
      </c>
      <c r="C22">
        <f t="shared" si="1"/>
        <v>0.84414499166355106</v>
      </c>
    </row>
    <row r="23" spans="1:3">
      <c r="A23">
        <v>540</v>
      </c>
      <c r="B23">
        <f t="shared" si="0"/>
        <v>0.69199064196479143</v>
      </c>
      <c r="C23">
        <f t="shared" si="1"/>
        <v>0.83661668613543294</v>
      </c>
    </row>
    <row r="24" spans="1:3">
      <c r="A24">
        <v>560</v>
      </c>
      <c r="B24">
        <f t="shared" si="0"/>
        <v>0.68612353783816393</v>
      </c>
      <c r="C24">
        <f t="shared" si="1"/>
        <v>0.8295233572463403</v>
      </c>
    </row>
    <row r="25" spans="1:3">
      <c r="A25">
        <v>580</v>
      </c>
      <c r="B25">
        <f t="shared" si="0"/>
        <v>0.68058334306591139</v>
      </c>
      <c r="C25">
        <f t="shared" si="1"/>
        <v>0.82282526176668691</v>
      </c>
    </row>
    <row r="26" spans="1:3">
      <c r="A26">
        <v>600</v>
      </c>
      <c r="B26">
        <f t="shared" si="0"/>
        <v>0.67534120962769739</v>
      </c>
      <c r="C26">
        <f t="shared" si="1"/>
        <v>0.8164875224398862</v>
      </c>
    </row>
    <row r="27" spans="1:3">
      <c r="A27">
        <v>620</v>
      </c>
      <c r="B27">
        <f t="shared" si="0"/>
        <v>0.67037170516711697</v>
      </c>
      <c r="C27">
        <f t="shared" si="1"/>
        <v>0.81047939154704451</v>
      </c>
    </row>
    <row r="28" spans="1:3">
      <c r="A28">
        <v>640</v>
      </c>
      <c r="B28">
        <f t="shared" si="0"/>
        <v>0.66565231250091106</v>
      </c>
      <c r="C28">
        <f t="shared" si="1"/>
        <v>0.80477364581360156</v>
      </c>
    </row>
    <row r="29" spans="1:3">
      <c r="A29">
        <v>660</v>
      </c>
      <c r="B29">
        <f t="shared" si="0"/>
        <v>0.66116301564130187</v>
      </c>
      <c r="C29">
        <f t="shared" si="1"/>
        <v>0.79934608591033396</v>
      </c>
    </row>
    <row r="30" spans="1:3">
      <c r="A30">
        <v>680</v>
      </c>
      <c r="B30">
        <f t="shared" si="0"/>
        <v>0.65688595523890503</v>
      </c>
      <c r="C30">
        <f t="shared" si="1"/>
        <v>0.79417511988383627</v>
      </c>
    </row>
    <row r="31" spans="1:3">
      <c r="A31">
        <v>700</v>
      </c>
      <c r="B31">
        <f t="shared" si="0"/>
        <v>0.65280514012816848</v>
      </c>
      <c r="C31">
        <f t="shared" si="1"/>
        <v>0.78924141441495577</v>
      </c>
    </row>
    <row r="32" spans="1:3">
      <c r="A32">
        <v>720</v>
      </c>
      <c r="B32">
        <f t="shared" si="0"/>
        <v>0.64890620451550984</v>
      </c>
      <c r="C32">
        <f t="shared" si="1"/>
        <v>0.78452760125925147</v>
      </c>
    </row>
    <row r="33" spans="1:3">
      <c r="A33">
        <v>740</v>
      </c>
      <c r="B33">
        <f t="shared" si="0"/>
        <v>0.64517620253368457</v>
      </c>
      <c r="C33">
        <f t="shared" si="1"/>
        <v>0.78001802886322469</v>
      </c>
    </row>
    <row r="34" spans="1:3">
      <c r="A34">
        <v>760</v>
      </c>
      <c r="B34">
        <f t="shared" si="0"/>
        <v>0.64160343356747596</v>
      </c>
      <c r="C34">
        <f t="shared" si="1"/>
        <v>0.77569855118307851</v>
      </c>
    </row>
    <row r="35" spans="1:3">
      <c r="A35">
        <v>780</v>
      </c>
      <c r="B35">
        <f t="shared" si="0"/>
        <v>0.63817729306092175</v>
      </c>
      <c r="C35">
        <f t="shared" si="1"/>
        <v>0.77155634731065448</v>
      </c>
    </row>
    <row r="36" spans="1:3">
      <c r="A36">
        <v>800</v>
      </c>
      <c r="B36">
        <f t="shared" si="0"/>
        <v>0.634888144536635</v>
      </c>
      <c r="C36">
        <f t="shared" si="1"/>
        <v>0.76757976674479178</v>
      </c>
    </row>
    <row r="37" spans="1:3">
      <c r="A37">
        <v>820</v>
      </c>
      <c r="B37">
        <f t="shared" si="0"/>
        <v>0.63172720936096871</v>
      </c>
      <c r="C37">
        <f t="shared" si="1"/>
        <v>0.76375819611741125</v>
      </c>
    </row>
    <row r="38" spans="1:3">
      <c r="A38">
        <v>840</v>
      </c>
      <c r="B38">
        <f t="shared" si="0"/>
        <v>0.62868647142515122</v>
      </c>
      <c r="C38">
        <f t="shared" si="1"/>
        <v>0.76008194395300788</v>
      </c>
    </row>
    <row r="39" spans="1:3">
      <c r="A39">
        <v>860</v>
      </c>
      <c r="B39">
        <f t="shared" si="0"/>
        <v>0.62575859441983472</v>
      </c>
      <c r="C39">
        <f t="shared" si="1"/>
        <v>0.75654214065358028</v>
      </c>
    </row>
    <row r="40" spans="1:3">
      <c r="A40">
        <v>880</v>
      </c>
      <c r="B40">
        <f t="shared" si="0"/>
        <v>0.6229368497872847</v>
      </c>
      <c r="C40">
        <f t="shared" si="1"/>
        <v>0.7531306513928272</v>
      </c>
    </row>
    <row r="41" spans="1:3">
      <c r="A41">
        <v>900</v>
      </c>
      <c r="B41">
        <f t="shared" si="0"/>
        <v>0.62021505376344088</v>
      </c>
      <c r="C41">
        <f t="shared" si="1"/>
        <v>0.74984000000000006</v>
      </c>
    </row>
    <row r="42" spans="1:3">
      <c r="A42">
        <v>920</v>
      </c>
      <c r="B42">
        <f t="shared" si="0"/>
        <v>0.6175875121879385</v>
      </c>
      <c r="C42">
        <f t="shared" si="1"/>
        <v>0.74666330223521771</v>
      </c>
    </row>
    <row r="43" spans="1:3">
      <c r="A43">
        <v>940</v>
      </c>
      <c r="B43">
        <f t="shared" si="0"/>
        <v>0.61504897197675945</v>
      </c>
      <c r="C43">
        <f t="shared" si="1"/>
        <v>0.74359420711990221</v>
      </c>
    </row>
    <row r="44" spans="1:3">
      <c r="A44">
        <v>960</v>
      </c>
      <c r="B44">
        <f t="shared" si="0"/>
        <v>0.61259457832946407</v>
      </c>
      <c r="C44">
        <f t="shared" si="1"/>
        <v>0.74062684520032207</v>
      </c>
    </row>
    <row r="45" spans="1:3">
      <c r="A45">
        <v>980</v>
      </c>
      <c r="B45">
        <f t="shared" si="0"/>
        <v>0.61021983688872727</v>
      </c>
      <c r="C45">
        <f t="shared" si="1"/>
        <v>0.73775578279847132</v>
      </c>
    </row>
    <row r="46" spans="1:3">
      <c r="A46">
        <v>1000</v>
      </c>
      <c r="B46">
        <f t="shared" si="0"/>
        <v>0.60792058019029305</v>
      </c>
      <c r="C46">
        <f t="shared" si="1"/>
        <v>0.73497598145006438</v>
      </c>
    </row>
    <row r="47" spans="1:3">
      <c r="A47">
        <v>1020</v>
      </c>
      <c r="B47">
        <f t="shared" si="0"/>
        <v>0.60569293784130629</v>
      </c>
      <c r="C47">
        <f t="shared" si="1"/>
        <v>0.7322827618501393</v>
      </c>
    </row>
    <row r="48" spans="1:3">
      <c r="A48">
        <v>1040</v>
      </c>
      <c r="B48">
        <f t="shared" si="0"/>
        <v>0.60353330994811194</v>
      </c>
      <c r="C48">
        <f t="shared" si="1"/>
        <v>0.72967177172726738</v>
      </c>
    </row>
    <row r="49" spans="1:3">
      <c r="A49">
        <v>1060</v>
      </c>
      <c r="B49">
        <f t="shared" si="0"/>
        <v>0.60143834338410063</v>
      </c>
      <c r="C49">
        <f t="shared" si="1"/>
        <v>0.72713895715137766</v>
      </c>
    </row>
    <row r="50" spans="1:3">
      <c r="A50">
        <v>1080</v>
      </c>
      <c r="B50">
        <f t="shared" si="0"/>
        <v>0.59940491054646672</v>
      </c>
      <c r="C50">
        <f t="shared" si="1"/>
        <v>0.72468053685067835</v>
      </c>
    </row>
    <row r="51" spans="1:3">
      <c r="A51">
        <v>1100</v>
      </c>
      <c r="B51">
        <f t="shared" si="0"/>
        <v>0.5974300902998233</v>
      </c>
      <c r="C51">
        <f t="shared" si="1"/>
        <v>0.72229297917248647</v>
      </c>
    </row>
    <row r="52" spans="1:3">
      <c r="A52">
        <v>1120</v>
      </c>
      <c r="B52">
        <f t="shared" si="0"/>
        <v>0.59551115084606754</v>
      </c>
      <c r="C52">
        <f t="shared" si="1"/>
        <v>0.71997298137289567</v>
      </c>
    </row>
    <row r="53" spans="1:3">
      <c r="A53">
        <v>1140</v>
      </c>
      <c r="B53">
        <f t="shared" si="0"/>
        <v>0.59364553429502254</v>
      </c>
      <c r="C53">
        <f t="shared" si="1"/>
        <v>0.71771745096268225</v>
      </c>
    </row>
    <row r="54" spans="1:3">
      <c r="A54">
        <v>1160</v>
      </c>
      <c r="B54">
        <f t="shared" si="0"/>
        <v>0.59183084274024544</v>
      </c>
      <c r="C54">
        <f t="shared" si="1"/>
        <v>0.7155234888729568</v>
      </c>
    </row>
    <row r="55" spans="1:3">
      <c r="A55">
        <v>1180</v>
      </c>
      <c r="B55">
        <f t="shared" si="0"/>
        <v>0.59006482566985685</v>
      </c>
      <c r="C55">
        <f t="shared" si="1"/>
        <v>0.71338837423485701</v>
      </c>
    </row>
    <row r="56" spans="1:3">
      <c r="A56">
        <v>1200</v>
      </c>
      <c r="B56">
        <f t="shared" si="0"/>
        <v>0.58834536856402442</v>
      </c>
      <c r="C56">
        <f t="shared" si="1"/>
        <v>0.71130955059390555</v>
      </c>
    </row>
    <row r="57" spans="1:3">
      <c r="A57">
        <v>1220</v>
      </c>
      <c r="B57">
        <f t="shared" si="0"/>
        <v>0.5866704825494079</v>
      </c>
      <c r="C57">
        <f t="shared" si="1"/>
        <v>0.70928461340223414</v>
      </c>
    </row>
    <row r="58" spans="1:3">
      <c r="A58">
        <v>1240</v>
      </c>
      <c r="B58">
        <f t="shared" si="0"/>
        <v>0.58503829499693172</v>
      </c>
      <c r="C58">
        <f t="shared" si="1"/>
        <v>0.7073112986512905</v>
      </c>
    </row>
    <row r="59" spans="1:3">
      <c r="A59">
        <v>1260</v>
      </c>
      <c r="B59">
        <f t="shared" si="0"/>
        <v>0.58344704096309652</v>
      </c>
      <c r="C59">
        <f t="shared" si="1"/>
        <v>0.70538747252438372</v>
      </c>
    </row>
    <row r="60" spans="1:3">
      <c r="A60">
        <v>1280</v>
      </c>
      <c r="B60">
        <f t="shared" si="0"/>
        <v>0.58189505538700537</v>
      </c>
      <c r="C60">
        <f t="shared" si="1"/>
        <v>0.70351112196288956</v>
      </c>
    </row>
    <row r="61" spans="1:3">
      <c r="A61">
        <v>1300</v>
      </c>
      <c r="B61">
        <f t="shared" si="0"/>
        <v>0.5803807659656488</v>
      </c>
      <c r="C61">
        <f t="shared" si="1"/>
        <v>0.70168034605246943</v>
      </c>
    </row>
    <row r="62" spans="1:3">
      <c r="A62">
        <v>1320</v>
      </c>
      <c r="B62">
        <f t="shared" si="0"/>
        <v>0.57890268663899747</v>
      </c>
      <c r="C62">
        <f t="shared" si="1"/>
        <v>0.69989334814654802</v>
      </c>
    </row>
    <row r="63" spans="1:3">
      <c r="A63">
        <v>1340</v>
      </c>
      <c r="B63">
        <f t="shared" si="0"/>
        <v>0.57745941162428405</v>
      </c>
      <c r="C63">
        <f t="shared" si="1"/>
        <v>0.69814842865375948</v>
      </c>
    </row>
    <row r="64" spans="1:3">
      <c r="A64">
        <v>1360</v>
      </c>
      <c r="B64">
        <f t="shared" si="0"/>
        <v>0.57604960994569965</v>
      </c>
      <c r="C64">
        <f t="shared" si="1"/>
        <v>0.69644397842435091</v>
      </c>
    </row>
    <row r="65" spans="1:6">
      <c r="A65">
        <v>1380</v>
      </c>
      <c r="B65">
        <f t="shared" si="0"/>
        <v>0.57467202041169885</v>
      </c>
      <c r="C65">
        <f t="shared" si="1"/>
        <v>0.69477847267774395</v>
      </c>
    </row>
    <row r="66" spans="1:6">
      <c r="A66">
        <v>1400</v>
      </c>
      <c r="B66">
        <f t="shared" ref="B66:B129" si="2">24/A66+6/(1+SQRT(A66))+0.4</f>
        <v>0.57332544699735077</v>
      </c>
      <c r="C66">
        <f t="shared" ref="C66:C129" si="3">B66*1.209</f>
        <v>0.69315046541979708</v>
      </c>
    </row>
    <row r="67" spans="1:6">
      <c r="A67">
        <v>1420</v>
      </c>
      <c r="B67">
        <f t="shared" si="2"/>
        <v>0.57200875459376366</v>
      </c>
      <c r="C67">
        <f t="shared" si="3"/>
        <v>0.6915585843038603</v>
      </c>
    </row>
    <row r="68" spans="1:6">
      <c r="A68">
        <v>1440</v>
      </c>
      <c r="B68">
        <f t="shared" si="2"/>
        <v>0.57072086509065789</v>
      </c>
      <c r="C68">
        <f t="shared" si="3"/>
        <v>0.69000152589460539</v>
      </c>
    </row>
    <row r="69" spans="1:6">
      <c r="A69">
        <v>1460</v>
      </c>
      <c r="B69">
        <f t="shared" si="2"/>
        <v>0.56946075376171978</v>
      </c>
      <c r="C69">
        <f t="shared" si="3"/>
        <v>0.68847805129791928</v>
      </c>
    </row>
    <row r="70" spans="1:6">
      <c r="A70">
        <v>1480</v>
      </c>
      <c r="B70">
        <f t="shared" si="2"/>
        <v>0.56822744592551722</v>
      </c>
      <c r="C70">
        <f t="shared" si="3"/>
        <v>0.68698698212395037</v>
      </c>
    </row>
    <row r="71" spans="1:6">
      <c r="A71">
        <v>1500</v>
      </c>
      <c r="B71">
        <f t="shared" si="2"/>
        <v>0.56702001385753498</v>
      </c>
      <c r="C71">
        <f t="shared" si="3"/>
        <v>0.68552719675375984</v>
      </c>
    </row>
    <row r="72" spans="1:6">
      <c r="A72">
        <v>1520</v>
      </c>
      <c r="B72">
        <f t="shared" si="2"/>
        <v>0.56583757393135681</v>
      </c>
      <c r="C72">
        <f t="shared" si="3"/>
        <v>0.68409762688301046</v>
      </c>
    </row>
    <row r="73" spans="1:6">
      <c r="A73">
        <v>1540</v>
      </c>
      <c r="B73">
        <f t="shared" si="2"/>
        <v>0.56467928396919986</v>
      </c>
      <c r="C73">
        <f t="shared" si="3"/>
        <v>0.68269725431876271</v>
      </c>
    </row>
    <row r="74" spans="1:6">
      <c r="A74">
        <v>1560</v>
      </c>
      <c r="B74">
        <f t="shared" si="2"/>
        <v>0.56354434078395987</v>
      </c>
      <c r="C74">
        <f t="shared" si="3"/>
        <v>0.68132510800780755</v>
      </c>
    </row>
    <row r="75" spans="1:6">
      <c r="A75">
        <v>1580</v>
      </c>
      <c r="B75">
        <f t="shared" si="2"/>
        <v>0.56243197789664579</v>
      </c>
      <c r="C75">
        <f t="shared" si="3"/>
        <v>0.67998026127704481</v>
      </c>
    </row>
    <row r="76" spans="1:6">
      <c r="A76">
        <v>1600</v>
      </c>
      <c r="B76">
        <f t="shared" si="2"/>
        <v>0.56134146341463409</v>
      </c>
      <c r="C76">
        <f t="shared" si="3"/>
        <v>0.67866182926829266</v>
      </c>
    </row>
    <row r="77" spans="1:6">
      <c r="A77">
        <v>1620</v>
      </c>
      <c r="B77">
        <f t="shared" si="2"/>
        <v>0.56027209805754319</v>
      </c>
      <c r="C77">
        <f t="shared" si="3"/>
        <v>0.67736896655156975</v>
      </c>
    </row>
    <row r="78" spans="1:6">
      <c r="A78">
        <v>1640</v>
      </c>
      <c r="B78">
        <f t="shared" si="2"/>
        <v>0.55922321331876612</v>
      </c>
      <c r="C78">
        <f t="shared" si="3"/>
        <v>0.6761008649023883</v>
      </c>
      <c r="F78">
        <f>AVERAGE(B46:B121)</f>
        <v>0.55823054608246581</v>
      </c>
    </row>
    <row r="79" spans="1:6">
      <c r="A79">
        <v>1660</v>
      </c>
      <c r="B79">
        <f t="shared" si="2"/>
        <v>0.55819416975179936</v>
      </c>
      <c r="C79">
        <f t="shared" si="3"/>
        <v>0.6748567512299255</v>
      </c>
    </row>
    <row r="80" spans="1:6">
      <c r="A80">
        <v>1680</v>
      </c>
      <c r="B80">
        <f t="shared" si="2"/>
        <v>0.55718435537149769</v>
      </c>
      <c r="C80">
        <f t="shared" si="3"/>
        <v>0.67363588564414079</v>
      </c>
    </row>
    <row r="81" spans="1:3">
      <c r="A81">
        <v>1700</v>
      </c>
      <c r="B81">
        <f t="shared" si="2"/>
        <v>0.55619318416127184</v>
      </c>
      <c r="C81">
        <f t="shared" si="3"/>
        <v>0.67243755965097773</v>
      </c>
    </row>
    <row r="82" spans="1:3">
      <c r="A82">
        <v>1720</v>
      </c>
      <c r="B82">
        <f t="shared" si="2"/>
        <v>0.55522009467804567</v>
      </c>
      <c r="C82">
        <f t="shared" si="3"/>
        <v>0.67126109446575721</v>
      </c>
    </row>
    <row r="83" spans="1:3">
      <c r="A83">
        <v>1740</v>
      </c>
      <c r="B83">
        <f t="shared" si="2"/>
        <v>0.55426454874751141</v>
      </c>
      <c r="C83">
        <f t="shared" si="3"/>
        <v>0.67010583943574131</v>
      </c>
    </row>
    <row r="84" spans="1:3">
      <c r="A84">
        <v>1760</v>
      </c>
      <c r="B84">
        <f t="shared" si="2"/>
        <v>0.55332603024286531</v>
      </c>
      <c r="C84">
        <f t="shared" si="3"/>
        <v>0.66897117056362421</v>
      </c>
    </row>
    <row r="85" spans="1:3">
      <c r="A85">
        <v>1780</v>
      </c>
      <c r="B85">
        <f t="shared" si="2"/>
        <v>0.55240404394079845</v>
      </c>
      <c r="C85">
        <f t="shared" si="3"/>
        <v>0.66785648912442541</v>
      </c>
    </row>
    <row r="86" spans="1:3">
      <c r="A86">
        <v>1800</v>
      </c>
      <c r="B86">
        <f t="shared" si="2"/>
        <v>0.55149811444904051</v>
      </c>
      <c r="C86">
        <f t="shared" si="3"/>
        <v>0.66676122036889007</v>
      </c>
    </row>
    <row r="87" spans="1:3">
      <c r="A87">
        <v>1820</v>
      </c>
      <c r="B87">
        <f t="shared" si="2"/>
        <v>0.55060778520023734</v>
      </c>
      <c r="C87">
        <f t="shared" si="3"/>
        <v>0.66568481230708698</v>
      </c>
    </row>
    <row r="88" spans="1:3">
      <c r="A88">
        <v>1840</v>
      </c>
      <c r="B88">
        <f t="shared" si="2"/>
        <v>0.54973261750737668</v>
      </c>
      <c r="C88">
        <f t="shared" si="3"/>
        <v>0.66462673456641841</v>
      </c>
    </row>
    <row r="89" spans="1:3">
      <c r="A89">
        <v>1860</v>
      </c>
      <c r="B89">
        <f t="shared" si="2"/>
        <v>0.54887218967636764</v>
      </c>
      <c r="C89">
        <f t="shared" si="3"/>
        <v>0.66358647731872855</v>
      </c>
    </row>
    <row r="90" spans="1:3">
      <c r="A90">
        <v>1880</v>
      </c>
      <c r="B90">
        <f t="shared" si="2"/>
        <v>0.54802609617173959</v>
      </c>
      <c r="C90">
        <f t="shared" si="3"/>
        <v>0.66256355027163316</v>
      </c>
    </row>
    <row r="91" spans="1:3">
      <c r="A91">
        <v>1900</v>
      </c>
      <c r="B91">
        <f t="shared" si="2"/>
        <v>0.54719394683174993</v>
      </c>
      <c r="C91">
        <f t="shared" si="3"/>
        <v>0.66155748171958573</v>
      </c>
    </row>
    <row r="92" spans="1:3">
      <c r="A92">
        <v>1920</v>
      </c>
      <c r="B92">
        <f t="shared" si="2"/>
        <v>0.54637536612948401</v>
      </c>
      <c r="C92">
        <f t="shared" si="3"/>
        <v>0.66056781765054617</v>
      </c>
    </row>
    <row r="93" spans="1:3">
      <c r="A93">
        <v>1940</v>
      </c>
      <c r="B93">
        <f t="shared" si="2"/>
        <v>0.54556999247680371</v>
      </c>
      <c r="C93">
        <f t="shared" si="3"/>
        <v>0.65959412090445568</v>
      </c>
    </row>
    <row r="94" spans="1:3">
      <c r="A94">
        <v>1960</v>
      </c>
      <c r="B94">
        <f t="shared" si="2"/>
        <v>0.54477747756824135</v>
      </c>
      <c r="C94">
        <f t="shared" si="3"/>
        <v>0.65863597038000388</v>
      </c>
    </row>
    <row r="95" spans="1:3">
      <c r="A95">
        <v>1980</v>
      </c>
      <c r="B95">
        <f t="shared" si="2"/>
        <v>0.54399748576216411</v>
      </c>
      <c r="C95">
        <f t="shared" si="3"/>
        <v>0.65769296028645641</v>
      </c>
    </row>
    <row r="96" spans="1:3">
      <c r="A96">
        <v>2000</v>
      </c>
      <c r="B96">
        <f t="shared" si="2"/>
        <v>0.54322969349673578</v>
      </c>
      <c r="C96">
        <f t="shared" si="3"/>
        <v>0.65676469943755356</v>
      </c>
    </row>
    <row r="97" spans="1:3">
      <c r="A97">
        <v>2020</v>
      </c>
      <c r="B97">
        <f t="shared" si="2"/>
        <v>0.54247378873839125</v>
      </c>
      <c r="C97">
        <f t="shared" si="3"/>
        <v>0.65585081058471506</v>
      </c>
    </row>
    <row r="98" spans="1:3">
      <c r="A98">
        <v>2040</v>
      </c>
      <c r="B98">
        <f t="shared" si="2"/>
        <v>0.54172947046070963</v>
      </c>
      <c r="C98">
        <f t="shared" si="3"/>
        <v>0.65495092978699798</v>
      </c>
    </row>
    <row r="99" spans="1:3">
      <c r="A99">
        <v>2060</v>
      </c>
      <c r="B99">
        <f t="shared" si="2"/>
        <v>0.5409964481517282</v>
      </c>
      <c r="C99">
        <f t="shared" si="3"/>
        <v>0.65406470581543941</v>
      </c>
    </row>
    <row r="100" spans="1:3">
      <c r="A100">
        <v>2080</v>
      </c>
      <c r="B100">
        <f t="shared" si="2"/>
        <v>0.54027444134788594</v>
      </c>
      <c r="C100">
        <f t="shared" si="3"/>
        <v>0.65319179958959417</v>
      </c>
    </row>
    <row r="101" spans="1:3">
      <c r="A101">
        <v>2100</v>
      </c>
      <c r="B101">
        <f t="shared" si="2"/>
        <v>0.53956317919291186</v>
      </c>
      <c r="C101">
        <f t="shared" si="3"/>
        <v>0.65233188364423045</v>
      </c>
    </row>
    <row r="102" spans="1:3">
      <c r="A102">
        <v>2120</v>
      </c>
      <c r="B102">
        <f t="shared" si="2"/>
        <v>0.53886240002010155</v>
      </c>
      <c r="C102">
        <f t="shared" si="3"/>
        <v>0.65148464162430286</v>
      </c>
    </row>
    <row r="103" spans="1:3">
      <c r="A103">
        <v>2140</v>
      </c>
      <c r="B103">
        <f t="shared" si="2"/>
        <v>0.5381718509565302</v>
      </c>
      <c r="C103">
        <f t="shared" si="3"/>
        <v>0.65064976780644501</v>
      </c>
    </row>
    <row r="104" spans="1:3">
      <c r="A104">
        <v>2160</v>
      </c>
      <c r="B104">
        <f t="shared" si="2"/>
        <v>0.5374912875478568</v>
      </c>
      <c r="C104">
        <f t="shared" si="3"/>
        <v>0.64982696664535888</v>
      </c>
    </row>
    <row r="105" spans="1:3">
      <c r="A105">
        <v>2180</v>
      </c>
      <c r="B105">
        <f t="shared" si="2"/>
        <v>0.53682047340246819</v>
      </c>
      <c r="C105">
        <f t="shared" si="3"/>
        <v>0.64901595234358411</v>
      </c>
    </row>
    <row r="106" spans="1:3">
      <c r="A106">
        <v>2200</v>
      </c>
      <c r="B106">
        <f t="shared" si="2"/>
        <v>0.53615917985379569</v>
      </c>
      <c r="C106">
        <f t="shared" si="3"/>
        <v>0.648216448443239</v>
      </c>
    </row>
    <row r="107" spans="1:3">
      <c r="A107">
        <v>2220</v>
      </c>
      <c r="B107">
        <f t="shared" si="2"/>
        <v>0.53550718563972199</v>
      </c>
      <c r="C107">
        <f t="shared" si="3"/>
        <v>0.6474281874384239</v>
      </c>
    </row>
    <row r="108" spans="1:3">
      <c r="A108">
        <v>2240</v>
      </c>
      <c r="B108">
        <f t="shared" si="2"/>
        <v>0.5348642765980649</v>
      </c>
      <c r="C108">
        <f t="shared" si="3"/>
        <v>0.64665091040706046</v>
      </c>
    </row>
    <row r="109" spans="1:3">
      <c r="A109">
        <v>2260</v>
      </c>
      <c r="B109">
        <f t="shared" si="2"/>
        <v>0.53423024537719632</v>
      </c>
      <c r="C109">
        <f t="shared" si="3"/>
        <v>0.64588436666103044</v>
      </c>
    </row>
    <row r="110" spans="1:3">
      <c r="A110">
        <v>2280</v>
      </c>
      <c r="B110">
        <f t="shared" si="2"/>
        <v>0.53360489116091725</v>
      </c>
      <c r="C110">
        <f t="shared" si="3"/>
        <v>0.64512831341354904</v>
      </c>
    </row>
    <row r="111" spans="1:3">
      <c r="A111">
        <v>2300</v>
      </c>
      <c r="B111">
        <f t="shared" si="2"/>
        <v>0.53298801940676577</v>
      </c>
      <c r="C111">
        <f t="shared" si="3"/>
        <v>0.6443825154627798</v>
      </c>
    </row>
    <row r="112" spans="1:3">
      <c r="A112">
        <v>2320</v>
      </c>
      <c r="B112">
        <f t="shared" si="2"/>
        <v>0.53237944159699391</v>
      </c>
      <c r="C112">
        <f t="shared" si="3"/>
        <v>0.64364674489076568</v>
      </c>
    </row>
    <row r="113" spans="1:3">
      <c r="A113">
        <v>2340</v>
      </c>
      <c r="B113">
        <f t="shared" si="2"/>
        <v>0.53177897500149274</v>
      </c>
      <c r="C113">
        <f t="shared" si="3"/>
        <v>0.64292078077680481</v>
      </c>
    </row>
    <row r="114" spans="1:3">
      <c r="A114">
        <v>2360</v>
      </c>
      <c r="B114">
        <f t="shared" si="2"/>
        <v>0.5311864424519972</v>
      </c>
      <c r="C114">
        <f t="shared" si="3"/>
        <v>0.64220440892446462</v>
      </c>
    </row>
    <row r="115" spans="1:3">
      <c r="A115">
        <v>2380</v>
      </c>
      <c r="B115">
        <f t="shared" si="2"/>
        <v>0.5306016721269432</v>
      </c>
      <c r="C115">
        <f t="shared" si="3"/>
        <v>0.64149742160147438</v>
      </c>
    </row>
    <row r="116" spans="1:3">
      <c r="A116">
        <v>2400</v>
      </c>
      <c r="B116">
        <f t="shared" si="2"/>
        <v>0.53002449734638657</v>
      </c>
      <c r="C116">
        <f t="shared" si="3"/>
        <v>0.64079961729178136</v>
      </c>
    </row>
    <row r="117" spans="1:3">
      <c r="A117">
        <v>2420</v>
      </c>
      <c r="B117">
        <f t="shared" si="2"/>
        <v>0.52945475637643669</v>
      </c>
      <c r="C117">
        <f t="shared" si="3"/>
        <v>0.64011080045911195</v>
      </c>
    </row>
    <row r="118" spans="1:3">
      <c r="A118">
        <v>2440</v>
      </c>
      <c r="B118">
        <f t="shared" si="2"/>
        <v>0.5288922922426853</v>
      </c>
      <c r="C118">
        <f t="shared" si="3"/>
        <v>0.63943078132140652</v>
      </c>
    </row>
    <row r="119" spans="1:3">
      <c r="A119">
        <v>2460</v>
      </c>
      <c r="B119">
        <f t="shared" si="2"/>
        <v>0.52833695255214841</v>
      </c>
      <c r="C119">
        <f t="shared" si="3"/>
        <v>0.63875937563554741</v>
      </c>
    </row>
    <row r="120" spans="1:3">
      <c r="A120">
        <v>2480</v>
      </c>
      <c r="B120">
        <f t="shared" si="2"/>
        <v>0.52778858932326533</v>
      </c>
      <c r="C120">
        <f t="shared" si="3"/>
        <v>0.63809640449182781</v>
      </c>
    </row>
    <row r="121" spans="1:3">
      <c r="A121">
        <v>2500</v>
      </c>
      <c r="B121">
        <f t="shared" si="2"/>
        <v>0.5272470588235294</v>
      </c>
      <c r="C121">
        <f t="shared" si="3"/>
        <v>0.63744169411764706</v>
      </c>
    </row>
    <row r="122" spans="1:3">
      <c r="A122">
        <v>2520</v>
      </c>
      <c r="B122">
        <f t="shared" si="2"/>
        <v>0.52671222141434837</v>
      </c>
      <c r="C122">
        <f t="shared" si="3"/>
        <v>0.6367950756899472</v>
      </c>
    </row>
    <row r="123" spans="1:3">
      <c r="A123">
        <v>2540</v>
      </c>
      <c r="B123">
        <f t="shared" si="2"/>
        <v>0.52618394140275782</v>
      </c>
      <c r="C123">
        <f t="shared" si="3"/>
        <v>0.6361563851559342</v>
      </c>
    </row>
    <row r="124" spans="1:3">
      <c r="A124">
        <v>2560</v>
      </c>
      <c r="B124">
        <f t="shared" si="2"/>
        <v>0.52566208689963445</v>
      </c>
      <c r="C124">
        <f t="shared" si="3"/>
        <v>0.63552546306165814</v>
      </c>
    </row>
    <row r="125" spans="1:3">
      <c r="A125">
        <v>2580</v>
      </c>
      <c r="B125">
        <f t="shared" si="2"/>
        <v>0.5251465296840736</v>
      </c>
      <c r="C125">
        <f t="shared" si="3"/>
        <v>0.63490215438804498</v>
      </c>
    </row>
    <row r="126" spans="1:3">
      <c r="A126">
        <v>2600</v>
      </c>
      <c r="B126">
        <f t="shared" si="2"/>
        <v>0.52463714507361925</v>
      </c>
      <c r="C126">
        <f t="shared" si="3"/>
        <v>0.63428630839400568</v>
      </c>
    </row>
    <row r="127" spans="1:3">
      <c r="A127">
        <v>2620</v>
      </c>
      <c r="B127">
        <f t="shared" si="2"/>
        <v>0.52413381180004959</v>
      </c>
      <c r="C127">
        <f t="shared" si="3"/>
        <v>0.63367777846625994</v>
      </c>
    </row>
    <row r="128" spans="1:3">
      <c r="A128">
        <v>2640</v>
      </c>
      <c r="B128">
        <f t="shared" si="2"/>
        <v>0.52363641189044041</v>
      </c>
      <c r="C128">
        <f t="shared" si="3"/>
        <v>0.63307642197554248</v>
      </c>
    </row>
    <row r="129" spans="1:3">
      <c r="A129">
        <v>2660</v>
      </c>
      <c r="B129">
        <f t="shared" si="2"/>
        <v>0.52314483055324268</v>
      </c>
      <c r="C129">
        <f t="shared" si="3"/>
        <v>0.63248210013887041</v>
      </c>
    </row>
    <row r="130" spans="1:3">
      <c r="A130">
        <v>2680</v>
      </c>
      <c r="B130">
        <f t="shared" ref="B130:B136" si="4">24/A130+6/(1+SQRT(A130))+0.4</f>
        <v>0.52265895606912816</v>
      </c>
      <c r="C130">
        <f t="shared" ref="C130:C136" si="5">B130*1.209</f>
        <v>0.63189467788757603</v>
      </c>
    </row>
    <row r="131" spans="1:3">
      <c r="A131">
        <v>2700</v>
      </c>
      <c r="B131">
        <f t="shared" si="4"/>
        <v>0.52217867968636866</v>
      </c>
      <c r="C131">
        <f t="shared" si="5"/>
        <v>0.6313140237408198</v>
      </c>
    </row>
    <row r="132" spans="1:3">
      <c r="A132">
        <v>2720</v>
      </c>
      <c r="B132">
        <f t="shared" si="4"/>
        <v>0.52170389552052787</v>
      </c>
      <c r="C132">
        <f t="shared" si="5"/>
        <v>0.6307400096843182</v>
      </c>
    </row>
    <row r="133" spans="1:3">
      <c r="A133">
        <v>2740</v>
      </c>
      <c r="B133">
        <f t="shared" si="4"/>
        <v>0.52123450045825859</v>
      </c>
      <c r="C133">
        <f t="shared" si="5"/>
        <v>0.63017251105403471</v>
      </c>
    </row>
    <row r="134" spans="1:3">
      <c r="A134">
        <v>2760</v>
      </c>
      <c r="B134">
        <f t="shared" si="4"/>
        <v>0.52077039406500725</v>
      </c>
      <c r="C134">
        <f t="shared" si="5"/>
        <v>0.62961140642459379</v>
      </c>
    </row>
    <row r="135" spans="1:3">
      <c r="A135">
        <v>2780</v>
      </c>
      <c r="B135">
        <f t="shared" si="4"/>
        <v>0.52031147849644199</v>
      </c>
      <c r="C135">
        <f t="shared" si="5"/>
        <v>0.62905657750219846</v>
      </c>
    </row>
    <row r="136" spans="1:3">
      <c r="A136">
        <v>2800</v>
      </c>
      <c r="B136">
        <f t="shared" si="4"/>
        <v>0.51985765841342602</v>
      </c>
      <c r="C136">
        <f t="shared" si="5"/>
        <v>0.62850790902183207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topLeftCell="A3" workbookViewId="0">
      <selection activeCell="M2" sqref="M2"/>
    </sheetView>
  </sheetViews>
  <sheetFormatPr defaultColWidth="11" defaultRowHeight="15.9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108</v>
      </c>
    </row>
    <row r="2" spans="1:22">
      <c r="A2" t="s">
        <v>74</v>
      </c>
      <c r="D2">
        <v>2.9</v>
      </c>
      <c r="E2">
        <v>5.2</v>
      </c>
      <c r="H2">
        <v>710</v>
      </c>
      <c r="I2">
        <v>270</v>
      </c>
      <c r="K2">
        <v>0.64</v>
      </c>
      <c r="L2">
        <v>0.16</v>
      </c>
      <c r="M2">
        <f t="shared" ref="M2:M33" si="0">K2*2.42/2.19</f>
        <v>0.70721461187214607</v>
      </c>
      <c r="N2">
        <f t="shared" ref="N2:N33" si="1">L2*2.42/2.19</f>
        <v>0.17680365296803652</v>
      </c>
      <c r="S2">
        <f>DEGREES(ATAN(ABS(E2/D2)))</f>
        <v>60.851928154286959</v>
      </c>
    </row>
    <row r="3" spans="1:22">
      <c r="A3" t="s">
        <v>76</v>
      </c>
      <c r="D3">
        <v>3.3</v>
      </c>
      <c r="E3">
        <v>3.3</v>
      </c>
      <c r="H3">
        <v>730</v>
      </c>
      <c r="I3">
        <v>120</v>
      </c>
      <c r="K3">
        <v>0.25</v>
      </c>
      <c r="L3">
        <v>0.05</v>
      </c>
      <c r="M3">
        <f t="shared" si="0"/>
        <v>0.27625570776255709</v>
      </c>
      <c r="N3">
        <f t="shared" si="1"/>
        <v>5.5251141552511415E-2</v>
      </c>
      <c r="S3">
        <f t="shared" ref="S3:S60" si="2">DEGREES(ATAN(ABS(E3/D3)))</f>
        <v>45</v>
      </c>
      <c r="T3">
        <f>AVERAGE(M2:M60)</f>
        <v>0.29022769135515813</v>
      </c>
      <c r="U3">
        <f>STDEVA(M2:M60)</f>
        <v>0.1410914746966381</v>
      </c>
      <c r="V3">
        <f>U3/SQRT(COUNT(M2:M60))</f>
        <v>1.8368545439433781E-2</v>
      </c>
    </row>
    <row r="4" spans="1:22">
      <c r="A4" t="s">
        <v>86</v>
      </c>
      <c r="D4">
        <v>-5.5</v>
      </c>
      <c r="E4">
        <v>4.7</v>
      </c>
      <c r="H4">
        <v>920</v>
      </c>
      <c r="I4">
        <v>210</v>
      </c>
      <c r="K4">
        <v>0.3</v>
      </c>
      <c r="L4">
        <v>0.12</v>
      </c>
      <c r="M4">
        <f t="shared" si="0"/>
        <v>0.33150684931506852</v>
      </c>
      <c r="N4">
        <f t="shared" si="1"/>
        <v>0.1326027397260274</v>
      </c>
      <c r="S4">
        <f t="shared" si="2"/>
        <v>40.515393990455379</v>
      </c>
      <c r="T4">
        <f>AVERAGE(N2:N60)</f>
        <v>4.4013621236746368E-2</v>
      </c>
    </row>
    <row r="5" spans="1:22">
      <c r="A5" t="s">
        <v>69</v>
      </c>
      <c r="D5">
        <v>5.3</v>
      </c>
      <c r="E5">
        <v>3.5</v>
      </c>
      <c r="H5">
        <v>930</v>
      </c>
      <c r="I5">
        <v>130</v>
      </c>
      <c r="K5">
        <v>0.17</v>
      </c>
      <c r="L5">
        <v>4.5999999999999999E-2</v>
      </c>
      <c r="M5">
        <f t="shared" si="0"/>
        <v>0.18785388127853883</v>
      </c>
      <c r="N5">
        <f t="shared" si="1"/>
        <v>5.0831050228310498E-2</v>
      </c>
      <c r="S5">
        <f t="shared" si="2"/>
        <v>33.439869205782237</v>
      </c>
    </row>
    <row r="6" spans="1:22">
      <c r="A6" t="s">
        <v>85</v>
      </c>
      <c r="D6">
        <v>-5.9</v>
      </c>
      <c r="E6">
        <v>4.9000000000000004</v>
      </c>
      <c r="H6">
        <v>960</v>
      </c>
      <c r="I6">
        <v>200</v>
      </c>
      <c r="K6">
        <v>0.41</v>
      </c>
      <c r="L6">
        <v>0.05</v>
      </c>
      <c r="M6">
        <f t="shared" si="0"/>
        <v>0.45305936073059355</v>
      </c>
      <c r="N6">
        <f t="shared" si="1"/>
        <v>5.5251141552511415E-2</v>
      </c>
      <c r="S6">
        <f t="shared" si="2"/>
        <v>39.709918794628727</v>
      </c>
    </row>
    <row r="7" spans="1:22">
      <c r="A7" t="s">
        <v>98</v>
      </c>
      <c r="D7">
        <v>-7</v>
      </c>
      <c r="E7">
        <v>2.7</v>
      </c>
      <c r="H7">
        <v>990</v>
      </c>
      <c r="I7">
        <v>180</v>
      </c>
      <c r="K7">
        <v>0.32</v>
      </c>
      <c r="L7">
        <v>7.0000000000000007E-2</v>
      </c>
      <c r="M7">
        <f t="shared" si="0"/>
        <v>0.35360730593607304</v>
      </c>
      <c r="N7">
        <f t="shared" si="1"/>
        <v>7.7351598173516001E-2</v>
      </c>
      <c r="S7">
        <f t="shared" si="2"/>
        <v>21.0923395058275</v>
      </c>
      <c r="T7">
        <f>AVERAGE(K7:K59)</f>
        <v>0.25501886792452821</v>
      </c>
    </row>
    <row r="8" spans="1:22">
      <c r="A8" t="s">
        <v>65</v>
      </c>
      <c r="D8">
        <v>-5.9</v>
      </c>
      <c r="E8">
        <v>3.9</v>
      </c>
      <c r="H8">
        <v>1050</v>
      </c>
      <c r="I8">
        <v>240</v>
      </c>
      <c r="K8">
        <v>0.46</v>
      </c>
      <c r="L8">
        <v>0.09</v>
      </c>
      <c r="M8">
        <f t="shared" si="0"/>
        <v>0.50831050228310504</v>
      </c>
      <c r="N8">
        <f t="shared" si="1"/>
        <v>9.9452054794520545E-2</v>
      </c>
      <c r="S8">
        <f t="shared" si="2"/>
        <v>33.465379346355284</v>
      </c>
    </row>
    <row r="9" spans="1:22">
      <c r="A9" t="s">
        <v>59</v>
      </c>
      <c r="D9">
        <v>-5.6</v>
      </c>
      <c r="E9">
        <v>6.1</v>
      </c>
      <c r="H9">
        <v>1070</v>
      </c>
      <c r="I9">
        <v>240</v>
      </c>
      <c r="K9">
        <v>0.4</v>
      </c>
      <c r="L9">
        <v>6.7000000000000004E-2</v>
      </c>
      <c r="M9">
        <f t="shared" si="0"/>
        <v>0.44200913242009132</v>
      </c>
      <c r="N9">
        <f t="shared" si="1"/>
        <v>7.4036529680365296E-2</v>
      </c>
      <c r="S9">
        <f t="shared" si="2"/>
        <v>47.447048642323615</v>
      </c>
    </row>
    <row r="10" spans="1:22">
      <c r="A10" t="s">
        <v>97</v>
      </c>
      <c r="D10">
        <v>-6.3</v>
      </c>
      <c r="E10">
        <v>6.2</v>
      </c>
      <c r="H10">
        <v>1110</v>
      </c>
      <c r="I10">
        <v>220</v>
      </c>
      <c r="K10">
        <v>0.42</v>
      </c>
      <c r="L10">
        <v>0.04</v>
      </c>
      <c r="M10">
        <f t="shared" si="0"/>
        <v>0.46410958904109589</v>
      </c>
      <c r="N10">
        <f t="shared" si="1"/>
        <v>4.4200913242009129E-2</v>
      </c>
      <c r="S10">
        <f t="shared" si="2"/>
        <v>44.541643541999576</v>
      </c>
    </row>
    <row r="11" spans="1:22">
      <c r="A11" t="s">
        <v>72</v>
      </c>
      <c r="D11">
        <v>6.2</v>
      </c>
      <c r="E11">
        <v>4.9000000000000004</v>
      </c>
      <c r="H11">
        <v>1170</v>
      </c>
      <c r="I11">
        <v>130</v>
      </c>
      <c r="K11">
        <v>0.18</v>
      </c>
      <c r="L11">
        <v>0.05</v>
      </c>
      <c r="M11">
        <f t="shared" si="0"/>
        <v>0.19890410958904109</v>
      </c>
      <c r="N11">
        <f t="shared" si="1"/>
        <v>5.5251141552511415E-2</v>
      </c>
      <c r="S11">
        <f t="shared" si="2"/>
        <v>38.320113936777453</v>
      </c>
    </row>
    <row r="12" spans="1:22">
      <c r="A12" t="s">
        <v>95</v>
      </c>
      <c r="D12">
        <v>-7.9</v>
      </c>
      <c r="E12">
        <v>4.7</v>
      </c>
      <c r="H12">
        <v>1210</v>
      </c>
      <c r="I12">
        <v>200</v>
      </c>
      <c r="K12">
        <v>0.38</v>
      </c>
      <c r="L12">
        <v>0.04</v>
      </c>
      <c r="M12">
        <f t="shared" si="0"/>
        <v>0.41990867579908675</v>
      </c>
      <c r="N12">
        <f t="shared" si="1"/>
        <v>4.4200913242009129E-2</v>
      </c>
      <c r="S12">
        <f t="shared" si="2"/>
        <v>30.749967302196406</v>
      </c>
    </row>
    <row r="13" spans="1:22">
      <c r="A13" t="s">
        <v>96</v>
      </c>
      <c r="D13">
        <v>-8</v>
      </c>
      <c r="E13">
        <v>3.9</v>
      </c>
      <c r="H13">
        <v>1210</v>
      </c>
      <c r="I13">
        <v>180</v>
      </c>
      <c r="K13">
        <v>0.22</v>
      </c>
      <c r="L13">
        <v>0.04</v>
      </c>
      <c r="M13">
        <f t="shared" si="0"/>
        <v>0.24310502283105023</v>
      </c>
      <c r="N13">
        <f t="shared" si="1"/>
        <v>4.4200913242009129E-2</v>
      </c>
      <c r="S13">
        <f t="shared" si="2"/>
        <v>25.989233583833009</v>
      </c>
    </row>
    <row r="14" spans="1:22">
      <c r="A14" t="s">
        <v>70</v>
      </c>
      <c r="D14">
        <v>6.6</v>
      </c>
      <c r="E14">
        <v>4.5999999999999996</v>
      </c>
      <c r="H14">
        <v>1210</v>
      </c>
      <c r="I14">
        <v>120</v>
      </c>
      <c r="K14">
        <v>0.13</v>
      </c>
      <c r="L14">
        <v>2.7E-2</v>
      </c>
      <c r="M14">
        <f t="shared" si="0"/>
        <v>0.14365296803652969</v>
      </c>
      <c r="N14">
        <f t="shared" si="1"/>
        <v>2.9835616438356163E-2</v>
      </c>
      <c r="S14">
        <f t="shared" si="2"/>
        <v>34.875328344602181</v>
      </c>
    </row>
    <row r="15" spans="1:22">
      <c r="A15" t="s">
        <v>64</v>
      </c>
      <c r="D15">
        <v>-7.3</v>
      </c>
      <c r="E15">
        <v>3.7</v>
      </c>
      <c r="H15">
        <v>1220</v>
      </c>
      <c r="I15">
        <v>240</v>
      </c>
      <c r="K15">
        <v>0.27</v>
      </c>
      <c r="L15">
        <v>0.05</v>
      </c>
      <c r="M15">
        <f t="shared" si="0"/>
        <v>0.29835616438356166</v>
      </c>
      <c r="N15">
        <f t="shared" si="1"/>
        <v>5.5251141552511415E-2</v>
      </c>
      <c r="S15">
        <f t="shared" si="2"/>
        <v>26.878139752098647</v>
      </c>
    </row>
    <row r="16" spans="1:22">
      <c r="A16" t="s">
        <v>55</v>
      </c>
      <c r="D16">
        <v>-7.6</v>
      </c>
      <c r="E16">
        <v>5.8</v>
      </c>
      <c r="H16">
        <v>1310</v>
      </c>
      <c r="I16">
        <v>220</v>
      </c>
      <c r="K16">
        <v>0.33</v>
      </c>
      <c r="L16">
        <v>7.0000000000000007E-2</v>
      </c>
      <c r="M16">
        <f t="shared" si="0"/>
        <v>0.36465753424657532</v>
      </c>
      <c r="N16">
        <f t="shared" si="1"/>
        <v>7.7351598173516001E-2</v>
      </c>
      <c r="S16">
        <f t="shared" si="2"/>
        <v>37.34934904464059</v>
      </c>
    </row>
    <row r="17" spans="1:19">
      <c r="A17" t="s">
        <v>47</v>
      </c>
      <c r="D17">
        <v>-8.3000000000000007</v>
      </c>
      <c r="E17">
        <v>3.6</v>
      </c>
      <c r="H17">
        <v>1330</v>
      </c>
      <c r="I17">
        <v>200</v>
      </c>
      <c r="K17">
        <v>0.4</v>
      </c>
      <c r="L17">
        <v>0.05</v>
      </c>
      <c r="M17">
        <f t="shared" si="0"/>
        <v>0.44200913242009132</v>
      </c>
      <c r="N17">
        <f t="shared" si="1"/>
        <v>5.5251141552511415E-2</v>
      </c>
      <c r="S17">
        <f t="shared" si="2"/>
        <v>23.448062577957817</v>
      </c>
    </row>
    <row r="18" spans="1:19">
      <c r="A18" t="s">
        <v>91</v>
      </c>
      <c r="D18">
        <v>-7.2</v>
      </c>
      <c r="E18">
        <v>7.2</v>
      </c>
      <c r="H18">
        <v>1330</v>
      </c>
      <c r="I18">
        <v>230</v>
      </c>
      <c r="K18">
        <v>0.44</v>
      </c>
      <c r="L18">
        <v>0.04</v>
      </c>
      <c r="M18">
        <f t="shared" si="0"/>
        <v>0.48621004566210047</v>
      </c>
      <c r="N18">
        <f t="shared" si="1"/>
        <v>4.4200913242009129E-2</v>
      </c>
      <c r="S18">
        <f t="shared" si="2"/>
        <v>45</v>
      </c>
    </row>
    <row r="19" spans="1:19">
      <c r="A19" t="s">
        <v>90</v>
      </c>
      <c r="D19">
        <v>-4.5999999999999996</v>
      </c>
      <c r="E19">
        <v>7.2</v>
      </c>
      <c r="H19">
        <v>1340</v>
      </c>
      <c r="I19">
        <v>110</v>
      </c>
      <c r="K19">
        <v>0.36</v>
      </c>
      <c r="L19">
        <v>0.02</v>
      </c>
      <c r="M19">
        <f t="shared" si="0"/>
        <v>0.39780821917808218</v>
      </c>
      <c r="N19">
        <f t="shared" si="1"/>
        <v>2.2100456621004565E-2</v>
      </c>
      <c r="S19">
        <f t="shared" si="2"/>
        <v>57.425942865427494</v>
      </c>
    </row>
    <row r="20" spans="1:19">
      <c r="A20" t="s">
        <v>84</v>
      </c>
      <c r="D20">
        <v>-7.1</v>
      </c>
      <c r="E20">
        <v>5.8</v>
      </c>
      <c r="H20">
        <v>1350</v>
      </c>
      <c r="I20">
        <v>130</v>
      </c>
      <c r="K20">
        <v>0.12</v>
      </c>
      <c r="L20">
        <v>0.04</v>
      </c>
      <c r="M20">
        <f t="shared" si="0"/>
        <v>0.1326027397260274</v>
      </c>
      <c r="N20">
        <f t="shared" si="1"/>
        <v>4.4200913242009129E-2</v>
      </c>
      <c r="S20">
        <f t="shared" si="2"/>
        <v>39.245434668897815</v>
      </c>
    </row>
    <row r="21" spans="1:19">
      <c r="A21" t="s">
        <v>94</v>
      </c>
      <c r="D21">
        <v>-8</v>
      </c>
      <c r="E21">
        <v>6.6</v>
      </c>
      <c r="H21">
        <v>1360</v>
      </c>
      <c r="I21">
        <v>220</v>
      </c>
      <c r="K21">
        <v>0.36</v>
      </c>
      <c r="L21">
        <v>0.03</v>
      </c>
      <c r="M21">
        <f t="shared" si="0"/>
        <v>0.39780821917808218</v>
      </c>
      <c r="N21">
        <f t="shared" si="1"/>
        <v>3.3150684931506851E-2</v>
      </c>
      <c r="S21">
        <f t="shared" si="2"/>
        <v>39.522631271171122</v>
      </c>
    </row>
    <row r="22" spans="1:19">
      <c r="A22" t="s">
        <v>46</v>
      </c>
      <c r="D22">
        <v>-8.6999999999999993</v>
      </c>
      <c r="E22">
        <v>3.1</v>
      </c>
      <c r="H22">
        <v>1370</v>
      </c>
      <c r="I22">
        <v>180</v>
      </c>
      <c r="K22">
        <v>0.18</v>
      </c>
      <c r="L22">
        <v>0.04</v>
      </c>
      <c r="M22">
        <f t="shared" si="0"/>
        <v>0.19890410958904109</v>
      </c>
      <c r="N22">
        <f t="shared" si="1"/>
        <v>4.4200913242009129E-2</v>
      </c>
      <c r="S22">
        <f t="shared" si="2"/>
        <v>19.612093708904077</v>
      </c>
    </row>
    <row r="23" spans="1:19">
      <c r="A23" t="s">
        <v>66</v>
      </c>
      <c r="D23">
        <v>-7.3</v>
      </c>
      <c r="E23">
        <v>5.7</v>
      </c>
      <c r="H23">
        <v>1390</v>
      </c>
      <c r="I23">
        <v>190</v>
      </c>
      <c r="K23">
        <v>0.31</v>
      </c>
      <c r="L23">
        <v>4.5999999999999999E-2</v>
      </c>
      <c r="M23">
        <f t="shared" si="0"/>
        <v>0.34255707762557075</v>
      </c>
      <c r="N23">
        <f t="shared" si="1"/>
        <v>5.0831050228310498E-2</v>
      </c>
      <c r="S23">
        <f t="shared" si="2"/>
        <v>37.983498255277091</v>
      </c>
    </row>
    <row r="24" spans="1:19">
      <c r="A24" t="s">
        <v>73</v>
      </c>
      <c r="D24">
        <v>7.7</v>
      </c>
      <c r="E24">
        <v>6.1</v>
      </c>
      <c r="H24">
        <v>1420</v>
      </c>
      <c r="I24">
        <v>200</v>
      </c>
      <c r="K24">
        <v>0.3</v>
      </c>
      <c r="L24">
        <v>0.04</v>
      </c>
      <c r="M24">
        <f t="shared" si="0"/>
        <v>0.33150684931506852</v>
      </c>
      <c r="N24">
        <f t="shared" si="1"/>
        <v>4.4200913242009129E-2</v>
      </c>
      <c r="S24">
        <f t="shared" si="2"/>
        <v>38.386539517685243</v>
      </c>
    </row>
    <row r="25" spans="1:19">
      <c r="A25" t="s">
        <v>58</v>
      </c>
      <c r="D25">
        <v>-7.4</v>
      </c>
      <c r="E25">
        <v>6.8</v>
      </c>
      <c r="H25">
        <v>1450</v>
      </c>
      <c r="I25">
        <v>200</v>
      </c>
      <c r="K25">
        <v>0.37</v>
      </c>
      <c r="L25">
        <v>3.1E-2</v>
      </c>
      <c r="M25">
        <f t="shared" si="0"/>
        <v>0.40885844748858446</v>
      </c>
      <c r="N25">
        <f t="shared" si="1"/>
        <v>3.4255707762557083E-2</v>
      </c>
      <c r="S25">
        <f t="shared" si="2"/>
        <v>42.580490783343663</v>
      </c>
    </row>
    <row r="26" spans="1:19">
      <c r="A26" t="s">
        <v>93</v>
      </c>
      <c r="D26">
        <v>-9</v>
      </c>
      <c r="E26">
        <v>5.5</v>
      </c>
      <c r="H26">
        <v>1460</v>
      </c>
      <c r="I26">
        <v>190</v>
      </c>
      <c r="K26">
        <v>0.22</v>
      </c>
      <c r="L26">
        <v>0.03</v>
      </c>
      <c r="M26">
        <f t="shared" si="0"/>
        <v>0.24310502283105023</v>
      </c>
      <c r="N26">
        <f t="shared" si="1"/>
        <v>3.3150684931506851E-2</v>
      </c>
      <c r="S26">
        <f t="shared" si="2"/>
        <v>31.429565614838516</v>
      </c>
    </row>
    <row r="27" spans="1:19">
      <c r="A27" t="s">
        <v>89</v>
      </c>
      <c r="D27">
        <v>-5.4</v>
      </c>
      <c r="E27">
        <v>8.6</v>
      </c>
      <c r="H27">
        <v>1520</v>
      </c>
      <c r="I27">
        <v>140</v>
      </c>
      <c r="K27">
        <v>0.27</v>
      </c>
      <c r="L27">
        <v>0.02</v>
      </c>
      <c r="M27">
        <f t="shared" si="0"/>
        <v>0.29835616438356166</v>
      </c>
      <c r="N27">
        <f t="shared" si="1"/>
        <v>2.2100456621004565E-2</v>
      </c>
      <c r="S27">
        <f t="shared" si="2"/>
        <v>57.875001559612471</v>
      </c>
    </row>
    <row r="28" spans="1:19">
      <c r="A28" t="s">
        <v>87</v>
      </c>
      <c r="D28">
        <v>-5.2</v>
      </c>
      <c r="E28">
        <v>8.3000000000000007</v>
      </c>
      <c r="H28">
        <v>1530</v>
      </c>
      <c r="I28">
        <v>120</v>
      </c>
      <c r="K28">
        <v>0.34</v>
      </c>
      <c r="L28">
        <v>1.4999999999999999E-2</v>
      </c>
      <c r="M28">
        <f t="shared" si="0"/>
        <v>0.37570776255707766</v>
      </c>
      <c r="N28">
        <f t="shared" si="1"/>
        <v>1.6575342465753425E-2</v>
      </c>
      <c r="S28">
        <f t="shared" si="2"/>
        <v>57.932608396739518</v>
      </c>
    </row>
    <row r="29" spans="1:19">
      <c r="A29" t="s">
        <v>71</v>
      </c>
      <c r="D29">
        <v>8.5</v>
      </c>
      <c r="E29">
        <v>6.4</v>
      </c>
      <c r="H29">
        <v>1540</v>
      </c>
      <c r="I29">
        <v>170</v>
      </c>
      <c r="K29">
        <v>0.3</v>
      </c>
      <c r="L29">
        <v>4.7E-2</v>
      </c>
      <c r="M29">
        <f t="shared" si="0"/>
        <v>0.33150684931506852</v>
      </c>
      <c r="N29">
        <f t="shared" si="1"/>
        <v>5.1936073059360731E-2</v>
      </c>
      <c r="S29">
        <f t="shared" si="2"/>
        <v>36.977596352672506</v>
      </c>
    </row>
    <row r="30" spans="1:19">
      <c r="A30" t="s">
        <v>68</v>
      </c>
      <c r="D30">
        <v>-6</v>
      </c>
      <c r="E30">
        <v>9.1</v>
      </c>
      <c r="H30">
        <v>1610</v>
      </c>
      <c r="I30">
        <v>210</v>
      </c>
      <c r="K30">
        <v>0.3</v>
      </c>
      <c r="L30">
        <v>1.9E-2</v>
      </c>
      <c r="M30">
        <f t="shared" si="0"/>
        <v>0.33150684931506852</v>
      </c>
      <c r="N30">
        <f t="shared" si="1"/>
        <v>2.0995433789954339E-2</v>
      </c>
      <c r="S30">
        <f t="shared" si="2"/>
        <v>56.601511532012758</v>
      </c>
    </row>
    <row r="31" spans="1:19">
      <c r="A31" t="s">
        <v>79</v>
      </c>
      <c r="D31">
        <v>-6.9</v>
      </c>
      <c r="E31">
        <v>9.4</v>
      </c>
      <c r="H31">
        <v>1680</v>
      </c>
      <c r="I31">
        <v>180</v>
      </c>
      <c r="K31">
        <v>0.27</v>
      </c>
      <c r="L31">
        <v>0.02</v>
      </c>
      <c r="M31">
        <f t="shared" si="0"/>
        <v>0.29835616438356166</v>
      </c>
      <c r="N31">
        <f t="shared" si="1"/>
        <v>2.2100456621004565E-2</v>
      </c>
      <c r="S31">
        <f t="shared" si="2"/>
        <v>53.719746506237328</v>
      </c>
    </row>
    <row r="32" spans="1:19">
      <c r="A32" t="s">
        <v>56</v>
      </c>
      <c r="D32">
        <v>-8.6999999999999993</v>
      </c>
      <c r="E32">
        <v>7.7</v>
      </c>
      <c r="H32">
        <v>1700</v>
      </c>
      <c r="I32">
        <v>180</v>
      </c>
      <c r="K32">
        <v>0.25</v>
      </c>
      <c r="L32">
        <v>0.04</v>
      </c>
      <c r="M32">
        <f t="shared" si="0"/>
        <v>0.27625570776255709</v>
      </c>
      <c r="N32">
        <f t="shared" si="1"/>
        <v>4.4200913242009129E-2</v>
      </c>
      <c r="S32">
        <f t="shared" si="2"/>
        <v>41.510675094203613</v>
      </c>
    </row>
    <row r="33" spans="1:19">
      <c r="A33" t="s">
        <v>39</v>
      </c>
      <c r="D33">
        <v>-10</v>
      </c>
      <c r="E33">
        <v>6.2</v>
      </c>
      <c r="H33">
        <v>1720</v>
      </c>
      <c r="I33">
        <v>160</v>
      </c>
      <c r="K33">
        <v>0.11</v>
      </c>
      <c r="L33">
        <v>5.5E-2</v>
      </c>
      <c r="M33">
        <f t="shared" si="0"/>
        <v>0.12155251141552512</v>
      </c>
      <c r="N33">
        <f t="shared" si="1"/>
        <v>6.0776255707762558E-2</v>
      </c>
      <c r="S33">
        <f t="shared" si="2"/>
        <v>31.798912824294419</v>
      </c>
    </row>
    <row r="34" spans="1:19">
      <c r="A34" t="s">
        <v>92</v>
      </c>
      <c r="D34">
        <v>-10.1</v>
      </c>
      <c r="E34">
        <v>7</v>
      </c>
      <c r="H34">
        <v>1750</v>
      </c>
      <c r="I34">
        <v>190</v>
      </c>
      <c r="K34">
        <v>0.2</v>
      </c>
      <c r="L34">
        <v>0.02</v>
      </c>
      <c r="M34">
        <f t="shared" ref="M34:M60" si="3">K34*2.42/2.19</f>
        <v>0.22100456621004566</v>
      </c>
      <c r="N34">
        <f t="shared" ref="N34:N60" si="4">L34*2.42/2.19</f>
        <v>2.2100456621004565E-2</v>
      </c>
      <c r="S34">
        <f t="shared" si="2"/>
        <v>34.724641835121872</v>
      </c>
    </row>
    <row r="35" spans="1:19">
      <c r="A35" t="s">
        <v>83</v>
      </c>
      <c r="D35">
        <v>-10.199999999999999</v>
      </c>
      <c r="E35">
        <v>7.4</v>
      </c>
      <c r="H35">
        <v>1760</v>
      </c>
      <c r="I35">
        <v>220</v>
      </c>
      <c r="K35">
        <v>0.25</v>
      </c>
      <c r="L35">
        <v>0.02</v>
      </c>
      <c r="M35">
        <f t="shared" si="3"/>
        <v>0.27625570776255709</v>
      </c>
      <c r="N35">
        <f t="shared" si="4"/>
        <v>2.2100456621004565E-2</v>
      </c>
      <c r="S35">
        <f t="shared" si="2"/>
        <v>35.960517196644886</v>
      </c>
    </row>
    <row r="36" spans="1:19">
      <c r="A36" t="s">
        <v>81</v>
      </c>
      <c r="D36">
        <v>-9.4</v>
      </c>
      <c r="E36">
        <v>8.6999999999999993</v>
      </c>
      <c r="H36">
        <v>1800</v>
      </c>
      <c r="I36">
        <v>230</v>
      </c>
      <c r="K36">
        <v>0.36</v>
      </c>
      <c r="L36">
        <v>0.05</v>
      </c>
      <c r="M36">
        <f t="shared" si="3"/>
        <v>0.39780821917808218</v>
      </c>
      <c r="N36">
        <f t="shared" si="4"/>
        <v>5.5251141552511415E-2</v>
      </c>
      <c r="S36">
        <f t="shared" si="2"/>
        <v>42.785244872680771</v>
      </c>
    </row>
    <row r="37" spans="1:19">
      <c r="A37" t="s">
        <v>63</v>
      </c>
      <c r="D37">
        <v>-7.1</v>
      </c>
      <c r="E37">
        <v>10</v>
      </c>
      <c r="H37">
        <v>1800</v>
      </c>
      <c r="I37">
        <v>200</v>
      </c>
      <c r="K37">
        <v>0.33</v>
      </c>
      <c r="L37">
        <v>1.7999999999999999E-2</v>
      </c>
      <c r="M37">
        <f t="shared" si="3"/>
        <v>0.36465753424657532</v>
      </c>
      <c r="N37">
        <f t="shared" si="4"/>
        <v>1.9890410958904106E-2</v>
      </c>
      <c r="S37">
        <f t="shared" si="2"/>
        <v>54.625248156123924</v>
      </c>
    </row>
    <row r="38" spans="1:19">
      <c r="A38" t="s">
        <v>57</v>
      </c>
      <c r="D38">
        <v>-8.9</v>
      </c>
      <c r="E38">
        <v>8</v>
      </c>
      <c r="H38">
        <v>1800</v>
      </c>
      <c r="I38">
        <v>160</v>
      </c>
      <c r="K38">
        <v>0.19</v>
      </c>
      <c r="L38">
        <v>0.03</v>
      </c>
      <c r="M38">
        <f t="shared" si="3"/>
        <v>0.20995433789954338</v>
      </c>
      <c r="N38">
        <f t="shared" si="4"/>
        <v>3.3150684931506851E-2</v>
      </c>
      <c r="S38">
        <f t="shared" si="2"/>
        <v>41.951625059701705</v>
      </c>
    </row>
    <row r="39" spans="1:19">
      <c r="A39" t="s">
        <v>62</v>
      </c>
      <c r="D39">
        <v>-7.4</v>
      </c>
      <c r="E39">
        <v>9.6</v>
      </c>
      <c r="H39">
        <v>1810</v>
      </c>
      <c r="I39">
        <v>160</v>
      </c>
      <c r="K39">
        <v>0.23</v>
      </c>
      <c r="L39">
        <v>2.5000000000000001E-2</v>
      </c>
      <c r="M39">
        <f t="shared" si="3"/>
        <v>0.25415525114155252</v>
      </c>
      <c r="N39">
        <f t="shared" si="4"/>
        <v>2.7625570776255708E-2</v>
      </c>
      <c r="S39">
        <f t="shared" si="2"/>
        <v>52.373766361330212</v>
      </c>
    </row>
    <row r="40" spans="1:19">
      <c r="A40" t="s">
        <v>45</v>
      </c>
      <c r="D40">
        <v>-7</v>
      </c>
      <c r="E40">
        <v>9.6</v>
      </c>
      <c r="H40">
        <v>1820</v>
      </c>
      <c r="I40">
        <v>130</v>
      </c>
      <c r="K40">
        <v>7.8E-2</v>
      </c>
      <c r="L40">
        <v>0.02</v>
      </c>
      <c r="M40">
        <f t="shared" si="3"/>
        <v>8.6191780821917807E-2</v>
      </c>
      <c r="N40">
        <f t="shared" si="4"/>
        <v>2.2100456621004565E-2</v>
      </c>
      <c r="S40">
        <f t="shared" si="2"/>
        <v>53.901716032891997</v>
      </c>
    </row>
    <row r="41" spans="1:19">
      <c r="A41" t="s">
        <v>75</v>
      </c>
      <c r="D41">
        <v>6.1</v>
      </c>
      <c r="E41">
        <v>11.2</v>
      </c>
      <c r="H41">
        <v>1840</v>
      </c>
      <c r="I41">
        <v>210</v>
      </c>
      <c r="K41">
        <v>0.36</v>
      </c>
      <c r="L41">
        <v>0.03</v>
      </c>
      <c r="M41">
        <f t="shared" si="3"/>
        <v>0.39780821917808218</v>
      </c>
      <c r="N41">
        <f t="shared" si="4"/>
        <v>3.3150684931506851E-2</v>
      </c>
      <c r="S41">
        <f t="shared" si="2"/>
        <v>61.425395009900868</v>
      </c>
    </row>
    <row r="42" spans="1:19">
      <c r="A42" t="s">
        <v>40</v>
      </c>
      <c r="D42">
        <v>-9.3000000000000007</v>
      </c>
      <c r="E42">
        <v>6.2</v>
      </c>
      <c r="H42">
        <v>1850</v>
      </c>
      <c r="I42">
        <v>115</v>
      </c>
      <c r="K42">
        <v>-0.12</v>
      </c>
      <c r="L42">
        <v>0.03</v>
      </c>
      <c r="M42">
        <f t="shared" si="3"/>
        <v>-0.1326027397260274</v>
      </c>
      <c r="N42">
        <f t="shared" si="4"/>
        <v>3.3150684931506851E-2</v>
      </c>
      <c r="S42">
        <f t="shared" si="2"/>
        <v>33.690067525979785</v>
      </c>
    </row>
    <row r="43" spans="1:19">
      <c r="A43" t="s">
        <v>53</v>
      </c>
      <c r="D43">
        <v>-9.8000000000000007</v>
      </c>
      <c r="E43">
        <v>8.8000000000000007</v>
      </c>
      <c r="H43">
        <v>1900</v>
      </c>
      <c r="I43">
        <v>280</v>
      </c>
      <c r="K43">
        <v>0.41</v>
      </c>
      <c r="L43">
        <v>0.14000000000000001</v>
      </c>
      <c r="M43">
        <f t="shared" si="3"/>
        <v>0.45305936073059355</v>
      </c>
      <c r="N43">
        <f t="shared" si="4"/>
        <v>0.154703196347032</v>
      </c>
      <c r="S43">
        <f t="shared" si="2"/>
        <v>41.922544600575627</v>
      </c>
    </row>
    <row r="44" spans="1:19">
      <c r="A44" t="s">
        <v>50</v>
      </c>
      <c r="D44">
        <v>-10.9</v>
      </c>
      <c r="E44">
        <v>6.7</v>
      </c>
      <c r="H44">
        <v>1930</v>
      </c>
      <c r="I44">
        <v>200</v>
      </c>
      <c r="K44">
        <v>0.28999999999999998</v>
      </c>
      <c r="L44">
        <v>0.02</v>
      </c>
      <c r="M44">
        <f t="shared" si="3"/>
        <v>0.32045662100456623</v>
      </c>
      <c r="N44">
        <f t="shared" si="4"/>
        <v>2.2100456621004565E-2</v>
      </c>
      <c r="S44">
        <f t="shared" si="2"/>
        <v>31.5781649321138</v>
      </c>
    </row>
    <row r="45" spans="1:19">
      <c r="A45" t="s">
        <v>48</v>
      </c>
      <c r="D45">
        <v>-12.1</v>
      </c>
      <c r="E45">
        <v>5.5</v>
      </c>
      <c r="H45">
        <v>1990</v>
      </c>
      <c r="I45">
        <v>180</v>
      </c>
      <c r="K45">
        <v>0.18</v>
      </c>
      <c r="L45">
        <v>0.02</v>
      </c>
      <c r="M45">
        <f t="shared" si="3"/>
        <v>0.19890410958904109</v>
      </c>
      <c r="N45">
        <f t="shared" si="4"/>
        <v>2.2100456621004565E-2</v>
      </c>
      <c r="S45">
        <f t="shared" si="2"/>
        <v>24.44395478041654</v>
      </c>
    </row>
    <row r="46" spans="1:19">
      <c r="A46" t="s">
        <v>88</v>
      </c>
      <c r="D46">
        <v>-9.4</v>
      </c>
      <c r="E46">
        <v>9.5</v>
      </c>
      <c r="H46">
        <v>2000</v>
      </c>
      <c r="I46">
        <v>140</v>
      </c>
      <c r="K46">
        <v>0.18</v>
      </c>
      <c r="L46">
        <v>0.04</v>
      </c>
      <c r="M46">
        <f t="shared" si="3"/>
        <v>0.19890410958904109</v>
      </c>
      <c r="N46">
        <f t="shared" si="4"/>
        <v>4.4200913242009129E-2</v>
      </c>
      <c r="S46">
        <f t="shared" si="2"/>
        <v>45.303149443714126</v>
      </c>
    </row>
    <row r="47" spans="1:19">
      <c r="A47" t="s">
        <v>60</v>
      </c>
      <c r="D47">
        <v>-8.9</v>
      </c>
      <c r="E47">
        <v>9.3000000000000007</v>
      </c>
      <c r="H47">
        <v>2000</v>
      </c>
      <c r="I47">
        <v>120</v>
      </c>
      <c r="K47">
        <v>0.17</v>
      </c>
      <c r="L47">
        <v>1.7999999999999999E-2</v>
      </c>
      <c r="M47">
        <f t="shared" si="3"/>
        <v>0.18785388127853883</v>
      </c>
      <c r="N47">
        <f t="shared" si="4"/>
        <v>1.9890410958904106E-2</v>
      </c>
      <c r="S47">
        <f t="shared" si="2"/>
        <v>46.259045207175269</v>
      </c>
    </row>
    <row r="48" spans="1:19">
      <c r="A48" t="s">
        <v>42</v>
      </c>
      <c r="D48">
        <v>-10.4</v>
      </c>
      <c r="E48">
        <v>8.1</v>
      </c>
      <c r="H48">
        <v>2005</v>
      </c>
      <c r="I48">
        <v>150</v>
      </c>
      <c r="K48">
        <v>0.12</v>
      </c>
      <c r="L48">
        <v>0.02</v>
      </c>
      <c r="M48">
        <f t="shared" si="3"/>
        <v>0.1326027397260274</v>
      </c>
      <c r="N48">
        <f t="shared" si="4"/>
        <v>2.2100456621004565E-2</v>
      </c>
      <c r="S48">
        <f t="shared" si="2"/>
        <v>37.91310458992632</v>
      </c>
    </row>
    <row r="49" spans="1:19">
      <c r="A49" t="s">
        <v>61</v>
      </c>
      <c r="D49">
        <v>-9</v>
      </c>
      <c r="E49">
        <v>9.5</v>
      </c>
      <c r="H49">
        <v>2010</v>
      </c>
      <c r="I49">
        <v>145</v>
      </c>
      <c r="K49">
        <v>0.31</v>
      </c>
      <c r="L49">
        <v>1.4E-2</v>
      </c>
      <c r="M49">
        <f t="shared" si="3"/>
        <v>0.34255707762557075</v>
      </c>
      <c r="N49">
        <f t="shared" si="4"/>
        <v>1.5470319634703198E-2</v>
      </c>
      <c r="S49">
        <f t="shared" si="2"/>
        <v>46.548157698977974</v>
      </c>
    </row>
    <row r="50" spans="1:19">
      <c r="A50" t="s">
        <v>82</v>
      </c>
      <c r="D50">
        <v>-10.5</v>
      </c>
      <c r="E50">
        <v>9.3000000000000007</v>
      </c>
      <c r="H50">
        <v>2050</v>
      </c>
      <c r="I50">
        <v>190</v>
      </c>
      <c r="K50">
        <v>0.25</v>
      </c>
      <c r="L50">
        <v>8.0000000000000002E-3</v>
      </c>
      <c r="M50">
        <f t="shared" si="3"/>
        <v>0.27625570776255709</v>
      </c>
      <c r="N50">
        <f t="shared" si="4"/>
        <v>8.8401826484018255E-3</v>
      </c>
      <c r="S50">
        <f t="shared" si="2"/>
        <v>41.531770741082852</v>
      </c>
    </row>
    <row r="51" spans="1:19">
      <c r="A51" t="s">
        <v>43</v>
      </c>
      <c r="D51">
        <v>-10.3</v>
      </c>
      <c r="E51">
        <v>9.4</v>
      </c>
      <c r="H51">
        <v>2070</v>
      </c>
      <c r="I51">
        <v>220</v>
      </c>
      <c r="K51">
        <v>0.26</v>
      </c>
      <c r="L51">
        <v>4.4999999999999998E-2</v>
      </c>
      <c r="M51">
        <f t="shared" si="3"/>
        <v>0.28730593607305938</v>
      </c>
      <c r="N51">
        <f t="shared" si="4"/>
        <v>4.9726027397260272E-2</v>
      </c>
      <c r="S51">
        <f t="shared" si="2"/>
        <v>42.384245124578129</v>
      </c>
    </row>
    <row r="52" spans="1:19">
      <c r="A52" t="s">
        <v>51</v>
      </c>
      <c r="D52">
        <v>-11.5</v>
      </c>
      <c r="E52">
        <v>8.1999999999999993</v>
      </c>
      <c r="H52">
        <v>2070</v>
      </c>
      <c r="I52">
        <v>230</v>
      </c>
      <c r="K52">
        <v>0.35</v>
      </c>
      <c r="L52">
        <v>1.6E-2</v>
      </c>
      <c r="M52">
        <f t="shared" si="3"/>
        <v>0.38675799086757989</v>
      </c>
      <c r="N52">
        <f t="shared" si="4"/>
        <v>1.7680365296803651E-2</v>
      </c>
      <c r="S52">
        <f t="shared" si="2"/>
        <v>35.490520782447113</v>
      </c>
    </row>
    <row r="53" spans="1:19">
      <c r="A53" t="s">
        <v>54</v>
      </c>
      <c r="D53">
        <v>-9.8000000000000007</v>
      </c>
      <c r="E53">
        <v>8.9</v>
      </c>
      <c r="H53">
        <v>2080</v>
      </c>
      <c r="I53">
        <v>140</v>
      </c>
      <c r="K53">
        <v>0.24</v>
      </c>
      <c r="L53">
        <v>7.0000000000000001E-3</v>
      </c>
      <c r="M53">
        <f t="shared" si="3"/>
        <v>0.2652054794520548</v>
      </c>
      <c r="N53">
        <f t="shared" si="4"/>
        <v>7.7351598173515989E-3</v>
      </c>
      <c r="S53">
        <f t="shared" si="2"/>
        <v>42.244575299497242</v>
      </c>
    </row>
    <row r="54" spans="1:19">
      <c r="A54" t="s">
        <v>44</v>
      </c>
      <c r="D54">
        <v>-8.8000000000000007</v>
      </c>
      <c r="E54">
        <v>9.3000000000000007</v>
      </c>
      <c r="H54">
        <v>2090</v>
      </c>
      <c r="I54">
        <v>110</v>
      </c>
      <c r="K54">
        <v>-0.08</v>
      </c>
      <c r="L54">
        <v>0.05</v>
      </c>
      <c r="M54">
        <f t="shared" si="3"/>
        <v>-8.8401826484018259E-2</v>
      </c>
      <c r="N54">
        <f t="shared" si="4"/>
        <v>5.5251141552511415E-2</v>
      </c>
      <c r="S54">
        <f t="shared" si="2"/>
        <v>46.582353922618609</v>
      </c>
    </row>
    <row r="55" spans="1:19">
      <c r="A55" t="s">
        <v>80</v>
      </c>
      <c r="D55">
        <v>-10.6</v>
      </c>
      <c r="E55">
        <v>8.9</v>
      </c>
      <c r="H55">
        <v>2160</v>
      </c>
      <c r="I55">
        <v>95</v>
      </c>
      <c r="K55">
        <v>4.8000000000000001E-2</v>
      </c>
      <c r="L55">
        <v>0.03</v>
      </c>
      <c r="M55">
        <f t="shared" si="3"/>
        <v>5.3041095890410957E-2</v>
      </c>
      <c r="N55">
        <f t="shared" si="4"/>
        <v>3.3150684931506851E-2</v>
      </c>
      <c r="S55">
        <f t="shared" si="2"/>
        <v>40.017580409624188</v>
      </c>
    </row>
    <row r="56" spans="1:19">
      <c r="A56" t="s">
        <v>78</v>
      </c>
      <c r="D56">
        <v>-10.7</v>
      </c>
      <c r="E56">
        <v>10.1</v>
      </c>
      <c r="H56">
        <v>2250</v>
      </c>
      <c r="I56">
        <v>130</v>
      </c>
      <c r="K56">
        <v>0.13</v>
      </c>
      <c r="L56">
        <v>0.03</v>
      </c>
      <c r="M56">
        <f t="shared" si="3"/>
        <v>0.14365296803652969</v>
      </c>
      <c r="N56">
        <f t="shared" si="4"/>
        <v>3.3150684931506851E-2</v>
      </c>
      <c r="S56">
        <f t="shared" si="2"/>
        <v>43.347695322348692</v>
      </c>
    </row>
    <row r="57" spans="1:19">
      <c r="A57" t="s">
        <v>67</v>
      </c>
      <c r="D57">
        <v>-10.6</v>
      </c>
      <c r="E57">
        <v>10.6</v>
      </c>
      <c r="H57">
        <v>2300</v>
      </c>
      <c r="I57">
        <v>280</v>
      </c>
      <c r="K57">
        <v>0.37</v>
      </c>
      <c r="L57">
        <v>2.5999999999999999E-2</v>
      </c>
      <c r="M57">
        <f t="shared" si="3"/>
        <v>0.40885844748858446</v>
      </c>
      <c r="N57">
        <f t="shared" si="4"/>
        <v>2.8730593607305933E-2</v>
      </c>
      <c r="S57">
        <f t="shared" si="2"/>
        <v>45</v>
      </c>
    </row>
    <row r="58" spans="1:19">
      <c r="A58" t="s">
        <v>49</v>
      </c>
      <c r="D58">
        <v>-13.4</v>
      </c>
      <c r="E58">
        <v>7.8</v>
      </c>
      <c r="H58">
        <v>2330</v>
      </c>
      <c r="I58">
        <v>200</v>
      </c>
      <c r="K58">
        <v>0.23</v>
      </c>
      <c r="L58">
        <v>0.02</v>
      </c>
      <c r="M58">
        <f t="shared" si="3"/>
        <v>0.25415525114155252</v>
      </c>
      <c r="N58">
        <f t="shared" si="4"/>
        <v>2.2100456621004565E-2</v>
      </c>
      <c r="S58">
        <f t="shared" si="2"/>
        <v>30.203237754942659</v>
      </c>
    </row>
    <row r="59" spans="1:19">
      <c r="A59" t="s">
        <v>41</v>
      </c>
      <c r="D59">
        <v>-12.7</v>
      </c>
      <c r="E59">
        <v>9</v>
      </c>
      <c r="H59">
        <v>2340</v>
      </c>
      <c r="I59">
        <v>195</v>
      </c>
      <c r="K59">
        <v>0.17</v>
      </c>
      <c r="L59">
        <v>0.03</v>
      </c>
      <c r="M59">
        <f t="shared" si="3"/>
        <v>0.18785388127853883</v>
      </c>
      <c r="N59">
        <f t="shared" si="4"/>
        <v>3.3150684931506851E-2</v>
      </c>
      <c r="S59">
        <f t="shared" si="2"/>
        <v>35.323728900227749</v>
      </c>
    </row>
    <row r="60" spans="1:19">
      <c r="A60" t="s">
        <v>52</v>
      </c>
      <c r="D60">
        <v>-13</v>
      </c>
      <c r="E60">
        <v>10.3</v>
      </c>
      <c r="H60">
        <v>2460</v>
      </c>
      <c r="I60">
        <v>220</v>
      </c>
      <c r="K60">
        <v>0.21</v>
      </c>
      <c r="L60">
        <v>0.02</v>
      </c>
      <c r="M60">
        <f t="shared" si="3"/>
        <v>0.23205479452054795</v>
      </c>
      <c r="N60">
        <f t="shared" si="4"/>
        <v>2.2100456621004565E-2</v>
      </c>
      <c r="S60">
        <f t="shared" si="2"/>
        <v>38.390056106370025</v>
      </c>
    </row>
    <row r="62" spans="1:19">
      <c r="S62">
        <f>AVERAGE(S2:S60)</f>
        <v>40.630475802408405</v>
      </c>
    </row>
    <row r="63" spans="1:19">
      <c r="S63">
        <f>STDEV(S2:S60)</f>
        <v>9.7512409974308483</v>
      </c>
    </row>
    <row r="67" spans="15:15">
      <c r="O67">
        <f>MEDIAN(K46:K60)</f>
        <v>0.21</v>
      </c>
    </row>
  </sheetData>
  <sortState xmlns:xlrd2="http://schemas.microsoft.com/office/spreadsheetml/2017/richdata2" ref="A2:R60">
    <sortCondition ref="H2:H60"/>
  </sortState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Pomona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</dc:creator>
  <cp:keywords/>
  <dc:description/>
  <cp:lastModifiedBy>Joe Hesse-Withbroe</cp:lastModifiedBy>
  <cp:revision/>
  <dcterms:created xsi:type="dcterms:W3CDTF">2017-05-23T22:35:45Z</dcterms:created>
  <dcterms:modified xsi:type="dcterms:W3CDTF">2021-10-29T17:35:52Z</dcterms:modified>
  <cp:category/>
  <cp:contentStatus/>
</cp:coreProperties>
</file>