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hettysymes/Documents/op_art_generator/analysis/"/>
    </mc:Choice>
  </mc:AlternateContent>
  <xr:revisionPtr revIDLastSave="0" documentId="13_ncr:1_{9C9444C5-8438-0C43-A8F2-F40252113A39}" xr6:coauthVersionLast="47" xr6:coauthVersionMax="47" xr10:uidLastSave="{00000000-0000-0000-0000-000000000000}"/>
  <bookViews>
    <workbookView xWindow="0" yWindow="500" windowWidth="28400" windowHeight="15680" xr2:uid="{F32E88F0-E047-FC4B-8F82-E7C145B1565C}"/>
  </bookViews>
  <sheets>
    <sheet name="Cantus Firmus" sheetId="8" r:id="rId1"/>
    <sheet name="Current" sheetId="7" r:id="rId2"/>
    <sheet name="Straight curve" sheetId="6" r:id="rId3"/>
    <sheet name="Blaze" sheetId="5" r:id="rId4"/>
    <sheet name="Arrest 2" sheetId="4" r:id="rId5"/>
    <sheet name="Hesitate" sheetId="3" r:id="rId6"/>
    <sheet name="Movement In Square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A3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O2" i="5"/>
  <c r="P2" i="5"/>
  <c r="M3" i="5"/>
  <c r="O3" i="5"/>
  <c r="P3" i="5"/>
  <c r="M4" i="5"/>
  <c r="O4" i="5"/>
  <c r="P4" i="5"/>
  <c r="M5" i="5"/>
  <c r="O5" i="5"/>
  <c r="P5" i="5"/>
  <c r="M6" i="5"/>
  <c r="O6" i="5"/>
  <c r="P6" i="5"/>
  <c r="M7" i="5"/>
  <c r="O7" i="5"/>
  <c r="P7" i="5"/>
  <c r="M8" i="5"/>
  <c r="O8" i="5"/>
  <c r="P8" i="5"/>
  <c r="M9" i="5"/>
  <c r="O9" i="5"/>
  <c r="P9" i="5"/>
  <c r="M10" i="5"/>
  <c r="O10" i="5"/>
  <c r="P10" i="5"/>
  <c r="E14" i="5"/>
  <c r="B2" i="5"/>
  <c r="B17" i="5"/>
  <c r="B16" i="5"/>
  <c r="B15" i="5"/>
  <c r="B14" i="5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F2" i="2"/>
  <c r="D2" i="2"/>
  <c r="E3" i="2"/>
  <c r="F3" i="2"/>
  <c r="D3" i="2"/>
  <c r="J1" i="2"/>
  <c r="C2" i="2"/>
  <c r="B3" i="2"/>
  <c r="B4" i="2"/>
  <c r="C4" i="2"/>
  <c r="B5" i="2"/>
  <c r="C5" i="2"/>
  <c r="B6" i="2"/>
  <c r="B7" i="2"/>
  <c r="C7" i="2"/>
  <c r="B8" i="2"/>
  <c r="B9" i="2"/>
  <c r="C9" i="2"/>
  <c r="B10" i="2"/>
  <c r="C10" i="2"/>
  <c r="B11" i="2"/>
  <c r="B12" i="2"/>
  <c r="C12" i="2"/>
  <c r="B13" i="2"/>
  <c r="C13" i="2"/>
  <c r="B14" i="2"/>
  <c r="B15" i="2"/>
  <c r="C15" i="2"/>
  <c r="B16" i="2"/>
  <c r="B17" i="2"/>
  <c r="C17" i="2"/>
  <c r="B18" i="2"/>
  <c r="C18" i="2"/>
  <c r="B19" i="2"/>
  <c r="B20" i="2"/>
  <c r="C20" i="2"/>
  <c r="B21" i="2"/>
  <c r="C21" i="2"/>
  <c r="B22" i="2"/>
  <c r="B23" i="2"/>
  <c r="C23" i="2"/>
  <c r="B24" i="2"/>
  <c r="B25" i="2"/>
  <c r="C25" i="2"/>
  <c r="B26" i="2"/>
  <c r="C26" i="2"/>
  <c r="B27" i="2"/>
  <c r="B28" i="2"/>
  <c r="C28" i="2"/>
  <c r="B29" i="2"/>
  <c r="C29" i="2"/>
  <c r="B30" i="2"/>
  <c r="B31" i="2"/>
  <c r="C31" i="2"/>
  <c r="B32" i="2"/>
  <c r="B33" i="2"/>
  <c r="C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8" i="5"/>
  <c r="K7" i="5"/>
  <c r="L9" i="5"/>
  <c r="K6" i="5"/>
  <c r="L8" i="5"/>
  <c r="L7" i="5"/>
  <c r="K4" i="5"/>
  <c r="L6" i="5"/>
  <c r="K5" i="5"/>
  <c r="H2" i="5"/>
  <c r="K3" i="5"/>
  <c r="L5" i="5"/>
  <c r="K10" i="5"/>
  <c r="K2" i="5"/>
  <c r="L4" i="5"/>
  <c r="K9" i="5"/>
  <c r="I2" i="5"/>
  <c r="L3" i="5"/>
  <c r="L10" i="5"/>
  <c r="A4" i="5"/>
  <c r="B3" i="5"/>
  <c r="J2" i="5"/>
  <c r="J3" i="5"/>
  <c r="J4" i="5"/>
  <c r="J5" i="5"/>
  <c r="J6" i="5"/>
  <c r="J7" i="5"/>
  <c r="J8" i="5"/>
  <c r="J9" i="5"/>
  <c r="J10" i="5"/>
  <c r="H3" i="5"/>
  <c r="H4" i="5"/>
  <c r="H5" i="5"/>
  <c r="H6" i="5"/>
  <c r="H7" i="5"/>
  <c r="H8" i="5"/>
  <c r="H9" i="5"/>
  <c r="H10" i="5"/>
  <c r="I3" i="5"/>
  <c r="I4" i="5"/>
  <c r="I5" i="5"/>
  <c r="I6" i="5"/>
  <c r="I7" i="5"/>
  <c r="I8" i="5"/>
  <c r="I9" i="5"/>
  <c r="I10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C27" i="2"/>
  <c r="C19" i="2"/>
  <c r="C11" i="2"/>
  <c r="C3" i="2"/>
  <c r="C30" i="2"/>
  <c r="C22" i="2"/>
  <c r="C14" i="2"/>
  <c r="C6" i="2"/>
  <c r="C32" i="2"/>
  <c r="C24" i="2"/>
  <c r="C16" i="2"/>
  <c r="C8" i="2"/>
  <c r="E4" i="2"/>
  <c r="I4" i="3"/>
  <c r="H4" i="3"/>
  <c r="F5" i="6"/>
  <c r="A5" i="6"/>
  <c r="A5" i="5"/>
  <c r="B4" i="5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F4" i="2"/>
  <c r="D4" i="2"/>
  <c r="E5" i="2"/>
  <c r="I5" i="3"/>
  <c r="H5" i="3"/>
  <c r="F6" i="6"/>
  <c r="A6" i="6"/>
  <c r="A6" i="5"/>
  <c r="B5" i="5"/>
  <c r="V12" i="4"/>
  <c r="V11" i="4"/>
  <c r="A6" i="4"/>
  <c r="B5" i="4"/>
  <c r="E6" i="2"/>
  <c r="F5" i="2"/>
  <c r="D5" i="2"/>
  <c r="I6" i="3"/>
  <c r="H6" i="3"/>
  <c r="F7" i="6"/>
  <c r="A7" i="6"/>
  <c r="A7" i="5"/>
  <c r="B6" i="5"/>
  <c r="A7" i="4"/>
  <c r="B6" i="4"/>
  <c r="F6" i="2"/>
  <c r="D6" i="2"/>
  <c r="E7" i="2"/>
  <c r="I7" i="3"/>
  <c r="H7" i="3"/>
  <c r="F8" i="6"/>
  <c r="A8" i="6"/>
  <c r="A8" i="5"/>
  <c r="B7" i="5"/>
  <c r="A8" i="4"/>
  <c r="B7" i="4"/>
  <c r="F7" i="2"/>
  <c r="D7" i="2"/>
  <c r="E8" i="2"/>
  <c r="I8" i="3"/>
  <c r="H8" i="3"/>
  <c r="F9" i="6"/>
  <c r="A9" i="6"/>
  <c r="A9" i="5"/>
  <c r="B8" i="5"/>
  <c r="A9" i="4"/>
  <c r="B8" i="4"/>
  <c r="F8" i="2"/>
  <c r="D8" i="2"/>
  <c r="E9" i="2"/>
  <c r="I9" i="3"/>
  <c r="H9" i="3"/>
  <c r="F10" i="6"/>
  <c r="A10" i="6"/>
  <c r="A10" i="5"/>
  <c r="B10" i="5"/>
  <c r="B9" i="5"/>
  <c r="A10" i="4"/>
  <c r="B9" i="4"/>
  <c r="F9" i="2"/>
  <c r="D9" i="2"/>
  <c r="E10" i="2"/>
  <c r="I10" i="3"/>
  <c r="H10" i="3"/>
  <c r="F11" i="6"/>
  <c r="A11" i="6"/>
  <c r="A11" i="4"/>
  <c r="B10" i="4"/>
  <c r="F10" i="2"/>
  <c r="D10" i="2"/>
  <c r="E11" i="2"/>
  <c r="I11" i="3"/>
  <c r="H11" i="3"/>
  <c r="F12" i="6"/>
  <c r="A12" i="6"/>
  <c r="A12" i="4"/>
  <c r="B11" i="4"/>
  <c r="E12" i="2"/>
  <c r="F11" i="2"/>
  <c r="D11" i="2"/>
  <c r="I12" i="3"/>
  <c r="H12" i="3"/>
  <c r="F13" i="6"/>
  <c r="A13" i="6"/>
  <c r="A13" i="4"/>
  <c r="B12" i="4"/>
  <c r="E13" i="2"/>
  <c r="F12" i="2"/>
  <c r="D12" i="2"/>
  <c r="I13" i="3"/>
  <c r="H13" i="3"/>
  <c r="F14" i="6"/>
  <c r="A14" i="6"/>
  <c r="A14" i="4"/>
  <c r="B13" i="4"/>
  <c r="E14" i="2"/>
  <c r="F13" i="2"/>
  <c r="D13" i="2"/>
  <c r="I14" i="3"/>
  <c r="H14" i="3"/>
  <c r="F15" i="6"/>
  <c r="A15" i="6"/>
  <c r="A15" i="4"/>
  <c r="B14" i="4"/>
  <c r="E15" i="2"/>
  <c r="F14" i="2"/>
  <c r="D14" i="2"/>
  <c r="I15" i="3"/>
  <c r="H15" i="3"/>
  <c r="F16" i="6"/>
  <c r="A16" i="6"/>
  <c r="A16" i="4"/>
  <c r="B15" i="4"/>
  <c r="E16" i="2"/>
  <c r="F15" i="2"/>
  <c r="D15" i="2"/>
  <c r="I16" i="3"/>
  <c r="H16" i="3"/>
  <c r="F17" i="6"/>
  <c r="A17" i="6"/>
  <c r="A17" i="4"/>
  <c r="B16" i="4"/>
  <c r="E17" i="2"/>
  <c r="F16" i="2"/>
  <c r="D16" i="2"/>
  <c r="I17" i="3"/>
  <c r="H17" i="3"/>
  <c r="F18" i="6"/>
  <c r="A18" i="6"/>
  <c r="A18" i="4"/>
  <c r="B17" i="4"/>
  <c r="E18" i="2"/>
  <c r="F17" i="2"/>
  <c r="D17" i="2"/>
  <c r="I18" i="3"/>
  <c r="H18" i="3"/>
  <c r="F19" i="6"/>
  <c r="A19" i="6"/>
  <c r="A19" i="4"/>
  <c r="B18" i="4"/>
  <c r="E19" i="2"/>
  <c r="F18" i="2"/>
  <c r="D18" i="2"/>
  <c r="I19" i="3"/>
  <c r="H19" i="3"/>
  <c r="F20" i="6"/>
  <c r="A20" i="6"/>
  <c r="A20" i="4"/>
  <c r="B19" i="4"/>
  <c r="E20" i="2"/>
  <c r="F19" i="2"/>
  <c r="D19" i="2"/>
  <c r="I20" i="3"/>
  <c r="H20" i="3"/>
  <c r="F21" i="6"/>
  <c r="A21" i="6"/>
  <c r="A21" i="4"/>
  <c r="B20" i="4"/>
  <c r="E21" i="2"/>
  <c r="F20" i="2"/>
  <c r="D20" i="2"/>
  <c r="I21" i="3"/>
  <c r="H21" i="3"/>
  <c r="F22" i="6"/>
  <c r="A22" i="6"/>
  <c r="A22" i="4"/>
  <c r="B21" i="4"/>
  <c r="E22" i="2"/>
  <c r="F21" i="2"/>
  <c r="D21" i="2"/>
  <c r="I22" i="3"/>
  <c r="H22" i="3"/>
  <c r="F23" i="6"/>
  <c r="A23" i="6"/>
  <c r="A23" i="4"/>
  <c r="B22" i="4"/>
  <c r="E23" i="2"/>
  <c r="F22" i="2"/>
  <c r="D22" i="2"/>
  <c r="I23" i="3"/>
  <c r="H23" i="3"/>
  <c r="F24" i="6"/>
  <c r="A24" i="6"/>
  <c r="A24" i="4"/>
  <c r="B23" i="4"/>
  <c r="E24" i="2"/>
  <c r="F23" i="2"/>
  <c r="D23" i="2"/>
  <c r="I24" i="3"/>
  <c r="H24" i="3"/>
  <c r="F25" i="6"/>
  <c r="A25" i="6"/>
  <c r="A25" i="4"/>
  <c r="B24" i="4"/>
  <c r="E25" i="2"/>
  <c r="F24" i="2"/>
  <c r="D24" i="2"/>
  <c r="I25" i="3"/>
  <c r="H25" i="3"/>
  <c r="F26" i="6"/>
  <c r="A26" i="6"/>
  <c r="A26" i="4"/>
  <c r="B25" i="4"/>
  <c r="E26" i="2"/>
  <c r="F25" i="2"/>
  <c r="D25" i="2"/>
  <c r="I26" i="3"/>
  <c r="H26" i="3"/>
  <c r="F27" i="6"/>
  <c r="A27" i="6"/>
  <c r="A27" i="4"/>
  <c r="B26" i="4"/>
  <c r="E27" i="2"/>
  <c r="F26" i="2"/>
  <c r="D26" i="2"/>
  <c r="I27" i="3"/>
  <c r="H27" i="3"/>
  <c r="F28" i="6"/>
  <c r="A28" i="6"/>
  <c r="A28" i="4"/>
  <c r="B27" i="4"/>
  <c r="E28" i="2"/>
  <c r="F27" i="2"/>
  <c r="D27" i="2"/>
  <c r="I28" i="3"/>
  <c r="H28" i="3"/>
  <c r="F29" i="6"/>
  <c r="A29" i="6"/>
  <c r="C28" i="6"/>
  <c r="A29" i="4"/>
  <c r="B28" i="4"/>
  <c r="E29" i="2"/>
  <c r="F28" i="2"/>
  <c r="D28" i="2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E30" i="2"/>
  <c r="F29" i="2"/>
  <c r="D29" i="2"/>
  <c r="I30" i="3"/>
  <c r="H30" i="3"/>
  <c r="F31" i="6"/>
  <c r="A31" i="4"/>
  <c r="B31" i="4"/>
  <c r="B30" i="4"/>
  <c r="E31" i="2"/>
  <c r="F30" i="2"/>
  <c r="D30" i="2"/>
  <c r="I31" i="3"/>
  <c r="H31" i="3"/>
  <c r="F32" i="6"/>
  <c r="E32" i="2"/>
  <c r="F31" i="2"/>
  <c r="D31" i="2"/>
  <c r="I32" i="3"/>
  <c r="H32" i="3"/>
  <c r="F33" i="6"/>
  <c r="E33" i="2"/>
  <c r="F32" i="2"/>
  <c r="D32" i="2"/>
  <c r="I33" i="3"/>
  <c r="H33" i="3"/>
  <c r="F34" i="6"/>
  <c r="F33" i="2"/>
  <c r="D33" i="2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</calcChain>
</file>

<file path=xl/sharedStrings.xml><?xml version="1.0" encoding="utf-8"?>
<sst xmlns="http://schemas.openxmlformats.org/spreadsheetml/2006/main" count="256" uniqueCount="96">
  <si>
    <t>Index</t>
  </si>
  <si>
    <t>x coord</t>
  </si>
  <si>
    <t>N_index</t>
  </si>
  <si>
    <t>N_x_coord</t>
  </si>
  <si>
    <t>y coord</t>
  </si>
  <si>
    <t>N_y_coord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</si>
  <si>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</si>
  <si>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</si>
  <si>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</si>
  <si>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</si>
  <si>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</si>
  <si>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</si>
  <si>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</si>
  <si>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</si>
  <si>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</si>
  <si>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</si>
  <si>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</si>
  <si>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</si>
  <si>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</si>
  <si>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</si>
  <si>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</si>
  <si>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</si>
  <si>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</si>
  <si>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</si>
  <si>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</si>
  <si>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</si>
  <si>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</si>
  <si>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</si>
  <si>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</si>
  <si>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</si>
  <si>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</si>
  <si>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</si>
  <si>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</si>
  <si>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</si>
  <si>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</si>
  <si>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</si>
  <si>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</si>
  <si>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</si>
  <si>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</si>
  <si>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</si>
  <si>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</si>
  <si>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</si>
  <si>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</si>
  <si>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</si>
  <si>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</si>
  <si>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</si>
  <si>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</si>
  <si>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</si>
  <si>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</si>
  <si>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</si>
  <si>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</si>
  <si>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</si>
  <si>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</si>
  <si>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</si>
  <si>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</si>
  <si>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</si>
  <si>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</si>
  <si>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</si>
  <si>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</si>
  <si>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</si>
  <si>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</si>
  <si>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</si>
  <si>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</si>
  <si>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</si>
  <si>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</si>
  <si>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</si>
  <si>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</si>
  <si>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</si>
  <si>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</si>
  <si>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</si>
  <si>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</si>
  <si>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NormBounds</t>
  </si>
  <si>
    <t>Matthew</t>
  </si>
  <si>
    <t>NormIndex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</si>
  <si>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</si>
  <si>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</si>
  <si>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</si>
  <si>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</si>
  <si>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</si>
  <si>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</si>
  <si>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</si>
  <si>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</si>
  <si>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</si>
  <si>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</si>
  <si>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</si>
  <si>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</si>
  <si>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</si>
  <si>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x</t>
  </si>
  <si>
    <t>Fill</t>
  </si>
  <si>
    <t>green</t>
  </si>
  <si>
    <t>pink</t>
  </si>
  <si>
    <t>blue</t>
  </si>
  <si>
    <t>black</t>
  </si>
  <si>
    <t>grey</t>
  </si>
  <si>
    <t>white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</si>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</sst>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Firmus'!$B$1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'Cantus Firmus'!$A$2:$A$145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'Cantus Firmus'!$B$2:$B$145</c:f>
              <c:numCache>
                <c:formatCode>General</c:formatCode>
                <c:ptCount val="144"/>
                <c:pt idx="0">
                  <c:v>0</c:v>
                </c:pt>
                <c:pt idx="1">
                  <c:v>0.76</c:v>
                </c:pt>
                <c:pt idx="2">
                  <c:v>2.1</c:v>
                </c:pt>
                <c:pt idx="3">
                  <c:v>4.0599999999999996</c:v>
                </c:pt>
                <c:pt idx="4">
                  <c:v>10.73</c:v>
                </c:pt>
                <c:pt idx="5">
                  <c:v>12.68</c:v>
                </c:pt>
                <c:pt idx="6">
                  <c:v>14.15</c:v>
                </c:pt>
                <c:pt idx="7">
                  <c:v>15.66</c:v>
                </c:pt>
                <c:pt idx="8">
                  <c:v>20.38</c:v>
                </c:pt>
                <c:pt idx="9">
                  <c:v>21.79</c:v>
                </c:pt>
                <c:pt idx="10">
                  <c:v>23.14</c:v>
                </c:pt>
                <c:pt idx="11">
                  <c:v>25.2</c:v>
                </c:pt>
                <c:pt idx="12">
                  <c:v>30.13</c:v>
                </c:pt>
                <c:pt idx="13">
                  <c:v>32.090000000000003</c:v>
                </c:pt>
                <c:pt idx="14">
                  <c:v>33.71</c:v>
                </c:pt>
                <c:pt idx="15">
                  <c:v>35.01</c:v>
                </c:pt>
                <c:pt idx="16">
                  <c:v>41.24</c:v>
                </c:pt>
                <c:pt idx="17">
                  <c:v>42.87</c:v>
                </c:pt>
                <c:pt idx="18">
                  <c:v>44.39</c:v>
                </c:pt>
                <c:pt idx="19">
                  <c:v>46.45</c:v>
                </c:pt>
                <c:pt idx="20">
                  <c:v>51</c:v>
                </c:pt>
                <c:pt idx="21">
                  <c:v>53.22</c:v>
                </c:pt>
                <c:pt idx="22">
                  <c:v>54.79</c:v>
                </c:pt>
                <c:pt idx="23">
                  <c:v>56.15</c:v>
                </c:pt>
                <c:pt idx="24">
                  <c:v>60.7</c:v>
                </c:pt>
                <c:pt idx="25">
                  <c:v>62.33</c:v>
                </c:pt>
                <c:pt idx="26">
                  <c:v>63.9</c:v>
                </c:pt>
                <c:pt idx="27">
                  <c:v>65.900000000000006</c:v>
                </c:pt>
                <c:pt idx="28">
                  <c:v>72.14</c:v>
                </c:pt>
                <c:pt idx="29">
                  <c:v>73.930000000000007</c:v>
                </c:pt>
                <c:pt idx="30">
                  <c:v>75.61</c:v>
                </c:pt>
                <c:pt idx="31">
                  <c:v>77.12</c:v>
                </c:pt>
                <c:pt idx="32">
                  <c:v>81.84</c:v>
                </c:pt>
                <c:pt idx="33">
                  <c:v>83.46</c:v>
                </c:pt>
                <c:pt idx="34">
                  <c:v>85.1</c:v>
                </c:pt>
                <c:pt idx="35">
                  <c:v>87.01</c:v>
                </c:pt>
                <c:pt idx="36">
                  <c:v>91.91</c:v>
                </c:pt>
                <c:pt idx="37">
                  <c:v>93.77</c:v>
                </c:pt>
                <c:pt idx="38">
                  <c:v>95.45</c:v>
                </c:pt>
                <c:pt idx="39">
                  <c:v>96.73</c:v>
                </c:pt>
                <c:pt idx="40">
                  <c:v>103.11</c:v>
                </c:pt>
                <c:pt idx="41">
                  <c:v>104.7</c:v>
                </c:pt>
                <c:pt idx="42">
                  <c:v>106.22</c:v>
                </c:pt>
                <c:pt idx="43">
                  <c:v>108.12</c:v>
                </c:pt>
                <c:pt idx="44">
                  <c:v>112.86</c:v>
                </c:pt>
                <c:pt idx="45">
                  <c:v>114.85</c:v>
                </c:pt>
                <c:pt idx="46">
                  <c:v>116.4</c:v>
                </c:pt>
                <c:pt idx="47">
                  <c:v>117.92</c:v>
                </c:pt>
                <c:pt idx="48">
                  <c:v>122.66</c:v>
                </c:pt>
                <c:pt idx="49">
                  <c:v>123.94</c:v>
                </c:pt>
                <c:pt idx="50">
                  <c:v>125.38</c:v>
                </c:pt>
                <c:pt idx="51">
                  <c:v>127.48</c:v>
                </c:pt>
                <c:pt idx="52">
                  <c:v>134.09</c:v>
                </c:pt>
                <c:pt idx="53">
                  <c:v>135.84</c:v>
                </c:pt>
                <c:pt idx="54">
                  <c:v>137.47</c:v>
                </c:pt>
                <c:pt idx="55">
                  <c:v>138.94999999999999</c:v>
                </c:pt>
                <c:pt idx="56">
                  <c:v>143.54</c:v>
                </c:pt>
                <c:pt idx="57">
                  <c:v>144.94</c:v>
                </c:pt>
                <c:pt idx="58">
                  <c:v>146.49</c:v>
                </c:pt>
                <c:pt idx="59">
                  <c:v>148.55000000000001</c:v>
                </c:pt>
                <c:pt idx="60">
                  <c:v>153.34</c:v>
                </c:pt>
                <c:pt idx="61">
                  <c:v>155.44</c:v>
                </c:pt>
                <c:pt idx="62">
                  <c:v>156.74</c:v>
                </c:pt>
                <c:pt idx="63">
                  <c:v>158.18</c:v>
                </c:pt>
                <c:pt idx="64">
                  <c:v>164.76</c:v>
                </c:pt>
                <c:pt idx="65">
                  <c:v>166.08</c:v>
                </c:pt>
                <c:pt idx="66">
                  <c:v>167.65</c:v>
                </c:pt>
                <c:pt idx="67">
                  <c:v>169.58</c:v>
                </c:pt>
                <c:pt idx="68">
                  <c:v>174.44</c:v>
                </c:pt>
                <c:pt idx="69">
                  <c:v>176.25</c:v>
                </c:pt>
                <c:pt idx="70">
                  <c:v>177.94</c:v>
                </c:pt>
                <c:pt idx="71">
                  <c:v>179.26</c:v>
                </c:pt>
                <c:pt idx="72">
                  <c:v>184.03</c:v>
                </c:pt>
                <c:pt idx="73">
                  <c:v>185.51</c:v>
                </c:pt>
                <c:pt idx="74">
                  <c:v>187.12</c:v>
                </c:pt>
                <c:pt idx="75">
                  <c:v>189.01</c:v>
                </c:pt>
                <c:pt idx="76">
                  <c:v>195.35</c:v>
                </c:pt>
                <c:pt idx="77">
                  <c:v>197.21</c:v>
                </c:pt>
                <c:pt idx="78">
                  <c:v>198.81</c:v>
                </c:pt>
                <c:pt idx="79">
                  <c:v>200.17</c:v>
                </c:pt>
                <c:pt idx="80">
                  <c:v>204.91</c:v>
                </c:pt>
                <c:pt idx="81">
                  <c:v>206.39</c:v>
                </c:pt>
                <c:pt idx="82">
                  <c:v>207.83</c:v>
                </c:pt>
                <c:pt idx="83">
                  <c:v>209.93</c:v>
                </c:pt>
                <c:pt idx="84">
                  <c:v>214.75</c:v>
                </c:pt>
                <c:pt idx="85">
                  <c:v>216.52</c:v>
                </c:pt>
                <c:pt idx="86">
                  <c:v>218.08</c:v>
                </c:pt>
                <c:pt idx="87">
                  <c:v>219.52</c:v>
                </c:pt>
                <c:pt idx="88">
                  <c:v>226.03</c:v>
                </c:pt>
                <c:pt idx="89">
                  <c:v>227.38</c:v>
                </c:pt>
                <c:pt idx="90">
                  <c:v>228.99</c:v>
                </c:pt>
                <c:pt idx="91">
                  <c:v>230.84</c:v>
                </c:pt>
                <c:pt idx="92">
                  <c:v>235.68</c:v>
                </c:pt>
                <c:pt idx="93">
                  <c:v>237.64</c:v>
                </c:pt>
                <c:pt idx="94">
                  <c:v>239.26</c:v>
                </c:pt>
                <c:pt idx="95">
                  <c:v>240.7</c:v>
                </c:pt>
                <c:pt idx="96">
                  <c:v>245.51</c:v>
                </c:pt>
                <c:pt idx="97">
                  <c:v>246.91</c:v>
                </c:pt>
                <c:pt idx="98">
                  <c:v>248.32</c:v>
                </c:pt>
                <c:pt idx="99">
                  <c:v>250.35</c:v>
                </c:pt>
                <c:pt idx="100">
                  <c:v>254.95</c:v>
                </c:pt>
                <c:pt idx="101">
                  <c:v>257.08999999999997</c:v>
                </c:pt>
                <c:pt idx="102">
                  <c:v>258.63</c:v>
                </c:pt>
                <c:pt idx="103">
                  <c:v>260.04000000000002</c:v>
                </c:pt>
                <c:pt idx="104">
                  <c:v>266.47000000000003</c:v>
                </c:pt>
                <c:pt idx="105">
                  <c:v>267.89999999999998</c:v>
                </c:pt>
                <c:pt idx="106">
                  <c:v>269.52999999999997</c:v>
                </c:pt>
                <c:pt idx="107">
                  <c:v>271.33999999999997</c:v>
                </c:pt>
                <c:pt idx="108">
                  <c:v>276.10000000000002</c:v>
                </c:pt>
                <c:pt idx="109">
                  <c:v>278.06</c:v>
                </c:pt>
                <c:pt idx="110">
                  <c:v>279.73</c:v>
                </c:pt>
                <c:pt idx="111">
                  <c:v>281.02999999999997</c:v>
                </c:pt>
                <c:pt idx="112">
                  <c:v>285.62</c:v>
                </c:pt>
                <c:pt idx="113">
                  <c:v>287.27</c:v>
                </c:pt>
                <c:pt idx="114">
                  <c:v>288.76</c:v>
                </c:pt>
                <c:pt idx="115">
                  <c:v>290.66000000000003</c:v>
                </c:pt>
                <c:pt idx="116">
                  <c:v>297.12</c:v>
                </c:pt>
                <c:pt idx="117">
                  <c:v>298.91000000000003</c:v>
                </c:pt>
                <c:pt idx="118">
                  <c:v>300.67</c:v>
                </c:pt>
                <c:pt idx="119">
                  <c:v>302.10000000000002</c:v>
                </c:pt>
                <c:pt idx="120">
                  <c:v>306.86</c:v>
                </c:pt>
                <c:pt idx="121">
                  <c:v>308.07</c:v>
                </c:pt>
                <c:pt idx="122">
                  <c:v>309.69</c:v>
                </c:pt>
                <c:pt idx="123">
                  <c:v>311.62</c:v>
                </c:pt>
                <c:pt idx="124">
                  <c:v>316.35000000000002</c:v>
                </c:pt>
                <c:pt idx="125">
                  <c:v>318.25</c:v>
                </c:pt>
                <c:pt idx="126">
                  <c:v>320.07</c:v>
                </c:pt>
                <c:pt idx="127">
                  <c:v>321.39</c:v>
                </c:pt>
                <c:pt idx="128">
                  <c:v>327.79</c:v>
                </c:pt>
                <c:pt idx="129">
                  <c:v>329.15</c:v>
                </c:pt>
                <c:pt idx="130">
                  <c:v>330.69</c:v>
                </c:pt>
                <c:pt idx="131">
                  <c:v>332.75</c:v>
                </c:pt>
                <c:pt idx="132">
                  <c:v>337.63</c:v>
                </c:pt>
                <c:pt idx="133">
                  <c:v>339.29</c:v>
                </c:pt>
                <c:pt idx="134">
                  <c:v>340.91</c:v>
                </c:pt>
                <c:pt idx="135">
                  <c:v>342.41</c:v>
                </c:pt>
                <c:pt idx="136">
                  <c:v>347.18</c:v>
                </c:pt>
                <c:pt idx="137">
                  <c:v>348.63</c:v>
                </c:pt>
                <c:pt idx="138">
                  <c:v>350.24</c:v>
                </c:pt>
                <c:pt idx="139">
                  <c:v>352.11</c:v>
                </c:pt>
                <c:pt idx="140">
                  <c:v>358.47</c:v>
                </c:pt>
                <c:pt idx="141">
                  <c:v>360.25</c:v>
                </c:pt>
                <c:pt idx="142">
                  <c:v>361.91</c:v>
                </c:pt>
                <c:pt idx="143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1.5638899579425294</c:v>
                </c:pt>
                <c:pt idx="1">
                  <c:v>1.5140364028165025</c:v>
                </c:pt>
                <c:pt idx="2">
                  <c:v>1.1650836328092158</c:v>
                </c:pt>
                <c:pt idx="3">
                  <c:v>1.5162463490987104</c:v>
                </c:pt>
                <c:pt idx="4">
                  <c:v>1.1919793178916549</c:v>
                </c:pt>
                <c:pt idx="5">
                  <c:v>1.4380829749877067</c:v>
                </c:pt>
                <c:pt idx="6">
                  <c:v>1.1321948036186784</c:v>
                </c:pt>
                <c:pt idx="7">
                  <c:v>1.4069961574906855</c:v>
                </c:pt>
                <c:pt idx="8">
                  <c:v>1.0812855227050124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Blaze!$P$3:$P$10</c:f>
              <c:numCache>
                <c:formatCode>General</c:formatCode>
                <c:ptCount val="8"/>
                <c:pt idx="0">
                  <c:v>-4.9853555126026849E-2</c:v>
                </c:pt>
                <c:pt idx="1">
                  <c:v>-0.34895277000728675</c:v>
                </c:pt>
                <c:pt idx="2">
                  <c:v>0.35116271628949458</c:v>
                </c:pt>
                <c:pt idx="3">
                  <c:v>-0.32426703120705547</c:v>
                </c:pt>
                <c:pt idx="4">
                  <c:v>0.24610365709605175</c:v>
                </c:pt>
                <c:pt idx="5">
                  <c:v>-0.30588817136902824</c:v>
                </c:pt>
                <c:pt idx="6">
                  <c:v>0.2748013538720071</c:v>
                </c:pt>
                <c:pt idx="7">
                  <c:v>-0.32571063478567308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Squares'!$D$2:$D$33</c:f>
              <c:numCache>
                <c:formatCode>General</c:formatCode>
                <c:ptCount val="32"/>
                <c:pt idx="0">
                  <c:v>0</c:v>
                </c:pt>
                <c:pt idx="1">
                  <c:v>9.6728308862953222E-2</c:v>
                </c:pt>
                <c:pt idx="2">
                  <c:v>0.18294681665666887</c:v>
                </c:pt>
                <c:pt idx="3">
                  <c:v>0.25929812180660727</c:v>
                </c:pt>
                <c:pt idx="4">
                  <c:v>0.3264248227382287</c:v>
                </c:pt>
                <c:pt idx="5">
                  <c:v>0.38496951787699335</c:v>
                </c:pt>
                <c:pt idx="6">
                  <c:v>0.4355748056483616</c:v>
                </c:pt>
                <c:pt idx="7">
                  <c:v>0.47888328447779355</c:v>
                </c:pt>
                <c:pt idx="8">
                  <c:v>0.51553755279074964</c:v>
                </c:pt>
                <c:pt idx="9">
                  <c:v>0.54618020901269015</c:v>
                </c:pt>
                <c:pt idx="10">
                  <c:v>0.57145385156907502</c:v>
                </c:pt>
                <c:pt idx="11">
                  <c:v>0.59200107888536502</c:v>
                </c:pt>
                <c:pt idx="12">
                  <c:v>0.60846448938702002</c:v>
                </c:pt>
                <c:pt idx="13">
                  <c:v>0.62148668149950037</c:v>
                </c:pt>
                <c:pt idx="14">
                  <c:v>0.63171025364826661</c:v>
                </c:pt>
                <c:pt idx="15">
                  <c:v>0.6397778042587785</c:v>
                </c:pt>
                <c:pt idx="16">
                  <c:v>0.64633193175649717</c:v>
                </c:pt>
                <c:pt idx="17">
                  <c:v>0.65201523456688171</c:v>
                </c:pt>
                <c:pt idx="18">
                  <c:v>0.65747031111539345</c:v>
                </c:pt>
                <c:pt idx="19">
                  <c:v>0.66333975982749216</c:v>
                </c:pt>
                <c:pt idx="20">
                  <c:v>0.67026617912863762</c:v>
                </c:pt>
                <c:pt idx="21">
                  <c:v>0.67889216744429148</c:v>
                </c:pt>
                <c:pt idx="22">
                  <c:v>0.68986032319991253</c:v>
                </c:pt>
                <c:pt idx="23">
                  <c:v>0.70381324482096197</c:v>
                </c:pt>
                <c:pt idx="24">
                  <c:v>0.72139353073289947</c:v>
                </c:pt>
                <c:pt idx="25">
                  <c:v>0.74324377936118635</c:v>
                </c:pt>
                <c:pt idx="26">
                  <c:v>0.77000658913128106</c:v>
                </c:pt>
                <c:pt idx="27">
                  <c:v>0.80232455846864548</c:v>
                </c:pt>
                <c:pt idx="28">
                  <c:v>0.84084028579873971</c:v>
                </c:pt>
                <c:pt idx="29">
                  <c:v>0.88619636954702286</c:v>
                </c:pt>
                <c:pt idx="30">
                  <c:v>0.93903540813895647</c:v>
                </c:pt>
                <c:pt idx="31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'Cantus Firmus'!$E$1</c:f>
              <c:strCache>
                <c:ptCount val="1"/>
                <c:pt idx="0">
                  <c:v>Width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'Cantus Firmus'!$E$3:$E$145</c:f>
              <c:numCache>
                <c:formatCode>General</c:formatCode>
                <c:ptCount val="143"/>
                <c:pt idx="0">
                  <c:v>0.76</c:v>
                </c:pt>
                <c:pt idx="1">
                  <c:v>1.34</c:v>
                </c:pt>
                <c:pt idx="2">
                  <c:v>1.9599999999999995</c:v>
                </c:pt>
                <c:pt idx="3">
                  <c:v>6.6700000000000008</c:v>
                </c:pt>
                <c:pt idx="4">
                  <c:v>1.9499999999999993</c:v>
                </c:pt>
                <c:pt idx="5">
                  <c:v>1.4700000000000006</c:v>
                </c:pt>
                <c:pt idx="6">
                  <c:v>1.5099999999999998</c:v>
                </c:pt>
                <c:pt idx="7">
                  <c:v>4.7199999999999989</c:v>
                </c:pt>
                <c:pt idx="8">
                  <c:v>1.4100000000000001</c:v>
                </c:pt>
                <c:pt idx="9">
                  <c:v>1.3500000000000014</c:v>
                </c:pt>
                <c:pt idx="10">
                  <c:v>2.0599999999999987</c:v>
                </c:pt>
                <c:pt idx="11">
                  <c:v>4.93</c:v>
                </c:pt>
                <c:pt idx="12">
                  <c:v>1.9600000000000044</c:v>
                </c:pt>
                <c:pt idx="13">
                  <c:v>1.6199999999999974</c:v>
                </c:pt>
                <c:pt idx="14">
                  <c:v>1.2999999999999972</c:v>
                </c:pt>
                <c:pt idx="15">
                  <c:v>6.230000000000004</c:v>
                </c:pt>
                <c:pt idx="16">
                  <c:v>1.6299999999999955</c:v>
                </c:pt>
                <c:pt idx="17">
                  <c:v>1.5200000000000031</c:v>
                </c:pt>
                <c:pt idx="18">
                  <c:v>2.0600000000000023</c:v>
                </c:pt>
                <c:pt idx="19">
                  <c:v>4.5499999999999972</c:v>
                </c:pt>
                <c:pt idx="20">
                  <c:v>2.2199999999999989</c:v>
                </c:pt>
                <c:pt idx="21">
                  <c:v>1.5700000000000003</c:v>
                </c:pt>
                <c:pt idx="22">
                  <c:v>1.3599999999999994</c:v>
                </c:pt>
                <c:pt idx="23">
                  <c:v>4.5500000000000043</c:v>
                </c:pt>
                <c:pt idx="24">
                  <c:v>1.6299999999999955</c:v>
                </c:pt>
                <c:pt idx="25">
                  <c:v>1.5700000000000003</c:v>
                </c:pt>
                <c:pt idx="26">
                  <c:v>2.0000000000000071</c:v>
                </c:pt>
                <c:pt idx="27">
                  <c:v>6.2399999999999949</c:v>
                </c:pt>
                <c:pt idx="28">
                  <c:v>1.7900000000000063</c:v>
                </c:pt>
                <c:pt idx="29">
                  <c:v>1.6799999999999926</c:v>
                </c:pt>
                <c:pt idx="30">
                  <c:v>1.5100000000000051</c:v>
                </c:pt>
                <c:pt idx="31">
                  <c:v>4.7199999999999989</c:v>
                </c:pt>
                <c:pt idx="32">
                  <c:v>1.6199999999999903</c:v>
                </c:pt>
                <c:pt idx="33">
                  <c:v>1.6400000000000006</c:v>
                </c:pt>
                <c:pt idx="34">
                  <c:v>1.9100000000000108</c:v>
                </c:pt>
                <c:pt idx="35">
                  <c:v>4.8999999999999915</c:v>
                </c:pt>
                <c:pt idx="36">
                  <c:v>1.8599999999999994</c:v>
                </c:pt>
                <c:pt idx="37">
                  <c:v>1.6800000000000068</c:v>
                </c:pt>
                <c:pt idx="38">
                  <c:v>1.2800000000000011</c:v>
                </c:pt>
                <c:pt idx="39">
                  <c:v>6.3799999999999955</c:v>
                </c:pt>
                <c:pt idx="40">
                  <c:v>1.5900000000000034</c:v>
                </c:pt>
                <c:pt idx="41">
                  <c:v>1.519999999999996</c:v>
                </c:pt>
                <c:pt idx="42">
                  <c:v>1.9000000000000057</c:v>
                </c:pt>
                <c:pt idx="43">
                  <c:v>4.7399999999999949</c:v>
                </c:pt>
                <c:pt idx="44">
                  <c:v>1.9899999999999949</c:v>
                </c:pt>
                <c:pt idx="45">
                  <c:v>1.5500000000000114</c:v>
                </c:pt>
                <c:pt idx="46">
                  <c:v>1.519999999999996</c:v>
                </c:pt>
                <c:pt idx="47">
                  <c:v>4.7399999999999949</c:v>
                </c:pt>
                <c:pt idx="48">
                  <c:v>1.2800000000000011</c:v>
                </c:pt>
                <c:pt idx="49">
                  <c:v>1.4399999999999977</c:v>
                </c:pt>
                <c:pt idx="50">
                  <c:v>2.1000000000000085</c:v>
                </c:pt>
                <c:pt idx="51">
                  <c:v>6.6099999999999994</c:v>
                </c:pt>
                <c:pt idx="52">
                  <c:v>1.75</c:v>
                </c:pt>
                <c:pt idx="53">
                  <c:v>1.6299999999999955</c:v>
                </c:pt>
                <c:pt idx="54">
                  <c:v>1.4799999999999898</c:v>
                </c:pt>
                <c:pt idx="55">
                  <c:v>4.5900000000000034</c:v>
                </c:pt>
                <c:pt idx="56">
                  <c:v>1.4000000000000057</c:v>
                </c:pt>
                <c:pt idx="57">
                  <c:v>1.5500000000000114</c:v>
                </c:pt>
                <c:pt idx="58">
                  <c:v>2.0600000000000023</c:v>
                </c:pt>
                <c:pt idx="59">
                  <c:v>4.789999999999992</c:v>
                </c:pt>
                <c:pt idx="60">
                  <c:v>2.0999999999999943</c:v>
                </c:pt>
                <c:pt idx="61">
                  <c:v>1.3000000000000114</c:v>
                </c:pt>
                <c:pt idx="62">
                  <c:v>1.4399999999999977</c:v>
                </c:pt>
                <c:pt idx="63">
                  <c:v>6.5799999999999841</c:v>
                </c:pt>
                <c:pt idx="64">
                  <c:v>1.3200000000000216</c:v>
                </c:pt>
                <c:pt idx="65">
                  <c:v>1.5699999999999932</c:v>
                </c:pt>
                <c:pt idx="66">
                  <c:v>1.9300000000000068</c:v>
                </c:pt>
                <c:pt idx="67">
                  <c:v>4.8599999999999852</c:v>
                </c:pt>
                <c:pt idx="68">
                  <c:v>1.8100000000000023</c:v>
                </c:pt>
                <c:pt idx="69">
                  <c:v>1.6899999999999977</c:v>
                </c:pt>
                <c:pt idx="70">
                  <c:v>1.3199999999999932</c:v>
                </c:pt>
                <c:pt idx="71">
                  <c:v>4.7700000000000102</c:v>
                </c:pt>
                <c:pt idx="72">
                  <c:v>1.4799999999999898</c:v>
                </c:pt>
                <c:pt idx="73">
                  <c:v>1.6100000000000136</c:v>
                </c:pt>
                <c:pt idx="74">
                  <c:v>1.8899999999999864</c:v>
                </c:pt>
                <c:pt idx="75">
                  <c:v>6.3400000000000034</c:v>
                </c:pt>
                <c:pt idx="76">
                  <c:v>1.8600000000000136</c:v>
                </c:pt>
                <c:pt idx="77">
                  <c:v>1.5999999999999943</c:v>
                </c:pt>
                <c:pt idx="78">
                  <c:v>1.3599999999999852</c:v>
                </c:pt>
                <c:pt idx="79">
                  <c:v>4.7400000000000091</c:v>
                </c:pt>
                <c:pt idx="80">
                  <c:v>1.4799999999999898</c:v>
                </c:pt>
                <c:pt idx="81">
                  <c:v>1.4400000000000261</c:v>
                </c:pt>
                <c:pt idx="82">
                  <c:v>2.0999999999999943</c:v>
                </c:pt>
                <c:pt idx="83">
                  <c:v>4.8199999999999932</c:v>
                </c:pt>
                <c:pt idx="84">
                  <c:v>1.7700000000000102</c:v>
                </c:pt>
                <c:pt idx="85">
                  <c:v>1.5600000000000023</c:v>
                </c:pt>
                <c:pt idx="86">
                  <c:v>1.4399999999999977</c:v>
                </c:pt>
                <c:pt idx="87">
                  <c:v>6.5099999999999909</c:v>
                </c:pt>
                <c:pt idx="88">
                  <c:v>1.3499999999999943</c:v>
                </c:pt>
                <c:pt idx="89">
                  <c:v>1.6100000000000136</c:v>
                </c:pt>
                <c:pt idx="90">
                  <c:v>1.8499999999999943</c:v>
                </c:pt>
                <c:pt idx="91">
                  <c:v>4.8400000000000034</c:v>
                </c:pt>
                <c:pt idx="92">
                  <c:v>1.9599999999999795</c:v>
                </c:pt>
                <c:pt idx="93">
                  <c:v>1.6200000000000045</c:v>
                </c:pt>
                <c:pt idx="94">
                  <c:v>1.4399999999999977</c:v>
                </c:pt>
                <c:pt idx="95">
                  <c:v>4.8100000000000023</c:v>
                </c:pt>
                <c:pt idx="96">
                  <c:v>1.4000000000000057</c:v>
                </c:pt>
                <c:pt idx="97">
                  <c:v>1.4099999999999966</c:v>
                </c:pt>
                <c:pt idx="98">
                  <c:v>2.0300000000000011</c:v>
                </c:pt>
                <c:pt idx="99">
                  <c:v>4.5999999999999943</c:v>
                </c:pt>
                <c:pt idx="100">
                  <c:v>2.1399999999999864</c:v>
                </c:pt>
                <c:pt idx="101">
                  <c:v>1.5400000000000205</c:v>
                </c:pt>
                <c:pt idx="102">
                  <c:v>1.410000000000025</c:v>
                </c:pt>
                <c:pt idx="103">
                  <c:v>6.4300000000000068</c:v>
                </c:pt>
                <c:pt idx="104">
                  <c:v>1.42999999999995</c:v>
                </c:pt>
                <c:pt idx="105">
                  <c:v>1.6299999999999955</c:v>
                </c:pt>
                <c:pt idx="106">
                  <c:v>1.8100000000000023</c:v>
                </c:pt>
                <c:pt idx="107">
                  <c:v>4.7600000000000477</c:v>
                </c:pt>
                <c:pt idx="108">
                  <c:v>1.9599999999999795</c:v>
                </c:pt>
                <c:pt idx="109">
                  <c:v>1.6700000000000159</c:v>
                </c:pt>
                <c:pt idx="110">
                  <c:v>1.2999999999999545</c:v>
                </c:pt>
                <c:pt idx="111">
                  <c:v>4.5900000000000318</c:v>
                </c:pt>
                <c:pt idx="112">
                  <c:v>1.6499999999999773</c:v>
                </c:pt>
                <c:pt idx="113">
                  <c:v>1.4900000000000091</c:v>
                </c:pt>
                <c:pt idx="114">
                  <c:v>1.9000000000000341</c:v>
                </c:pt>
                <c:pt idx="115">
                  <c:v>6.4599999999999795</c:v>
                </c:pt>
                <c:pt idx="116">
                  <c:v>1.7900000000000205</c:v>
                </c:pt>
                <c:pt idx="117">
                  <c:v>1.7599999999999909</c:v>
                </c:pt>
                <c:pt idx="118">
                  <c:v>1.4300000000000068</c:v>
                </c:pt>
                <c:pt idx="119">
                  <c:v>4.7599999999999909</c:v>
                </c:pt>
                <c:pt idx="120">
                  <c:v>1.2099999999999795</c:v>
                </c:pt>
                <c:pt idx="121">
                  <c:v>1.6200000000000045</c:v>
                </c:pt>
                <c:pt idx="122">
                  <c:v>1.9300000000000068</c:v>
                </c:pt>
                <c:pt idx="123">
                  <c:v>4.7300000000000182</c:v>
                </c:pt>
                <c:pt idx="124">
                  <c:v>1.8999999999999773</c:v>
                </c:pt>
                <c:pt idx="125">
                  <c:v>1.8199999999999932</c:v>
                </c:pt>
                <c:pt idx="126">
                  <c:v>1.3199999999999932</c:v>
                </c:pt>
                <c:pt idx="127">
                  <c:v>6.4000000000000341</c:v>
                </c:pt>
                <c:pt idx="128">
                  <c:v>1.3599999999999568</c:v>
                </c:pt>
                <c:pt idx="129">
                  <c:v>1.5400000000000205</c:v>
                </c:pt>
                <c:pt idx="130">
                  <c:v>2.0600000000000023</c:v>
                </c:pt>
                <c:pt idx="131">
                  <c:v>4.8799999999999955</c:v>
                </c:pt>
                <c:pt idx="132">
                  <c:v>1.660000000000025</c:v>
                </c:pt>
                <c:pt idx="133">
                  <c:v>1.6200000000000045</c:v>
                </c:pt>
                <c:pt idx="134">
                  <c:v>1.5</c:v>
                </c:pt>
                <c:pt idx="135">
                  <c:v>4.7699999999999818</c:v>
                </c:pt>
                <c:pt idx="136">
                  <c:v>1.4499999999999886</c:v>
                </c:pt>
                <c:pt idx="137">
                  <c:v>1.6100000000000136</c:v>
                </c:pt>
                <c:pt idx="138">
                  <c:v>1.8700000000000045</c:v>
                </c:pt>
                <c:pt idx="139">
                  <c:v>6.3600000000000136</c:v>
                </c:pt>
                <c:pt idx="140">
                  <c:v>1.7799999999999727</c:v>
                </c:pt>
                <c:pt idx="141">
                  <c:v>1.660000000000025</c:v>
                </c:pt>
                <c:pt idx="142">
                  <c:v>1.3599999999999568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N_x_coord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N_y_coord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3176</xdr:colOff>
      <xdr:row>7</xdr:row>
      <xdr:rowOff>72072</xdr:rowOff>
    </xdr:from>
    <xdr:to>
      <xdr:col>63</xdr:col>
      <xdr:colOff>134303</xdr:colOff>
      <xdr:row>62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648230</xdr:colOff>
      <xdr:row>4</xdr:row>
      <xdr:rowOff>25400</xdr:rowOff>
    </xdr:from>
    <xdr:to>
      <xdr:col>29</xdr:col>
      <xdr:colOff>496093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124278</xdr:colOff>
      <xdr:row>2</xdr:row>
      <xdr:rowOff>124732</xdr:rowOff>
    </xdr:from>
    <xdr:to>
      <xdr:col>18</xdr:col>
      <xdr:colOff>564696</xdr:colOff>
      <xdr:row>16</xdr:row>
      <xdr:rowOff>63500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259896</xdr:colOff>
      <xdr:row>18</xdr:row>
      <xdr:rowOff>63046</xdr:rowOff>
    </xdr:from>
    <xdr:to>
      <xdr:col>22</xdr:col>
      <xdr:colOff>117022</xdr:colOff>
      <xdr:row>36</xdr:row>
      <xdr:rowOff>63046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168855</xdr:colOff>
      <xdr:row>41</xdr:row>
      <xdr:rowOff>159058</xdr:rowOff>
    </xdr:from>
    <xdr:to>
      <xdr:col>8</xdr:col>
      <xdr:colOff>753875</xdr:colOff>
      <xdr:row>64</xdr:row>
      <xdr:rowOff>111433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23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329596</xdr:colOff>
      <xdr:row>1</xdr:row>
      <xdr:rowOff>125186</xdr:rowOff>
    </xdr:from>
    <xdr:to>
      <xdr:col>24</xdr:col>
      <xdr:colOff>139096</xdr:colOff>
      <xdr:row>15</xdr:row>
      <xdr:rowOff>116720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E1048576" totalsRowShown="0">
  <autoFilter ref="A1:E1048576" xr:uid="{1D7D9E80-8FAF-5141-8AC5-FB6F7F573140}"/>
  <tableColumns count="5">
    <tableColumn id="1" xr3:uid="{17F283F3-2425-3D49-95CE-7253C7FB77A8}" name="Index">
      <calculatedColumnFormula>A1+1</calculatedColumnFormula>
    </tableColumn>
    <tableColumn id="2" xr3:uid="{799F7FB1-EE95-C24B-ADED-2AB979F13372}" name="x"/>
    <tableColumn id="3" xr3:uid="{E5892D18-A190-FE46-99A6-CE2205838599}" name="Colour"/>
    <tableColumn id="4" xr3:uid="{77A891CA-18D9-7543-B53F-5B861CBBF1B6}" name="Fill"/>
    <tableColumn id="5" xr3:uid="{0BEF3B22-D75A-DE42-9DBA-FCB0C1D2324D}" name="Width" dataDxfId="46">
      <calculatedColumnFormula>Table9[[#This Row],[x]]-B1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45">
      <calculatedColumnFormula>E8/$H$1</calculatedColumnFormula>
    </tableColumn>
    <tableColumn id="6" xr3:uid="{65CE1D17-FACA-9F4C-B034-89DB0F2E7085}" name="white x" dataDxfId="44">
      <calculatedColumnFormula>F8/$H$1</calculatedColumnFormula>
    </tableColumn>
    <tableColumn id="7" xr3:uid="{67FD90AA-CA65-E845-A028-3A5EC1236255}" name="black diff" dataDxfId="43">
      <calculatedColumnFormula>ABS(Table8[[#This Row],[black x]]-E19)</calculatedColumnFormula>
    </tableColumn>
    <tableColumn id="8" xr3:uid="{E5C86B23-7B30-8346-9099-D87BE2E12F36}" name="white diff" dataDxfId="42">
      <calculatedColumnFormula>ABS(Table8[[#This Row],[white x]]-F19)</calculatedColumnFormula>
    </tableColumn>
    <tableColumn id="9" xr3:uid="{02C24204-45A8-5B41-A8B9-C8395A95F06E}" name="diff diff" dataDxfId="41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40">
      <calculatedColumnFormula>Table5[[#This Row],[Index]]/$A$29</calculatedColumnFormula>
    </tableColumn>
    <tableColumn id="5" xr3:uid="{11E47D72-2A9F-47C4-B9EC-A1EFEB97700F}" name="N_x_coord" dataDxfId="39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38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37"/>
    <tableColumn id="3" xr3:uid="{E11A1173-A980-4EEE-BD80-93A840341053}" name="N_index" dataDxfId="36">
      <calculatedColumnFormula>Table6[[#This Row],[Index]]/$F$43</calculatedColumnFormula>
    </tableColumn>
    <tableColumn id="5" xr3:uid="{34AD6BFB-8AC2-4601-8024-3404372E73AF}" name="N_y_coord" dataDxfId="35">
      <calculatedColumnFormula>Table6[[#This Row],[y coord]]/$N$2</calculatedColumnFormula>
    </tableColumn>
    <tableColumn id="4" xr3:uid="{E906CC99-232D-6F4C-8B66-7A8A9EDF710F}" name="Diff" dataDxfId="34">
      <calculatedColumnFormula>Table6[[#This Row],[N_y_coord]]-I1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P10" totalsRowShown="0">
  <autoFilter ref="A1:P10" xr:uid="{3EC76306-CD34-D647-B5BA-84D0A8C20003}"/>
  <tableColumns count="16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33">
      <calculatedColumnFormula>Table4[[#This Row],[r]]/$B$14</calculatedColumnFormula>
    </tableColumn>
    <tableColumn id="11" xr3:uid="{21842F81-7318-4F2F-A987-99DB911BB622}" name="Normalised point x" dataDxfId="32">
      <calculatedColumnFormula>(F2-$B$16)/$B$14</calculatedColumnFormula>
    </tableColumn>
    <tableColumn id="12" xr3:uid="{2F0C8D18-AC21-4BFA-8634-0EF83E1B31C4}" name="Normalised point y" dataDxfId="31">
      <calculatedColumnFormula>(G2-$B$17)/$B$15</calculatedColumnFormula>
    </tableColumn>
    <tableColumn id="13" xr3:uid="{CF3DAEC9-B770-E04B-9BA2-DF1956F330F2}" name="Vector x" dataDxfId="30">
      <calculatedColumnFormula>Table4[[#This Row],[Point x]]-Table4[[#This Row],[cx]]</calculatedColumnFormula>
    </tableColumn>
    <tableColumn id="14" xr3:uid="{B437D90B-3874-5B40-B826-B04344334107}" name="Vector y" dataDxfId="29">
      <calculatedColumnFormula>Table4[[#This Row],[Point y]]-Table4[[#This Row],[cy]]</calculatedColumnFormula>
    </tableColumn>
    <tableColumn id="15" xr3:uid="{4BAAE237-808A-EC40-BC29-D90C3BB6DB7E}" name="Angle" dataDxfId="28">
      <calculatedColumnFormula>ATAN2(Table4[[#This Row],[Vector x]], Table4[[#This Row],[Vector y]])</calculatedColumnFormula>
    </tableColumn>
    <tableColumn id="16" xr3:uid="{6F748C24-4614-F74E-B4AF-493832427E92}" name="Diff" dataDxfId="27">
      <calculatedColumnFormula>Table4[[#This Row],[Angle]]-O1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6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5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4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3">
      <calculatedColumnFormula>MOD(Table2[[#This Row],[Phase diff]] + PI(), 2*PI())-PI()</calculatedColumnFormula>
    </tableColumn>
    <tableColumn id="5" xr3:uid="{A4692EB8-CC59-443E-9174-A83F5E14B7C5}" name="Trough x" dataDxfId="22"/>
    <tableColumn id="6" xr3:uid="{FB6AB5F6-49C5-4F20-8435-137A1BE63134}" name="Normalised trough x" dataDxfId="21">
      <calculatedColumnFormula>Table2[[#This Row],[Trough x]]/215.9</calculatedColumnFormula>
    </tableColumn>
    <tableColumn id="4" xr3:uid="{1069BC11-54D8-6E48-B963-16162F3E9205}" name="Amplitude" totalsRowFunction="custom" dataDxfId="20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19"/>
    <tableColumn id="10" xr3:uid="{2076063F-7B8F-404B-BA8D-29040976D0DA}" name="Normalised Time period" totalsRowFunction="custom" dataDxfId="18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7">
      <calculatedColumnFormula>2*PI()</calculatedColumnFormula>
    </tableColumn>
    <tableColumn id="20" xr3:uid="{7A41A7E4-CDF7-C742-AE54-75B692938063}" name="Phase diffs shifted" dataDxfId="16">
      <calculatedColumnFormula>Table2[[#This Row],[Normalised phase diff]]+Table2[[#This Row],[Column1]]</calculatedColumnFormula>
    </tableColumn>
    <tableColumn id="23" xr3:uid="{A62CB5B6-6E76-CC44-9A30-22297DD974B8}" name="Estimate" dataDxfId="15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4">
      <calculatedColumnFormula>Table24[[#This Row],[UB]]/197</calculatedColumnFormula>
    </tableColumn>
    <tableColumn id="11" xr3:uid="{94CD11FC-3723-3546-B210-35B1B4BF2C09}" name="Normalised LB" dataDxfId="13">
      <calculatedColumnFormula>Table24[[#This Row],[LB]]/197</calculatedColumnFormula>
    </tableColumn>
    <tableColumn id="3" xr3:uid="{D58D9134-60FB-5745-8EC6-1A1070215B1D}" name="Height" dataDxfId="12">
      <calculatedColumnFormula>ABS(D2-C2)</calculatedColumnFormula>
    </tableColumn>
    <tableColumn id="4" xr3:uid="{2F98C45A-E818-7440-9EAF-A97EC07ABC50}" name="ry" dataDxfId="11">
      <calculatedColumnFormula>Table24[[#This Row],[Height]]/2</calculatedColumnFormula>
    </tableColumn>
    <tableColumn id="5" xr3:uid="{044AA7A7-C606-8B48-9808-A9AA3ED11334}" name="ry_est" dataDxfId="10">
      <calculatedColumnFormula>MIN($Q$2*ABS((Table24[[#This Row],[Normalised Index]]+$S$5))+$Q$5, $T$1)</calculatedColumnFormula>
    </tableColumn>
    <tableColumn id="12" xr3:uid="{C6EF6CFA-8152-BB40-BA90-80141A88792F}" name="Normalised Index" dataDxfId="9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8">
      <calculatedColumnFormula>ABS(A3-Table24[[#This Row],[LB]])</calculatedColumnFormula>
    </tableColumn>
    <tableColumn id="8" xr3:uid="{771981F4-9B94-204A-BE09-F313AE83ABCD}" name="est_ub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6">
  <autoFilter ref="A1:F33" xr:uid="{C8D37312-8839-0941-86C0-D9CE4CAF9E9F}"/>
  <tableColumns count="6">
    <tableColumn id="1" xr3:uid="{B87A1C0B-7882-3E49-8D76-EC95789CACBF}" name="Square boundaries" dataDxfId="5"/>
    <tableColumn id="5" xr3:uid="{BA36DE9F-39FC-8946-9F32-B2D7A653793A}" name="NormBounds" dataDxfId="4">
      <calculatedColumnFormula>Table1[[#This Row],[Square boundaries]]/123</calculatedColumnFormula>
    </tableColumn>
    <tableColumn id="2" xr3:uid="{F565D984-41B2-8542-8055-12DC8BBD0804}" name="Width" dataDxfId="3">
      <calculatedColumnFormula>Table1[[#This Row],[NormBounds]]-A1</calculatedColumnFormula>
    </tableColumn>
    <tableColumn id="3" xr3:uid="{2ACC5A59-A55B-CB46-8F44-47411D1B0DD5}" name="Matthew" dataDxfId="2">
      <calculatedColumnFormula>(3.2206*POWER(Table1[[#This Row],[NormIndex]], 3) - 5.4091*POWER(Table1[[#This Row],[NormIndex]], 2) + 3.1979*Table1[[#This Row],[NormIndex]])/1.0094</calculatedColumnFormula>
    </tableColumn>
    <tableColumn id="4" xr3:uid="{7C336364-6A4B-DE42-A11E-2B65FA70EB7A}" name="Index" dataDxfId="1"/>
    <tableColumn id="6" xr3:uid="{ACD77800-9688-064B-A25F-49E175F39DAE}" name="NormIndex" dataDxfId="0">
      <calculatedColumnFormula>Table1[[#This Row],[Index]]/31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E145"/>
  <sheetViews>
    <sheetView tabSelected="1" topLeftCell="A119" zoomScale="86" zoomScaleNormal="60" zoomScaleSheetLayoutView="100" workbookViewId="0">
      <selection activeCell="H149" sqref="H149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5" x14ac:dyDescent="0.2">
      <c r="A1" t="s">
        <v>0</v>
      </c>
      <c r="B1" t="s">
        <v>87</v>
      </c>
      <c r="C1" t="s">
        <v>95</v>
      </c>
      <c r="D1" t="s">
        <v>88</v>
      </c>
      <c r="E1" t="s">
        <v>6</v>
      </c>
    </row>
    <row r="2" spans="1:5" x14ac:dyDescent="0.2">
      <c r="A2">
        <v>0</v>
      </c>
      <c r="B2">
        <v>0</v>
      </c>
      <c r="E2" t="e">
        <f>Table9[[#This Row],[x]]-B1</f>
        <v>#VALUE!</v>
      </c>
    </row>
    <row r="3" spans="1:5" x14ac:dyDescent="0.2">
      <c r="A3">
        <f>A2+1</f>
        <v>1</v>
      </c>
      <c r="B3">
        <v>0.76</v>
      </c>
      <c r="C3" t="s">
        <v>89</v>
      </c>
      <c r="E3">
        <f>Table9[[#This Row],[x]]-B2</f>
        <v>0.76</v>
      </c>
    </row>
    <row r="4" spans="1:5" x14ac:dyDescent="0.2">
      <c r="A4">
        <f>A3+1</f>
        <v>2</v>
      </c>
      <c r="B4">
        <v>2.1</v>
      </c>
      <c r="C4" t="s">
        <v>90</v>
      </c>
      <c r="E4">
        <f>Table9[[#This Row],[x]]-B3</f>
        <v>1.34</v>
      </c>
    </row>
    <row r="5" spans="1:5" x14ac:dyDescent="0.2">
      <c r="A5">
        <f t="shared" ref="A5:A68" si="0">A4+1</f>
        <v>3</v>
      </c>
      <c r="B5">
        <v>4.0599999999999996</v>
      </c>
      <c r="C5" t="s">
        <v>91</v>
      </c>
      <c r="E5">
        <f>Table9[[#This Row],[x]]-B4</f>
        <v>1.9599999999999995</v>
      </c>
    </row>
    <row r="6" spans="1:5" x14ac:dyDescent="0.2">
      <c r="A6">
        <f t="shared" si="0"/>
        <v>4</v>
      </c>
      <c r="B6">
        <v>10.73</v>
      </c>
      <c r="C6" t="s">
        <v>92</v>
      </c>
      <c r="E6">
        <f>Table9[[#This Row],[x]]-B5</f>
        <v>6.6700000000000008</v>
      </c>
    </row>
    <row r="7" spans="1:5" x14ac:dyDescent="0.2">
      <c r="A7">
        <f t="shared" si="0"/>
        <v>5</v>
      </c>
      <c r="B7">
        <v>12.68</v>
      </c>
      <c r="C7" t="s">
        <v>91</v>
      </c>
      <c r="E7">
        <f>Table9[[#This Row],[x]]-B6</f>
        <v>1.9499999999999993</v>
      </c>
    </row>
    <row r="8" spans="1:5" x14ac:dyDescent="0.2">
      <c r="A8">
        <f t="shared" si="0"/>
        <v>6</v>
      </c>
      <c r="B8">
        <v>14.15</v>
      </c>
      <c r="C8" t="s">
        <v>90</v>
      </c>
      <c r="E8">
        <f>Table9[[#This Row],[x]]-B7</f>
        <v>1.4700000000000006</v>
      </c>
    </row>
    <row r="9" spans="1:5" x14ac:dyDescent="0.2">
      <c r="A9">
        <f t="shared" si="0"/>
        <v>7</v>
      </c>
      <c r="B9">
        <v>15.66</v>
      </c>
      <c r="C9" t="s">
        <v>89</v>
      </c>
      <c r="E9">
        <f>Table9[[#This Row],[x]]-B8</f>
        <v>1.5099999999999998</v>
      </c>
    </row>
    <row r="10" spans="1:5" x14ac:dyDescent="0.2">
      <c r="A10">
        <f t="shared" si="0"/>
        <v>8</v>
      </c>
      <c r="B10">
        <v>20.38</v>
      </c>
      <c r="C10" t="s">
        <v>93</v>
      </c>
      <c r="E10">
        <f>Table9[[#This Row],[x]]-B9</f>
        <v>4.7199999999999989</v>
      </c>
    </row>
    <row r="11" spans="1:5" x14ac:dyDescent="0.2">
      <c r="A11">
        <f t="shared" si="0"/>
        <v>9</v>
      </c>
      <c r="B11">
        <v>21.79</v>
      </c>
      <c r="C11" t="s">
        <v>89</v>
      </c>
      <c r="E11">
        <f>Table9[[#This Row],[x]]-B10</f>
        <v>1.4100000000000001</v>
      </c>
    </row>
    <row r="12" spans="1:5" x14ac:dyDescent="0.2">
      <c r="A12">
        <f t="shared" si="0"/>
        <v>10</v>
      </c>
      <c r="B12">
        <v>23.14</v>
      </c>
      <c r="C12" t="s">
        <v>90</v>
      </c>
      <c r="E12">
        <f>Table9[[#This Row],[x]]-B11</f>
        <v>1.3500000000000014</v>
      </c>
    </row>
    <row r="13" spans="1:5" x14ac:dyDescent="0.2">
      <c r="A13">
        <f t="shared" si="0"/>
        <v>11</v>
      </c>
      <c r="B13">
        <v>25.2</v>
      </c>
      <c r="C13" t="s">
        <v>91</v>
      </c>
      <c r="E13">
        <f>Table9[[#This Row],[x]]-B12</f>
        <v>2.0599999999999987</v>
      </c>
    </row>
    <row r="14" spans="1:5" x14ac:dyDescent="0.2">
      <c r="A14">
        <f t="shared" si="0"/>
        <v>12</v>
      </c>
      <c r="B14">
        <v>30.13</v>
      </c>
      <c r="C14" t="s">
        <v>94</v>
      </c>
      <c r="E14">
        <f>Table9[[#This Row],[x]]-B13</f>
        <v>4.93</v>
      </c>
    </row>
    <row r="15" spans="1:5" x14ac:dyDescent="0.2">
      <c r="A15">
        <f t="shared" si="0"/>
        <v>13</v>
      </c>
      <c r="B15">
        <v>32.090000000000003</v>
      </c>
      <c r="C15" t="s">
        <v>91</v>
      </c>
      <c r="E15">
        <f>Table9[[#This Row],[x]]-B14</f>
        <v>1.9600000000000044</v>
      </c>
    </row>
    <row r="16" spans="1:5" x14ac:dyDescent="0.2">
      <c r="A16">
        <f t="shared" si="0"/>
        <v>14</v>
      </c>
      <c r="B16">
        <v>33.71</v>
      </c>
      <c r="C16" t="s">
        <v>90</v>
      </c>
      <c r="E16">
        <f>Table9[[#This Row],[x]]-B15</f>
        <v>1.6199999999999974</v>
      </c>
    </row>
    <row r="17" spans="1:5" x14ac:dyDescent="0.2">
      <c r="A17">
        <f t="shared" si="0"/>
        <v>15</v>
      </c>
      <c r="B17">
        <v>35.01</v>
      </c>
      <c r="C17" t="s">
        <v>89</v>
      </c>
      <c r="E17">
        <f>Table9[[#This Row],[x]]-B16</f>
        <v>1.2999999999999972</v>
      </c>
    </row>
    <row r="18" spans="1:5" x14ac:dyDescent="0.2">
      <c r="A18">
        <f t="shared" si="0"/>
        <v>16</v>
      </c>
      <c r="B18">
        <v>41.24</v>
      </c>
      <c r="C18" t="s">
        <v>92</v>
      </c>
      <c r="E18">
        <f>Table9[[#This Row],[x]]-B17</f>
        <v>6.230000000000004</v>
      </c>
    </row>
    <row r="19" spans="1:5" x14ac:dyDescent="0.2">
      <c r="A19">
        <f t="shared" si="0"/>
        <v>17</v>
      </c>
      <c r="B19">
        <v>42.87</v>
      </c>
      <c r="C19" t="s">
        <v>89</v>
      </c>
      <c r="E19">
        <f>Table9[[#This Row],[x]]-B18</f>
        <v>1.6299999999999955</v>
      </c>
    </row>
    <row r="20" spans="1:5" x14ac:dyDescent="0.2">
      <c r="A20">
        <f t="shared" si="0"/>
        <v>18</v>
      </c>
      <c r="B20">
        <v>44.39</v>
      </c>
      <c r="C20" t="s">
        <v>90</v>
      </c>
      <c r="E20">
        <f>Table9[[#This Row],[x]]-B19</f>
        <v>1.5200000000000031</v>
      </c>
    </row>
    <row r="21" spans="1:5" x14ac:dyDescent="0.2">
      <c r="A21">
        <f t="shared" si="0"/>
        <v>19</v>
      </c>
      <c r="B21">
        <v>46.45</v>
      </c>
      <c r="C21" t="s">
        <v>91</v>
      </c>
      <c r="E21">
        <f>Table9[[#This Row],[x]]-B20</f>
        <v>2.0600000000000023</v>
      </c>
    </row>
    <row r="22" spans="1:5" x14ac:dyDescent="0.2">
      <c r="A22">
        <f t="shared" si="0"/>
        <v>20</v>
      </c>
      <c r="B22">
        <v>51</v>
      </c>
      <c r="C22" t="s">
        <v>93</v>
      </c>
      <c r="E22">
        <f>Table9[[#This Row],[x]]-B21</f>
        <v>4.5499999999999972</v>
      </c>
    </row>
    <row r="23" spans="1:5" x14ac:dyDescent="0.2">
      <c r="A23">
        <f t="shared" si="0"/>
        <v>21</v>
      </c>
      <c r="B23">
        <v>53.22</v>
      </c>
      <c r="C23" t="s">
        <v>91</v>
      </c>
      <c r="E23">
        <f>Table9[[#This Row],[x]]-B22</f>
        <v>2.2199999999999989</v>
      </c>
    </row>
    <row r="24" spans="1:5" x14ac:dyDescent="0.2">
      <c r="A24">
        <f t="shared" si="0"/>
        <v>22</v>
      </c>
      <c r="B24">
        <v>54.79</v>
      </c>
      <c r="C24" t="s">
        <v>90</v>
      </c>
      <c r="E24">
        <f>Table9[[#This Row],[x]]-B23</f>
        <v>1.5700000000000003</v>
      </c>
    </row>
    <row r="25" spans="1:5" x14ac:dyDescent="0.2">
      <c r="A25">
        <f t="shared" si="0"/>
        <v>23</v>
      </c>
      <c r="B25">
        <v>56.15</v>
      </c>
      <c r="C25" t="s">
        <v>89</v>
      </c>
      <c r="E25">
        <f>Table9[[#This Row],[x]]-B24</f>
        <v>1.3599999999999994</v>
      </c>
    </row>
    <row r="26" spans="1:5" x14ac:dyDescent="0.2">
      <c r="A26">
        <f t="shared" si="0"/>
        <v>24</v>
      </c>
      <c r="B26">
        <v>60.7</v>
      </c>
      <c r="C26" t="s">
        <v>94</v>
      </c>
      <c r="E26">
        <f>Table9[[#This Row],[x]]-B25</f>
        <v>4.5500000000000043</v>
      </c>
    </row>
    <row r="27" spans="1:5" x14ac:dyDescent="0.2">
      <c r="A27">
        <f t="shared" si="0"/>
        <v>25</v>
      </c>
      <c r="B27">
        <v>62.33</v>
      </c>
      <c r="C27" t="s">
        <v>89</v>
      </c>
      <c r="E27">
        <f>Table9[[#This Row],[x]]-B26</f>
        <v>1.6299999999999955</v>
      </c>
    </row>
    <row r="28" spans="1:5" x14ac:dyDescent="0.2">
      <c r="A28">
        <f t="shared" si="0"/>
        <v>26</v>
      </c>
      <c r="B28">
        <v>63.9</v>
      </c>
      <c r="C28" t="s">
        <v>90</v>
      </c>
      <c r="E28">
        <f>Table9[[#This Row],[x]]-B27</f>
        <v>1.5700000000000003</v>
      </c>
    </row>
    <row r="29" spans="1:5" x14ac:dyDescent="0.2">
      <c r="A29">
        <f t="shared" si="0"/>
        <v>27</v>
      </c>
      <c r="B29">
        <v>65.900000000000006</v>
      </c>
      <c r="C29" t="s">
        <v>91</v>
      </c>
      <c r="E29">
        <f>Table9[[#This Row],[x]]-B28</f>
        <v>2.0000000000000071</v>
      </c>
    </row>
    <row r="30" spans="1:5" x14ac:dyDescent="0.2">
      <c r="A30">
        <f t="shared" si="0"/>
        <v>28</v>
      </c>
      <c r="B30">
        <v>72.14</v>
      </c>
      <c r="C30" t="s">
        <v>92</v>
      </c>
      <c r="E30">
        <f>Table9[[#This Row],[x]]-B29</f>
        <v>6.2399999999999949</v>
      </c>
    </row>
    <row r="31" spans="1:5" x14ac:dyDescent="0.2">
      <c r="A31">
        <f t="shared" si="0"/>
        <v>29</v>
      </c>
      <c r="B31">
        <v>73.930000000000007</v>
      </c>
      <c r="C31" t="s">
        <v>91</v>
      </c>
      <c r="E31">
        <f>Table9[[#This Row],[x]]-B30</f>
        <v>1.7900000000000063</v>
      </c>
    </row>
    <row r="32" spans="1:5" x14ac:dyDescent="0.2">
      <c r="A32">
        <f t="shared" si="0"/>
        <v>30</v>
      </c>
      <c r="B32">
        <v>75.61</v>
      </c>
      <c r="C32" t="s">
        <v>90</v>
      </c>
      <c r="E32">
        <f>Table9[[#This Row],[x]]-B31</f>
        <v>1.6799999999999926</v>
      </c>
    </row>
    <row r="33" spans="1:5" x14ac:dyDescent="0.2">
      <c r="A33">
        <f t="shared" si="0"/>
        <v>31</v>
      </c>
      <c r="B33">
        <v>77.12</v>
      </c>
      <c r="C33" t="s">
        <v>89</v>
      </c>
      <c r="E33">
        <f>Table9[[#This Row],[x]]-B32</f>
        <v>1.5100000000000051</v>
      </c>
    </row>
    <row r="34" spans="1:5" x14ac:dyDescent="0.2">
      <c r="A34">
        <f t="shared" si="0"/>
        <v>32</v>
      </c>
      <c r="B34">
        <v>81.84</v>
      </c>
      <c r="C34" t="s">
        <v>93</v>
      </c>
      <c r="E34">
        <f>Table9[[#This Row],[x]]-B33</f>
        <v>4.7199999999999989</v>
      </c>
    </row>
    <row r="35" spans="1:5" x14ac:dyDescent="0.2">
      <c r="A35">
        <f t="shared" si="0"/>
        <v>33</v>
      </c>
      <c r="B35">
        <v>83.46</v>
      </c>
      <c r="C35" t="s">
        <v>89</v>
      </c>
      <c r="E35">
        <f>Table9[[#This Row],[x]]-B34</f>
        <v>1.6199999999999903</v>
      </c>
    </row>
    <row r="36" spans="1:5" x14ac:dyDescent="0.2">
      <c r="A36">
        <f t="shared" si="0"/>
        <v>34</v>
      </c>
      <c r="B36">
        <v>85.1</v>
      </c>
      <c r="C36" t="s">
        <v>90</v>
      </c>
      <c r="E36">
        <f>Table9[[#This Row],[x]]-B35</f>
        <v>1.6400000000000006</v>
      </c>
    </row>
    <row r="37" spans="1:5" x14ac:dyDescent="0.2">
      <c r="A37">
        <f t="shared" si="0"/>
        <v>35</v>
      </c>
      <c r="B37">
        <v>87.01</v>
      </c>
      <c r="C37" t="s">
        <v>91</v>
      </c>
      <c r="E37">
        <f>Table9[[#This Row],[x]]-B36</f>
        <v>1.9100000000000108</v>
      </c>
    </row>
    <row r="38" spans="1:5" x14ac:dyDescent="0.2">
      <c r="A38">
        <f t="shared" si="0"/>
        <v>36</v>
      </c>
      <c r="B38">
        <v>91.91</v>
      </c>
      <c r="C38" t="s">
        <v>94</v>
      </c>
      <c r="E38">
        <f>Table9[[#This Row],[x]]-B37</f>
        <v>4.8999999999999915</v>
      </c>
    </row>
    <row r="39" spans="1:5" x14ac:dyDescent="0.2">
      <c r="A39">
        <f t="shared" si="0"/>
        <v>37</v>
      </c>
      <c r="B39">
        <v>93.77</v>
      </c>
      <c r="C39" t="s">
        <v>91</v>
      </c>
      <c r="E39">
        <f>Table9[[#This Row],[x]]-B38</f>
        <v>1.8599999999999994</v>
      </c>
    </row>
    <row r="40" spans="1:5" x14ac:dyDescent="0.2">
      <c r="A40">
        <f t="shared" si="0"/>
        <v>38</v>
      </c>
      <c r="B40">
        <v>95.45</v>
      </c>
      <c r="C40" t="s">
        <v>90</v>
      </c>
      <c r="E40">
        <f>Table9[[#This Row],[x]]-B39</f>
        <v>1.6800000000000068</v>
      </c>
    </row>
    <row r="41" spans="1:5" x14ac:dyDescent="0.2">
      <c r="A41">
        <f t="shared" si="0"/>
        <v>39</v>
      </c>
      <c r="B41">
        <v>96.73</v>
      </c>
      <c r="C41" t="s">
        <v>89</v>
      </c>
      <c r="E41">
        <f>Table9[[#This Row],[x]]-B40</f>
        <v>1.2800000000000011</v>
      </c>
    </row>
    <row r="42" spans="1:5" x14ac:dyDescent="0.2">
      <c r="A42">
        <f t="shared" si="0"/>
        <v>40</v>
      </c>
      <c r="B42">
        <v>103.11</v>
      </c>
      <c r="C42" t="s">
        <v>92</v>
      </c>
      <c r="E42">
        <f>Table9[[#This Row],[x]]-B41</f>
        <v>6.3799999999999955</v>
      </c>
    </row>
    <row r="43" spans="1:5" x14ac:dyDescent="0.2">
      <c r="A43">
        <f t="shared" si="0"/>
        <v>41</v>
      </c>
      <c r="B43">
        <v>104.7</v>
      </c>
      <c r="C43" t="s">
        <v>89</v>
      </c>
      <c r="E43">
        <f>Table9[[#This Row],[x]]-B42</f>
        <v>1.5900000000000034</v>
      </c>
    </row>
    <row r="44" spans="1:5" x14ac:dyDescent="0.2">
      <c r="A44">
        <f t="shared" si="0"/>
        <v>42</v>
      </c>
      <c r="B44">
        <v>106.22</v>
      </c>
      <c r="C44" t="s">
        <v>90</v>
      </c>
      <c r="E44">
        <f>Table9[[#This Row],[x]]-B43</f>
        <v>1.519999999999996</v>
      </c>
    </row>
    <row r="45" spans="1:5" x14ac:dyDescent="0.2">
      <c r="A45">
        <f t="shared" si="0"/>
        <v>43</v>
      </c>
      <c r="B45">
        <v>108.12</v>
      </c>
      <c r="C45" t="s">
        <v>91</v>
      </c>
      <c r="E45">
        <f>Table9[[#This Row],[x]]-B44</f>
        <v>1.9000000000000057</v>
      </c>
    </row>
    <row r="46" spans="1:5" x14ac:dyDescent="0.2">
      <c r="A46">
        <f t="shared" si="0"/>
        <v>44</v>
      </c>
      <c r="B46">
        <v>112.86</v>
      </c>
      <c r="C46" t="s">
        <v>93</v>
      </c>
      <c r="E46">
        <f>Table9[[#This Row],[x]]-B45</f>
        <v>4.7399999999999949</v>
      </c>
    </row>
    <row r="47" spans="1:5" x14ac:dyDescent="0.2">
      <c r="A47">
        <f t="shared" si="0"/>
        <v>45</v>
      </c>
      <c r="B47">
        <v>114.85</v>
      </c>
      <c r="C47" t="s">
        <v>91</v>
      </c>
      <c r="E47">
        <f>Table9[[#This Row],[x]]-B46</f>
        <v>1.9899999999999949</v>
      </c>
    </row>
    <row r="48" spans="1:5" x14ac:dyDescent="0.2">
      <c r="A48">
        <f t="shared" si="0"/>
        <v>46</v>
      </c>
      <c r="B48">
        <v>116.4</v>
      </c>
      <c r="C48" t="s">
        <v>90</v>
      </c>
      <c r="E48">
        <f>Table9[[#This Row],[x]]-B47</f>
        <v>1.5500000000000114</v>
      </c>
    </row>
    <row r="49" spans="1:5" x14ac:dyDescent="0.2">
      <c r="A49">
        <f t="shared" si="0"/>
        <v>47</v>
      </c>
      <c r="B49">
        <v>117.92</v>
      </c>
      <c r="C49" t="s">
        <v>89</v>
      </c>
      <c r="E49">
        <f>Table9[[#This Row],[x]]-B48</f>
        <v>1.519999999999996</v>
      </c>
    </row>
    <row r="50" spans="1:5" x14ac:dyDescent="0.2">
      <c r="A50">
        <f t="shared" si="0"/>
        <v>48</v>
      </c>
      <c r="B50">
        <v>122.66</v>
      </c>
      <c r="C50" t="s">
        <v>94</v>
      </c>
      <c r="E50">
        <f>Table9[[#This Row],[x]]-B49</f>
        <v>4.7399999999999949</v>
      </c>
    </row>
    <row r="51" spans="1:5" x14ac:dyDescent="0.2">
      <c r="A51">
        <f t="shared" si="0"/>
        <v>49</v>
      </c>
      <c r="B51">
        <v>123.94</v>
      </c>
      <c r="C51" t="s">
        <v>89</v>
      </c>
      <c r="E51">
        <f>Table9[[#This Row],[x]]-B50</f>
        <v>1.2800000000000011</v>
      </c>
    </row>
    <row r="52" spans="1:5" x14ac:dyDescent="0.2">
      <c r="A52">
        <f t="shared" si="0"/>
        <v>50</v>
      </c>
      <c r="B52">
        <v>125.38</v>
      </c>
      <c r="C52" t="s">
        <v>90</v>
      </c>
      <c r="E52">
        <f>Table9[[#This Row],[x]]-B51</f>
        <v>1.4399999999999977</v>
      </c>
    </row>
    <row r="53" spans="1:5" x14ac:dyDescent="0.2">
      <c r="A53">
        <f t="shared" si="0"/>
        <v>51</v>
      </c>
      <c r="B53">
        <v>127.48</v>
      </c>
      <c r="C53" t="s">
        <v>91</v>
      </c>
      <c r="E53">
        <f>Table9[[#This Row],[x]]-B52</f>
        <v>2.1000000000000085</v>
      </c>
    </row>
    <row r="54" spans="1:5" x14ac:dyDescent="0.2">
      <c r="A54">
        <f t="shared" si="0"/>
        <v>52</v>
      </c>
      <c r="B54">
        <v>134.09</v>
      </c>
      <c r="C54" t="s">
        <v>92</v>
      </c>
      <c r="E54">
        <f>Table9[[#This Row],[x]]-B53</f>
        <v>6.6099999999999994</v>
      </c>
    </row>
    <row r="55" spans="1:5" x14ac:dyDescent="0.2">
      <c r="A55">
        <f t="shared" si="0"/>
        <v>53</v>
      </c>
      <c r="B55">
        <v>135.84</v>
      </c>
      <c r="C55" t="s">
        <v>91</v>
      </c>
      <c r="E55">
        <f>Table9[[#This Row],[x]]-B54</f>
        <v>1.75</v>
      </c>
    </row>
    <row r="56" spans="1:5" x14ac:dyDescent="0.2">
      <c r="A56">
        <f t="shared" si="0"/>
        <v>54</v>
      </c>
      <c r="B56">
        <v>137.47</v>
      </c>
      <c r="C56" t="s">
        <v>90</v>
      </c>
      <c r="E56">
        <f>Table9[[#This Row],[x]]-B55</f>
        <v>1.6299999999999955</v>
      </c>
    </row>
    <row r="57" spans="1:5" x14ac:dyDescent="0.2">
      <c r="A57">
        <f t="shared" si="0"/>
        <v>55</v>
      </c>
      <c r="B57">
        <v>138.94999999999999</v>
      </c>
      <c r="C57" t="s">
        <v>89</v>
      </c>
      <c r="E57">
        <f>Table9[[#This Row],[x]]-B56</f>
        <v>1.4799999999999898</v>
      </c>
    </row>
    <row r="58" spans="1:5" x14ac:dyDescent="0.2">
      <c r="A58">
        <f t="shared" si="0"/>
        <v>56</v>
      </c>
      <c r="B58">
        <v>143.54</v>
      </c>
      <c r="C58" t="s">
        <v>93</v>
      </c>
      <c r="E58">
        <f>Table9[[#This Row],[x]]-B57</f>
        <v>4.5900000000000034</v>
      </c>
    </row>
    <row r="59" spans="1:5" x14ac:dyDescent="0.2">
      <c r="A59">
        <f t="shared" si="0"/>
        <v>57</v>
      </c>
      <c r="B59">
        <v>144.94</v>
      </c>
      <c r="C59" t="s">
        <v>89</v>
      </c>
      <c r="E59">
        <f>Table9[[#This Row],[x]]-B58</f>
        <v>1.4000000000000057</v>
      </c>
    </row>
    <row r="60" spans="1:5" x14ac:dyDescent="0.2">
      <c r="A60">
        <f t="shared" si="0"/>
        <v>58</v>
      </c>
      <c r="B60">
        <v>146.49</v>
      </c>
      <c r="C60" t="s">
        <v>90</v>
      </c>
      <c r="E60">
        <f>Table9[[#This Row],[x]]-B59</f>
        <v>1.5500000000000114</v>
      </c>
    </row>
    <row r="61" spans="1:5" x14ac:dyDescent="0.2">
      <c r="A61">
        <f t="shared" si="0"/>
        <v>59</v>
      </c>
      <c r="B61">
        <v>148.55000000000001</v>
      </c>
      <c r="C61" t="s">
        <v>91</v>
      </c>
      <c r="E61">
        <f>Table9[[#This Row],[x]]-B60</f>
        <v>2.0600000000000023</v>
      </c>
    </row>
    <row r="62" spans="1:5" x14ac:dyDescent="0.2">
      <c r="A62">
        <f t="shared" si="0"/>
        <v>60</v>
      </c>
      <c r="B62">
        <v>153.34</v>
      </c>
      <c r="C62" t="s">
        <v>94</v>
      </c>
      <c r="E62">
        <f>Table9[[#This Row],[x]]-B61</f>
        <v>4.789999999999992</v>
      </c>
    </row>
    <row r="63" spans="1:5" x14ac:dyDescent="0.2">
      <c r="A63">
        <f t="shared" si="0"/>
        <v>61</v>
      </c>
      <c r="B63">
        <v>155.44</v>
      </c>
      <c r="C63" t="s">
        <v>91</v>
      </c>
      <c r="E63">
        <f>Table9[[#This Row],[x]]-B62</f>
        <v>2.0999999999999943</v>
      </c>
    </row>
    <row r="64" spans="1:5" x14ac:dyDescent="0.2">
      <c r="A64">
        <f t="shared" si="0"/>
        <v>62</v>
      </c>
      <c r="B64">
        <v>156.74</v>
      </c>
      <c r="C64" t="s">
        <v>90</v>
      </c>
      <c r="E64">
        <f>Table9[[#This Row],[x]]-B63</f>
        <v>1.3000000000000114</v>
      </c>
    </row>
    <row r="65" spans="1:5" x14ac:dyDescent="0.2">
      <c r="A65">
        <f t="shared" si="0"/>
        <v>63</v>
      </c>
      <c r="B65">
        <v>158.18</v>
      </c>
      <c r="C65" t="s">
        <v>89</v>
      </c>
      <c r="E65">
        <f>Table9[[#This Row],[x]]-B64</f>
        <v>1.4399999999999977</v>
      </c>
    </row>
    <row r="66" spans="1:5" x14ac:dyDescent="0.2">
      <c r="A66">
        <f t="shared" si="0"/>
        <v>64</v>
      </c>
      <c r="B66">
        <v>164.76</v>
      </c>
      <c r="C66" t="s">
        <v>92</v>
      </c>
      <c r="E66">
        <f>Table9[[#This Row],[x]]-B65</f>
        <v>6.5799999999999841</v>
      </c>
    </row>
    <row r="67" spans="1:5" x14ac:dyDescent="0.2">
      <c r="A67">
        <f t="shared" si="0"/>
        <v>65</v>
      </c>
      <c r="B67">
        <v>166.08</v>
      </c>
      <c r="C67" t="s">
        <v>89</v>
      </c>
      <c r="E67">
        <f>Table9[[#This Row],[x]]-B66</f>
        <v>1.3200000000000216</v>
      </c>
    </row>
    <row r="68" spans="1:5" x14ac:dyDescent="0.2">
      <c r="A68">
        <f t="shared" si="0"/>
        <v>66</v>
      </c>
      <c r="B68">
        <v>167.65</v>
      </c>
      <c r="C68" t="s">
        <v>90</v>
      </c>
      <c r="E68">
        <f>Table9[[#This Row],[x]]-B67</f>
        <v>1.5699999999999932</v>
      </c>
    </row>
    <row r="69" spans="1:5" x14ac:dyDescent="0.2">
      <c r="A69">
        <f t="shared" ref="A69:A132" si="1">A68+1</f>
        <v>67</v>
      </c>
      <c r="B69">
        <v>169.58</v>
      </c>
      <c r="C69" t="s">
        <v>91</v>
      </c>
      <c r="E69">
        <f>Table9[[#This Row],[x]]-B68</f>
        <v>1.9300000000000068</v>
      </c>
    </row>
    <row r="70" spans="1:5" x14ac:dyDescent="0.2">
      <c r="A70">
        <f t="shared" si="1"/>
        <v>68</v>
      </c>
      <c r="B70">
        <v>174.44</v>
      </c>
      <c r="C70" t="s">
        <v>93</v>
      </c>
      <c r="E70">
        <f>Table9[[#This Row],[x]]-B69</f>
        <v>4.8599999999999852</v>
      </c>
    </row>
    <row r="71" spans="1:5" x14ac:dyDescent="0.2">
      <c r="A71">
        <f t="shared" si="1"/>
        <v>69</v>
      </c>
      <c r="B71">
        <v>176.25</v>
      </c>
      <c r="C71" t="s">
        <v>91</v>
      </c>
      <c r="E71">
        <f>Table9[[#This Row],[x]]-B70</f>
        <v>1.8100000000000023</v>
      </c>
    </row>
    <row r="72" spans="1:5" x14ac:dyDescent="0.2">
      <c r="A72">
        <f t="shared" si="1"/>
        <v>70</v>
      </c>
      <c r="B72">
        <v>177.94</v>
      </c>
      <c r="C72" t="s">
        <v>90</v>
      </c>
      <c r="E72">
        <f>Table9[[#This Row],[x]]-B71</f>
        <v>1.6899999999999977</v>
      </c>
    </row>
    <row r="73" spans="1:5" x14ac:dyDescent="0.2">
      <c r="A73">
        <f t="shared" si="1"/>
        <v>71</v>
      </c>
      <c r="B73">
        <v>179.26</v>
      </c>
      <c r="C73" t="s">
        <v>89</v>
      </c>
      <c r="E73">
        <f>Table9[[#This Row],[x]]-B72</f>
        <v>1.3199999999999932</v>
      </c>
    </row>
    <row r="74" spans="1:5" x14ac:dyDescent="0.2">
      <c r="A74">
        <f t="shared" si="1"/>
        <v>72</v>
      </c>
      <c r="B74">
        <v>184.03</v>
      </c>
      <c r="C74" t="s">
        <v>94</v>
      </c>
      <c r="E74">
        <f>Table9[[#This Row],[x]]-B73</f>
        <v>4.7700000000000102</v>
      </c>
    </row>
    <row r="75" spans="1:5" x14ac:dyDescent="0.2">
      <c r="A75">
        <f t="shared" si="1"/>
        <v>73</v>
      </c>
      <c r="B75">
        <v>185.51</v>
      </c>
      <c r="C75" t="s">
        <v>89</v>
      </c>
      <c r="E75">
        <f>Table9[[#This Row],[x]]-B74</f>
        <v>1.4799999999999898</v>
      </c>
    </row>
    <row r="76" spans="1:5" x14ac:dyDescent="0.2">
      <c r="A76">
        <f t="shared" si="1"/>
        <v>74</v>
      </c>
      <c r="B76">
        <v>187.12</v>
      </c>
      <c r="C76" t="s">
        <v>90</v>
      </c>
      <c r="E76">
        <f>Table9[[#This Row],[x]]-B75</f>
        <v>1.6100000000000136</v>
      </c>
    </row>
    <row r="77" spans="1:5" x14ac:dyDescent="0.2">
      <c r="A77">
        <f t="shared" si="1"/>
        <v>75</v>
      </c>
      <c r="B77">
        <v>189.01</v>
      </c>
      <c r="C77" t="s">
        <v>91</v>
      </c>
      <c r="E77">
        <f>Table9[[#This Row],[x]]-B76</f>
        <v>1.8899999999999864</v>
      </c>
    </row>
    <row r="78" spans="1:5" x14ac:dyDescent="0.2">
      <c r="A78">
        <f t="shared" si="1"/>
        <v>76</v>
      </c>
      <c r="B78">
        <v>195.35</v>
      </c>
      <c r="C78" t="s">
        <v>92</v>
      </c>
      <c r="E78">
        <f>Table9[[#This Row],[x]]-B77</f>
        <v>6.3400000000000034</v>
      </c>
    </row>
    <row r="79" spans="1:5" x14ac:dyDescent="0.2">
      <c r="A79">
        <f t="shared" si="1"/>
        <v>77</v>
      </c>
      <c r="B79">
        <v>197.21</v>
      </c>
      <c r="C79" t="s">
        <v>91</v>
      </c>
      <c r="E79">
        <f>Table9[[#This Row],[x]]-B78</f>
        <v>1.8600000000000136</v>
      </c>
    </row>
    <row r="80" spans="1:5" x14ac:dyDescent="0.2">
      <c r="A80">
        <f t="shared" si="1"/>
        <v>78</v>
      </c>
      <c r="B80">
        <v>198.81</v>
      </c>
      <c r="C80" t="s">
        <v>90</v>
      </c>
      <c r="E80">
        <f>Table9[[#This Row],[x]]-B79</f>
        <v>1.5999999999999943</v>
      </c>
    </row>
    <row r="81" spans="1:5" x14ac:dyDescent="0.2">
      <c r="A81">
        <f t="shared" si="1"/>
        <v>79</v>
      </c>
      <c r="B81">
        <v>200.17</v>
      </c>
      <c r="C81" t="s">
        <v>89</v>
      </c>
      <c r="E81">
        <f>Table9[[#This Row],[x]]-B80</f>
        <v>1.3599999999999852</v>
      </c>
    </row>
    <row r="82" spans="1:5" x14ac:dyDescent="0.2">
      <c r="A82">
        <f t="shared" si="1"/>
        <v>80</v>
      </c>
      <c r="B82">
        <v>204.91</v>
      </c>
      <c r="C82" t="s">
        <v>93</v>
      </c>
      <c r="E82">
        <f>Table9[[#This Row],[x]]-B81</f>
        <v>4.7400000000000091</v>
      </c>
    </row>
    <row r="83" spans="1:5" x14ac:dyDescent="0.2">
      <c r="A83">
        <f t="shared" si="1"/>
        <v>81</v>
      </c>
      <c r="B83">
        <v>206.39</v>
      </c>
      <c r="C83" t="s">
        <v>89</v>
      </c>
      <c r="E83">
        <f>Table9[[#This Row],[x]]-B82</f>
        <v>1.4799999999999898</v>
      </c>
    </row>
    <row r="84" spans="1:5" x14ac:dyDescent="0.2">
      <c r="A84">
        <f t="shared" si="1"/>
        <v>82</v>
      </c>
      <c r="B84">
        <v>207.83</v>
      </c>
      <c r="C84" t="s">
        <v>90</v>
      </c>
      <c r="E84">
        <f>Table9[[#This Row],[x]]-B83</f>
        <v>1.4400000000000261</v>
      </c>
    </row>
    <row r="85" spans="1:5" x14ac:dyDescent="0.2">
      <c r="A85">
        <f t="shared" si="1"/>
        <v>83</v>
      </c>
      <c r="B85">
        <v>209.93</v>
      </c>
      <c r="C85" t="s">
        <v>91</v>
      </c>
      <c r="E85">
        <f>Table9[[#This Row],[x]]-B84</f>
        <v>2.0999999999999943</v>
      </c>
    </row>
    <row r="86" spans="1:5" x14ac:dyDescent="0.2">
      <c r="A86">
        <f t="shared" si="1"/>
        <v>84</v>
      </c>
      <c r="B86">
        <v>214.75</v>
      </c>
      <c r="C86" t="s">
        <v>94</v>
      </c>
      <c r="E86">
        <f>Table9[[#This Row],[x]]-B85</f>
        <v>4.8199999999999932</v>
      </c>
    </row>
    <row r="87" spans="1:5" x14ac:dyDescent="0.2">
      <c r="A87">
        <f t="shared" si="1"/>
        <v>85</v>
      </c>
      <c r="B87">
        <v>216.52</v>
      </c>
      <c r="C87" t="s">
        <v>91</v>
      </c>
      <c r="E87">
        <f>Table9[[#This Row],[x]]-B86</f>
        <v>1.7700000000000102</v>
      </c>
    </row>
    <row r="88" spans="1:5" x14ac:dyDescent="0.2">
      <c r="A88">
        <f t="shared" si="1"/>
        <v>86</v>
      </c>
      <c r="B88">
        <v>218.08</v>
      </c>
      <c r="C88" t="s">
        <v>90</v>
      </c>
      <c r="E88">
        <f>Table9[[#This Row],[x]]-B87</f>
        <v>1.5600000000000023</v>
      </c>
    </row>
    <row r="89" spans="1:5" x14ac:dyDescent="0.2">
      <c r="A89">
        <f t="shared" si="1"/>
        <v>87</v>
      </c>
      <c r="B89">
        <v>219.52</v>
      </c>
      <c r="C89" t="s">
        <v>89</v>
      </c>
      <c r="E89">
        <f>Table9[[#This Row],[x]]-B88</f>
        <v>1.4399999999999977</v>
      </c>
    </row>
    <row r="90" spans="1:5" x14ac:dyDescent="0.2">
      <c r="A90">
        <f t="shared" si="1"/>
        <v>88</v>
      </c>
      <c r="B90">
        <v>226.03</v>
      </c>
      <c r="C90" t="s">
        <v>92</v>
      </c>
      <c r="E90">
        <f>Table9[[#This Row],[x]]-B89</f>
        <v>6.5099999999999909</v>
      </c>
    </row>
    <row r="91" spans="1:5" x14ac:dyDescent="0.2">
      <c r="A91">
        <f t="shared" si="1"/>
        <v>89</v>
      </c>
      <c r="B91">
        <v>227.38</v>
      </c>
      <c r="C91" t="s">
        <v>89</v>
      </c>
      <c r="E91">
        <f>Table9[[#This Row],[x]]-B90</f>
        <v>1.3499999999999943</v>
      </c>
    </row>
    <row r="92" spans="1:5" x14ac:dyDescent="0.2">
      <c r="A92">
        <f t="shared" si="1"/>
        <v>90</v>
      </c>
      <c r="B92">
        <v>228.99</v>
      </c>
      <c r="C92" t="s">
        <v>90</v>
      </c>
      <c r="E92">
        <f>Table9[[#This Row],[x]]-B91</f>
        <v>1.6100000000000136</v>
      </c>
    </row>
    <row r="93" spans="1:5" x14ac:dyDescent="0.2">
      <c r="A93">
        <f t="shared" si="1"/>
        <v>91</v>
      </c>
      <c r="B93">
        <v>230.84</v>
      </c>
      <c r="C93" t="s">
        <v>91</v>
      </c>
      <c r="E93">
        <f>Table9[[#This Row],[x]]-B92</f>
        <v>1.8499999999999943</v>
      </c>
    </row>
    <row r="94" spans="1:5" x14ac:dyDescent="0.2">
      <c r="A94">
        <f t="shared" si="1"/>
        <v>92</v>
      </c>
      <c r="B94">
        <v>235.68</v>
      </c>
      <c r="C94" t="s">
        <v>93</v>
      </c>
      <c r="E94">
        <f>Table9[[#This Row],[x]]-B93</f>
        <v>4.8400000000000034</v>
      </c>
    </row>
    <row r="95" spans="1:5" x14ac:dyDescent="0.2">
      <c r="A95">
        <f t="shared" si="1"/>
        <v>93</v>
      </c>
      <c r="B95">
        <v>237.64</v>
      </c>
      <c r="C95" t="s">
        <v>91</v>
      </c>
      <c r="E95">
        <f>Table9[[#This Row],[x]]-B94</f>
        <v>1.9599999999999795</v>
      </c>
    </row>
    <row r="96" spans="1:5" x14ac:dyDescent="0.2">
      <c r="A96">
        <f t="shared" si="1"/>
        <v>94</v>
      </c>
      <c r="B96">
        <v>239.26</v>
      </c>
      <c r="C96" t="s">
        <v>90</v>
      </c>
      <c r="E96">
        <f>Table9[[#This Row],[x]]-B95</f>
        <v>1.6200000000000045</v>
      </c>
    </row>
    <row r="97" spans="1:5" x14ac:dyDescent="0.2">
      <c r="A97">
        <f t="shared" si="1"/>
        <v>95</v>
      </c>
      <c r="B97">
        <v>240.7</v>
      </c>
      <c r="C97" t="s">
        <v>89</v>
      </c>
      <c r="E97">
        <f>Table9[[#This Row],[x]]-B96</f>
        <v>1.4399999999999977</v>
      </c>
    </row>
    <row r="98" spans="1:5" x14ac:dyDescent="0.2">
      <c r="A98">
        <f t="shared" si="1"/>
        <v>96</v>
      </c>
      <c r="B98">
        <v>245.51</v>
      </c>
      <c r="C98" t="s">
        <v>94</v>
      </c>
      <c r="E98">
        <f>Table9[[#This Row],[x]]-B97</f>
        <v>4.8100000000000023</v>
      </c>
    </row>
    <row r="99" spans="1:5" x14ac:dyDescent="0.2">
      <c r="A99">
        <f t="shared" si="1"/>
        <v>97</v>
      </c>
      <c r="B99">
        <v>246.91</v>
      </c>
      <c r="C99" t="s">
        <v>89</v>
      </c>
      <c r="E99">
        <f>Table9[[#This Row],[x]]-B98</f>
        <v>1.4000000000000057</v>
      </c>
    </row>
    <row r="100" spans="1:5" x14ac:dyDescent="0.2">
      <c r="A100">
        <f t="shared" si="1"/>
        <v>98</v>
      </c>
      <c r="B100">
        <v>248.32</v>
      </c>
      <c r="C100" t="s">
        <v>90</v>
      </c>
      <c r="E100">
        <f>Table9[[#This Row],[x]]-B99</f>
        <v>1.4099999999999966</v>
      </c>
    </row>
    <row r="101" spans="1:5" x14ac:dyDescent="0.2">
      <c r="A101">
        <f t="shared" si="1"/>
        <v>99</v>
      </c>
      <c r="B101">
        <v>250.35</v>
      </c>
      <c r="C101" t="s">
        <v>91</v>
      </c>
      <c r="E101">
        <f>Table9[[#This Row],[x]]-B100</f>
        <v>2.0300000000000011</v>
      </c>
    </row>
    <row r="102" spans="1:5" x14ac:dyDescent="0.2">
      <c r="A102">
        <f t="shared" si="1"/>
        <v>100</v>
      </c>
      <c r="B102">
        <v>254.95</v>
      </c>
      <c r="C102" t="s">
        <v>93</v>
      </c>
      <c r="E102">
        <f>Table9[[#This Row],[x]]-B101</f>
        <v>4.5999999999999943</v>
      </c>
    </row>
    <row r="103" spans="1:5" x14ac:dyDescent="0.2">
      <c r="A103">
        <f t="shared" si="1"/>
        <v>101</v>
      </c>
      <c r="B103">
        <v>257.08999999999997</v>
      </c>
      <c r="C103" t="s">
        <v>91</v>
      </c>
      <c r="E103">
        <f>Table9[[#This Row],[x]]-B102</f>
        <v>2.1399999999999864</v>
      </c>
    </row>
    <row r="104" spans="1:5" x14ac:dyDescent="0.2">
      <c r="A104">
        <f t="shared" si="1"/>
        <v>102</v>
      </c>
      <c r="B104">
        <v>258.63</v>
      </c>
      <c r="C104" t="s">
        <v>90</v>
      </c>
      <c r="E104">
        <f>Table9[[#This Row],[x]]-B103</f>
        <v>1.5400000000000205</v>
      </c>
    </row>
    <row r="105" spans="1:5" x14ac:dyDescent="0.2">
      <c r="A105">
        <f t="shared" si="1"/>
        <v>103</v>
      </c>
      <c r="B105">
        <v>260.04000000000002</v>
      </c>
      <c r="C105" t="s">
        <v>89</v>
      </c>
      <c r="E105">
        <f>Table9[[#This Row],[x]]-B104</f>
        <v>1.410000000000025</v>
      </c>
    </row>
    <row r="106" spans="1:5" x14ac:dyDescent="0.2">
      <c r="A106">
        <f t="shared" si="1"/>
        <v>104</v>
      </c>
      <c r="B106">
        <v>266.47000000000003</v>
      </c>
      <c r="C106" t="s">
        <v>92</v>
      </c>
      <c r="E106">
        <f>Table9[[#This Row],[x]]-B105</f>
        <v>6.4300000000000068</v>
      </c>
    </row>
    <row r="107" spans="1:5" x14ac:dyDescent="0.2">
      <c r="A107">
        <f t="shared" si="1"/>
        <v>105</v>
      </c>
      <c r="B107">
        <v>267.89999999999998</v>
      </c>
      <c r="C107" t="s">
        <v>89</v>
      </c>
      <c r="E107">
        <f>Table9[[#This Row],[x]]-B106</f>
        <v>1.42999999999995</v>
      </c>
    </row>
    <row r="108" spans="1:5" x14ac:dyDescent="0.2">
      <c r="A108">
        <f t="shared" si="1"/>
        <v>106</v>
      </c>
      <c r="B108">
        <v>269.52999999999997</v>
      </c>
      <c r="C108" t="s">
        <v>90</v>
      </c>
      <c r="E108">
        <f>Table9[[#This Row],[x]]-B107</f>
        <v>1.6299999999999955</v>
      </c>
    </row>
    <row r="109" spans="1:5" x14ac:dyDescent="0.2">
      <c r="A109">
        <f t="shared" si="1"/>
        <v>107</v>
      </c>
      <c r="B109">
        <v>271.33999999999997</v>
      </c>
      <c r="C109" t="s">
        <v>91</v>
      </c>
      <c r="E109">
        <f>Table9[[#This Row],[x]]-B108</f>
        <v>1.8100000000000023</v>
      </c>
    </row>
    <row r="110" spans="1:5" x14ac:dyDescent="0.2">
      <c r="A110">
        <f t="shared" si="1"/>
        <v>108</v>
      </c>
      <c r="B110">
        <v>276.10000000000002</v>
      </c>
      <c r="C110" t="s">
        <v>94</v>
      </c>
      <c r="E110">
        <f>Table9[[#This Row],[x]]-B109</f>
        <v>4.7600000000000477</v>
      </c>
    </row>
    <row r="111" spans="1:5" x14ac:dyDescent="0.2">
      <c r="A111">
        <f t="shared" si="1"/>
        <v>109</v>
      </c>
      <c r="B111">
        <v>278.06</v>
      </c>
      <c r="C111" t="s">
        <v>91</v>
      </c>
      <c r="E111">
        <f>Table9[[#This Row],[x]]-B110</f>
        <v>1.9599999999999795</v>
      </c>
    </row>
    <row r="112" spans="1:5" x14ac:dyDescent="0.2">
      <c r="A112">
        <f t="shared" si="1"/>
        <v>110</v>
      </c>
      <c r="B112">
        <v>279.73</v>
      </c>
      <c r="C112" t="s">
        <v>90</v>
      </c>
      <c r="E112">
        <f>Table9[[#This Row],[x]]-B111</f>
        <v>1.6700000000000159</v>
      </c>
    </row>
    <row r="113" spans="1:5" x14ac:dyDescent="0.2">
      <c r="A113">
        <f t="shared" si="1"/>
        <v>111</v>
      </c>
      <c r="B113">
        <v>281.02999999999997</v>
      </c>
      <c r="C113" t="s">
        <v>89</v>
      </c>
      <c r="E113">
        <f>Table9[[#This Row],[x]]-B112</f>
        <v>1.2999999999999545</v>
      </c>
    </row>
    <row r="114" spans="1:5" x14ac:dyDescent="0.2">
      <c r="A114">
        <f t="shared" si="1"/>
        <v>112</v>
      </c>
      <c r="B114">
        <v>285.62</v>
      </c>
      <c r="C114" t="s">
        <v>93</v>
      </c>
      <c r="E114">
        <f>Table9[[#This Row],[x]]-B113</f>
        <v>4.5900000000000318</v>
      </c>
    </row>
    <row r="115" spans="1:5" x14ac:dyDescent="0.2">
      <c r="A115">
        <f t="shared" si="1"/>
        <v>113</v>
      </c>
      <c r="B115">
        <v>287.27</v>
      </c>
      <c r="C115" t="s">
        <v>89</v>
      </c>
      <c r="E115">
        <f>Table9[[#This Row],[x]]-B114</f>
        <v>1.6499999999999773</v>
      </c>
    </row>
    <row r="116" spans="1:5" x14ac:dyDescent="0.2">
      <c r="A116">
        <f t="shared" si="1"/>
        <v>114</v>
      </c>
      <c r="B116">
        <v>288.76</v>
      </c>
      <c r="C116" t="s">
        <v>90</v>
      </c>
      <c r="E116">
        <f>Table9[[#This Row],[x]]-B115</f>
        <v>1.4900000000000091</v>
      </c>
    </row>
    <row r="117" spans="1:5" x14ac:dyDescent="0.2">
      <c r="A117">
        <f t="shared" si="1"/>
        <v>115</v>
      </c>
      <c r="B117">
        <v>290.66000000000003</v>
      </c>
      <c r="C117" t="s">
        <v>91</v>
      </c>
      <c r="E117">
        <f>Table9[[#This Row],[x]]-B116</f>
        <v>1.9000000000000341</v>
      </c>
    </row>
    <row r="118" spans="1:5" x14ac:dyDescent="0.2">
      <c r="A118">
        <f t="shared" si="1"/>
        <v>116</v>
      </c>
      <c r="B118">
        <v>297.12</v>
      </c>
      <c r="C118" t="s">
        <v>92</v>
      </c>
      <c r="E118">
        <f>Table9[[#This Row],[x]]-B117</f>
        <v>6.4599999999999795</v>
      </c>
    </row>
    <row r="119" spans="1:5" x14ac:dyDescent="0.2">
      <c r="A119">
        <f t="shared" si="1"/>
        <v>117</v>
      </c>
      <c r="B119">
        <v>298.91000000000003</v>
      </c>
      <c r="C119" t="s">
        <v>91</v>
      </c>
      <c r="E119">
        <f>Table9[[#This Row],[x]]-B118</f>
        <v>1.7900000000000205</v>
      </c>
    </row>
    <row r="120" spans="1:5" x14ac:dyDescent="0.2">
      <c r="A120">
        <f t="shared" si="1"/>
        <v>118</v>
      </c>
      <c r="B120">
        <v>300.67</v>
      </c>
      <c r="C120" t="s">
        <v>90</v>
      </c>
      <c r="E120">
        <f>Table9[[#This Row],[x]]-B119</f>
        <v>1.7599999999999909</v>
      </c>
    </row>
    <row r="121" spans="1:5" x14ac:dyDescent="0.2">
      <c r="A121">
        <f t="shared" si="1"/>
        <v>119</v>
      </c>
      <c r="B121">
        <v>302.10000000000002</v>
      </c>
      <c r="C121" t="s">
        <v>89</v>
      </c>
      <c r="E121">
        <f>Table9[[#This Row],[x]]-B120</f>
        <v>1.4300000000000068</v>
      </c>
    </row>
    <row r="122" spans="1:5" x14ac:dyDescent="0.2">
      <c r="A122">
        <f t="shared" si="1"/>
        <v>120</v>
      </c>
      <c r="B122">
        <v>306.86</v>
      </c>
      <c r="C122" t="s">
        <v>94</v>
      </c>
      <c r="E122">
        <f>Table9[[#This Row],[x]]-B121</f>
        <v>4.7599999999999909</v>
      </c>
    </row>
    <row r="123" spans="1:5" x14ac:dyDescent="0.2">
      <c r="A123">
        <f t="shared" si="1"/>
        <v>121</v>
      </c>
      <c r="B123">
        <v>308.07</v>
      </c>
      <c r="C123" t="s">
        <v>89</v>
      </c>
      <c r="E123">
        <f>Table9[[#This Row],[x]]-B122</f>
        <v>1.2099999999999795</v>
      </c>
    </row>
    <row r="124" spans="1:5" x14ac:dyDescent="0.2">
      <c r="A124">
        <f t="shared" si="1"/>
        <v>122</v>
      </c>
      <c r="B124">
        <v>309.69</v>
      </c>
      <c r="C124" t="s">
        <v>90</v>
      </c>
      <c r="E124">
        <f>Table9[[#This Row],[x]]-B123</f>
        <v>1.6200000000000045</v>
      </c>
    </row>
    <row r="125" spans="1:5" x14ac:dyDescent="0.2">
      <c r="A125">
        <f t="shared" si="1"/>
        <v>123</v>
      </c>
      <c r="B125">
        <v>311.62</v>
      </c>
      <c r="C125" t="s">
        <v>91</v>
      </c>
      <c r="E125">
        <f>Table9[[#This Row],[x]]-B124</f>
        <v>1.9300000000000068</v>
      </c>
    </row>
    <row r="126" spans="1:5" x14ac:dyDescent="0.2">
      <c r="A126">
        <f t="shared" si="1"/>
        <v>124</v>
      </c>
      <c r="B126">
        <v>316.35000000000002</v>
      </c>
      <c r="C126" t="s">
        <v>93</v>
      </c>
      <c r="E126">
        <f>Table9[[#This Row],[x]]-B125</f>
        <v>4.7300000000000182</v>
      </c>
    </row>
    <row r="127" spans="1:5" x14ac:dyDescent="0.2">
      <c r="A127">
        <f t="shared" si="1"/>
        <v>125</v>
      </c>
      <c r="B127">
        <v>318.25</v>
      </c>
      <c r="C127" t="s">
        <v>91</v>
      </c>
      <c r="E127">
        <f>Table9[[#This Row],[x]]-B126</f>
        <v>1.8999999999999773</v>
      </c>
    </row>
    <row r="128" spans="1:5" x14ac:dyDescent="0.2">
      <c r="A128">
        <f t="shared" si="1"/>
        <v>126</v>
      </c>
      <c r="B128">
        <v>320.07</v>
      </c>
      <c r="C128" t="s">
        <v>90</v>
      </c>
      <c r="E128">
        <f>Table9[[#This Row],[x]]-B127</f>
        <v>1.8199999999999932</v>
      </c>
    </row>
    <row r="129" spans="1:5" x14ac:dyDescent="0.2">
      <c r="A129">
        <f t="shared" si="1"/>
        <v>127</v>
      </c>
      <c r="B129">
        <v>321.39</v>
      </c>
      <c r="C129" t="s">
        <v>89</v>
      </c>
      <c r="E129">
        <f>Table9[[#This Row],[x]]-B128</f>
        <v>1.3199999999999932</v>
      </c>
    </row>
    <row r="130" spans="1:5" x14ac:dyDescent="0.2">
      <c r="A130">
        <f t="shared" si="1"/>
        <v>128</v>
      </c>
      <c r="B130">
        <v>327.79</v>
      </c>
      <c r="C130" t="s">
        <v>92</v>
      </c>
      <c r="E130">
        <f>Table9[[#This Row],[x]]-B129</f>
        <v>6.4000000000000341</v>
      </c>
    </row>
    <row r="131" spans="1:5" x14ac:dyDescent="0.2">
      <c r="A131">
        <f t="shared" si="1"/>
        <v>129</v>
      </c>
      <c r="B131">
        <v>329.15</v>
      </c>
      <c r="C131" t="s">
        <v>89</v>
      </c>
      <c r="E131">
        <f>Table9[[#This Row],[x]]-B130</f>
        <v>1.3599999999999568</v>
      </c>
    </row>
    <row r="132" spans="1:5" x14ac:dyDescent="0.2">
      <c r="A132">
        <f t="shared" si="1"/>
        <v>130</v>
      </c>
      <c r="B132">
        <v>330.69</v>
      </c>
      <c r="C132" t="s">
        <v>90</v>
      </c>
      <c r="E132">
        <f>Table9[[#This Row],[x]]-B131</f>
        <v>1.5400000000000205</v>
      </c>
    </row>
    <row r="133" spans="1:5" x14ac:dyDescent="0.2">
      <c r="A133">
        <f t="shared" ref="A133:A145" si="2">A132+1</f>
        <v>131</v>
      </c>
      <c r="B133">
        <v>332.75</v>
      </c>
      <c r="C133" t="s">
        <v>91</v>
      </c>
      <c r="E133">
        <f>Table9[[#This Row],[x]]-B132</f>
        <v>2.0600000000000023</v>
      </c>
    </row>
    <row r="134" spans="1:5" x14ac:dyDescent="0.2">
      <c r="A134">
        <f t="shared" si="2"/>
        <v>132</v>
      </c>
      <c r="B134">
        <v>337.63</v>
      </c>
      <c r="C134" t="s">
        <v>94</v>
      </c>
      <c r="E134">
        <f>Table9[[#This Row],[x]]-B133</f>
        <v>4.8799999999999955</v>
      </c>
    </row>
    <row r="135" spans="1:5" x14ac:dyDescent="0.2">
      <c r="A135">
        <f t="shared" si="2"/>
        <v>133</v>
      </c>
      <c r="B135">
        <v>339.29</v>
      </c>
      <c r="C135" t="s">
        <v>91</v>
      </c>
      <c r="E135">
        <f>Table9[[#This Row],[x]]-B134</f>
        <v>1.660000000000025</v>
      </c>
    </row>
    <row r="136" spans="1:5" x14ac:dyDescent="0.2">
      <c r="A136">
        <f t="shared" si="2"/>
        <v>134</v>
      </c>
      <c r="B136">
        <v>340.91</v>
      </c>
      <c r="C136" t="s">
        <v>90</v>
      </c>
      <c r="E136">
        <f>Table9[[#This Row],[x]]-B135</f>
        <v>1.6200000000000045</v>
      </c>
    </row>
    <row r="137" spans="1:5" x14ac:dyDescent="0.2">
      <c r="A137">
        <f t="shared" si="2"/>
        <v>135</v>
      </c>
      <c r="B137">
        <v>342.41</v>
      </c>
      <c r="C137" t="s">
        <v>89</v>
      </c>
      <c r="E137">
        <f>Table9[[#This Row],[x]]-B136</f>
        <v>1.5</v>
      </c>
    </row>
    <row r="138" spans="1:5" x14ac:dyDescent="0.2">
      <c r="A138">
        <f t="shared" si="2"/>
        <v>136</v>
      </c>
      <c r="B138">
        <v>347.18</v>
      </c>
      <c r="C138" t="s">
        <v>93</v>
      </c>
      <c r="E138">
        <f>Table9[[#This Row],[x]]-B137</f>
        <v>4.7699999999999818</v>
      </c>
    </row>
    <row r="139" spans="1:5" x14ac:dyDescent="0.2">
      <c r="A139">
        <f t="shared" si="2"/>
        <v>137</v>
      </c>
      <c r="B139">
        <v>348.63</v>
      </c>
      <c r="C139" t="s">
        <v>89</v>
      </c>
      <c r="E139">
        <f>Table9[[#This Row],[x]]-B138</f>
        <v>1.4499999999999886</v>
      </c>
    </row>
    <row r="140" spans="1:5" x14ac:dyDescent="0.2">
      <c r="A140">
        <f t="shared" si="2"/>
        <v>138</v>
      </c>
      <c r="B140">
        <v>350.24</v>
      </c>
      <c r="C140" t="s">
        <v>90</v>
      </c>
      <c r="E140">
        <f>Table9[[#This Row],[x]]-B139</f>
        <v>1.6100000000000136</v>
      </c>
    </row>
    <row r="141" spans="1:5" x14ac:dyDescent="0.2">
      <c r="A141">
        <f t="shared" si="2"/>
        <v>139</v>
      </c>
      <c r="B141">
        <v>352.11</v>
      </c>
      <c r="C141" t="s">
        <v>91</v>
      </c>
      <c r="E141">
        <f>Table9[[#This Row],[x]]-B140</f>
        <v>1.8700000000000045</v>
      </c>
    </row>
    <row r="142" spans="1:5" x14ac:dyDescent="0.2">
      <c r="A142">
        <f t="shared" si="2"/>
        <v>140</v>
      </c>
      <c r="B142">
        <v>358.47</v>
      </c>
      <c r="C142" t="s">
        <v>92</v>
      </c>
      <c r="E142">
        <f>Table9[[#This Row],[x]]-B141</f>
        <v>6.3600000000000136</v>
      </c>
    </row>
    <row r="143" spans="1:5" x14ac:dyDescent="0.2">
      <c r="A143">
        <f t="shared" si="2"/>
        <v>141</v>
      </c>
      <c r="B143">
        <v>360.25</v>
      </c>
      <c r="C143" t="s">
        <v>91</v>
      </c>
      <c r="E143">
        <f>Table9[[#This Row],[x]]-B142</f>
        <v>1.7799999999999727</v>
      </c>
    </row>
    <row r="144" spans="1:5" x14ac:dyDescent="0.2">
      <c r="A144">
        <f t="shared" si="2"/>
        <v>142</v>
      </c>
      <c r="B144">
        <v>361.91</v>
      </c>
      <c r="C144" t="s">
        <v>90</v>
      </c>
      <c r="E144">
        <f>Table9[[#This Row],[x]]-B143</f>
        <v>1.660000000000025</v>
      </c>
    </row>
    <row r="145" spans="1:5" x14ac:dyDescent="0.2">
      <c r="A145">
        <f t="shared" si="2"/>
        <v>143</v>
      </c>
      <c r="B145">
        <v>363.27</v>
      </c>
      <c r="C145" t="s">
        <v>89</v>
      </c>
      <c r="E145">
        <f>Table9[[#This Row],[x]]-B144</f>
        <v>1.3599999999999568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topLeftCell="A9" workbookViewId="0">
      <selection activeCell="G33" sqref="G33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36</v>
      </c>
      <c r="C1" t="s">
        <v>76</v>
      </c>
      <c r="D1" t="s">
        <v>31</v>
      </c>
      <c r="E1" t="s">
        <v>33</v>
      </c>
      <c r="G1" t="s">
        <v>6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7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77</v>
      </c>
      <c r="C7" t="s">
        <v>78</v>
      </c>
      <c r="D7" t="s">
        <v>79</v>
      </c>
      <c r="E7" s="3" t="s">
        <v>82</v>
      </c>
      <c r="F7" s="9" t="s">
        <v>81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80</v>
      </c>
    </row>
    <row r="19" spans="1:11" x14ac:dyDescent="0.2">
      <c r="A19" t="s">
        <v>0</v>
      </c>
      <c r="B19" t="s">
        <v>77</v>
      </c>
      <c r="C19" t="s">
        <v>78</v>
      </c>
      <c r="D19" t="s">
        <v>79</v>
      </c>
      <c r="E19" t="s">
        <v>82</v>
      </c>
      <c r="F19" t="s">
        <v>81</v>
      </c>
      <c r="G19" t="s">
        <v>83</v>
      </c>
      <c r="H19" t="s">
        <v>84</v>
      </c>
      <c r="I19" t="s">
        <v>85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86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N43"/>
  <sheetViews>
    <sheetView zoomScale="125" workbookViewId="0">
      <selection activeCell="M19" sqref="M19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4" ht="34" x14ac:dyDescent="0.2">
      <c r="A1" t="s">
        <v>0</v>
      </c>
      <c r="B1" t="s">
        <v>1</v>
      </c>
      <c r="C1" t="s">
        <v>2</v>
      </c>
      <c r="D1" s="2" t="s">
        <v>3</v>
      </c>
      <c r="F1" t="s">
        <v>0</v>
      </c>
      <c r="G1" s="3" t="s">
        <v>4</v>
      </c>
      <c r="H1" t="s">
        <v>2</v>
      </c>
      <c r="I1" s="2" t="s">
        <v>5</v>
      </c>
      <c r="J1" t="s">
        <v>23</v>
      </c>
      <c r="M1" t="s">
        <v>6</v>
      </c>
      <c r="N1">
        <v>186.79584</v>
      </c>
    </row>
    <row r="2" spans="1:14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Row],[N_y_coord]]-I1</f>
        <v>#VALUE!</v>
      </c>
      <c r="M2" t="s">
        <v>7</v>
      </c>
      <c r="N2">
        <v>211.66667000000001</v>
      </c>
    </row>
    <row r="3" spans="1:14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Row],[N_y_coord]]-I2</f>
        <v>3.2692912870977746E-2</v>
      </c>
    </row>
    <row r="4" spans="1:14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Row],[N_y_coord]]-I3</f>
        <v>3.1937007371070754E-2</v>
      </c>
    </row>
    <row r="5" spans="1:14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Row],[N_y_coord]]-I4</f>
        <v>3.1228345964907936E-2</v>
      </c>
    </row>
    <row r="6" spans="1:14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Row],[N_y_coord]]-I5</f>
        <v>2.929133812139624E-2</v>
      </c>
    </row>
    <row r="7" spans="1:14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Row],[N_y_coord]]-I6</f>
        <v>2.6362204309256621E-2</v>
      </c>
    </row>
    <row r="8" spans="1:14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Row],[N_y_coord]]-I7</f>
        <v>2.5417322434372891E-2</v>
      </c>
    </row>
    <row r="9" spans="1:14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Row],[N_y_coord]]-I8</f>
        <v>2.1826771309814613E-2</v>
      </c>
    </row>
    <row r="10" spans="1:14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Row],[N_y_coord]]-I9</f>
        <v>1.8897637497675007E-2</v>
      </c>
    </row>
    <row r="11" spans="1:14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Row],[N_y_coord]]-I10</f>
        <v>1.8283464279000544E-2</v>
      </c>
    </row>
    <row r="12" spans="1:14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Row],[N_y_coord]]-I11</f>
        <v>1.9795275278814584E-2</v>
      </c>
    </row>
    <row r="13" spans="1:14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Row],[N_y_coord]]-I12</f>
        <v>2.2062991778535546E-2</v>
      </c>
    </row>
    <row r="14" spans="1:14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Row],[N_y_coord]]-I13</f>
        <v>2.5039369684419333E-2</v>
      </c>
    </row>
    <row r="15" spans="1:14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Row],[N_y_coord]]-I14</f>
        <v>2.6314960215512495E-2</v>
      </c>
    </row>
    <row r="16" spans="1:14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Row],[N_y_coord]]-I15</f>
        <v>2.8771653090210181E-2</v>
      </c>
    </row>
    <row r="17" spans="1:13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Row],[N_y_coord]]-I16</f>
        <v>3.1417322339884646E-2</v>
      </c>
    </row>
    <row r="18" spans="1:13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Row],[N_y_coord]]-I17</f>
        <v>3.3637794745861538E-2</v>
      </c>
    </row>
    <row r="19" spans="1:13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Row],[N_y_coord]]-I18</f>
        <v>3.5480314401884816E-2</v>
      </c>
      <c r="M19" t="s">
        <v>75</v>
      </c>
    </row>
    <row r="20" spans="1:13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Row],[N_y_coord]]-I19</f>
        <v>3.3637794745861482E-2</v>
      </c>
    </row>
    <row r="21" spans="1:13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Row],[N_y_coord]]-I20</f>
        <v>3.2125983746047526E-2</v>
      </c>
    </row>
    <row r="22" spans="1:13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Row],[N_y_coord]]-I21</f>
        <v>2.8771653090210125E-2</v>
      </c>
    </row>
    <row r="23" spans="1:13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Row],[N_y_coord]]-I22</f>
        <v>2.6881889340442666E-2</v>
      </c>
    </row>
    <row r="24" spans="1:13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Row],[N_y_coord]]-I23</f>
        <v>2.4661416934465885E-2</v>
      </c>
    </row>
    <row r="25" spans="1:13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Row],[N_y_coord]]-I24</f>
        <v>2.2629920903465828E-2</v>
      </c>
    </row>
    <row r="26" spans="1:13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Row],[N_y_coord]]-I25</f>
        <v>2.0881889434930856E-2</v>
      </c>
    </row>
    <row r="27" spans="1:13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Row],[N_y_coord]]-I26</f>
        <v>1.8141731997768029E-2</v>
      </c>
    </row>
    <row r="28" spans="1:13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Row],[N_y_coord]]-I27</f>
        <v>1.7007873747907576E-2</v>
      </c>
    </row>
    <row r="29" spans="1:13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Row],[N_y_coord]]-I28</f>
        <v>1.2897637592163114E-2</v>
      </c>
    </row>
    <row r="30" spans="1:13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Row],[N_y_coord]]-I29</f>
        <v>1.0818897467418931E-2</v>
      </c>
    </row>
    <row r="31" spans="1:13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Row],[N_y_coord]]-I30</f>
        <v>9.3543305613491556E-3</v>
      </c>
    </row>
    <row r="32" spans="1:13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Row],[N_y_coord]]-I31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Row],[N_y_coord]]-I32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Row],[N_y_coord]]-I33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Row],[N_y_coord]]-I34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Row],[N_y_coord]]-I35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Row],[N_y_coord]]-I36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Row],[N_y_coord]]-I37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Row],[N_y_coord]]-I38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Row],[N_y_coord]]-I39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Row],[N_y_coord]]-I40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Row],[N_y_coord]]-I41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Row],[N_y_coord]]-I42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P17"/>
  <sheetViews>
    <sheetView topLeftCell="B1" zoomScale="75" workbookViewId="0">
      <selection activeCell="P12" sqref="P12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ATAN2(Table4[[#This Row],[Vector x]], Table4[[#This Row],[Vector y]])</f>
        <v>1.5638899579425294</v>
      </c>
      <c r="P2" t="e">
        <f>Table4[[#This Row],[Angle]]-O1</f>
        <v>#VALUE!</v>
      </c>
    </row>
    <row r="3" spans="1:16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ATAN2(Table4[[#This Row],[Vector x]], Table4[[#This Row],[Vector y]])</f>
        <v>1.5140364028165025</v>
      </c>
      <c r="P3">
        <f>Table4[[#This Row],[Angle]]-O2</f>
        <v>-4.9853555126026849E-2</v>
      </c>
    </row>
    <row r="4" spans="1:16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ATAN2(Table4[[#This Row],[Vector x]], Table4[[#This Row],[Vector y]])</f>
        <v>1.1650836328092158</v>
      </c>
      <c r="P4">
        <f>Table4[[#This Row],[Angle]]-O3</f>
        <v>-0.34895277000728675</v>
      </c>
    </row>
    <row r="5" spans="1:16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ATAN2(Table4[[#This Row],[Vector x]], Table4[[#This Row],[Vector y]])</f>
        <v>1.5162463490987104</v>
      </c>
      <c r="P5">
        <f>Table4[[#This Row],[Angle]]-O4</f>
        <v>0.35116271628949458</v>
      </c>
    </row>
    <row r="6" spans="1:16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ATAN2(Table4[[#This Row],[Vector x]], Table4[[#This Row],[Vector y]])</f>
        <v>1.1919793178916549</v>
      </c>
      <c r="P6">
        <f>Table4[[#This Row],[Angle]]-O5</f>
        <v>-0.32426703120705547</v>
      </c>
    </row>
    <row r="7" spans="1:16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ATAN2(Table4[[#This Row],[Vector x]], Table4[[#This Row],[Vector y]])</f>
        <v>1.4380829749877067</v>
      </c>
      <c r="P7">
        <f>Table4[[#This Row],[Angle]]-O6</f>
        <v>0.24610365709605175</v>
      </c>
    </row>
    <row r="8" spans="1:16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ATAN2(Table4[[#This Row],[Vector x]], Table4[[#This Row],[Vector y]])</f>
        <v>1.1321948036186784</v>
      </c>
      <c r="P8">
        <f>Table4[[#This Row],[Angle]]-O7</f>
        <v>-0.30588817136902824</v>
      </c>
    </row>
    <row r="9" spans="1:16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ATAN2(Table4[[#This Row],[Vector x]], Table4[[#This Row],[Vector y]])</f>
        <v>1.4069961574906855</v>
      </c>
      <c r="P9">
        <f>Table4[[#This Row],[Angle]]-O8</f>
        <v>0.2748013538720071</v>
      </c>
    </row>
    <row r="10" spans="1:16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ATAN2(Table4[[#This Row],[Vector x]], Table4[[#This Row],[Vector y]])</f>
        <v>1.0812855227050124</v>
      </c>
      <c r="P10">
        <f>Table4[[#This Row],[Angle]]-O9</f>
        <v>-0.32571063478567308</v>
      </c>
    </row>
    <row r="13" spans="1:16" x14ac:dyDescent="0.2">
      <c r="C13" t="s">
        <v>24</v>
      </c>
    </row>
    <row r="14" spans="1:16" x14ac:dyDescent="0.2">
      <c r="A14" t="s">
        <v>25</v>
      </c>
      <c r="B14">
        <f>2*E10</f>
        <v>296.51330000000002</v>
      </c>
      <c r="D14" t="s">
        <v>26</v>
      </c>
      <c r="E14">
        <f>72*2</f>
        <v>144</v>
      </c>
    </row>
    <row r="15" spans="1:16" x14ac:dyDescent="0.2">
      <c r="A15" t="s">
        <v>27</v>
      </c>
      <c r="B15">
        <f>2*E10</f>
        <v>296.51330000000002</v>
      </c>
    </row>
    <row r="16" spans="1:16" x14ac:dyDescent="0.2">
      <c r="A16" t="s">
        <v>28</v>
      </c>
      <c r="B16">
        <f>C10-E10</f>
        <v>53.972080000000005</v>
      </c>
    </row>
    <row r="17" spans="1:2" x14ac:dyDescent="0.2">
      <c r="A17" t="s">
        <v>29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2" t="s">
        <v>37</v>
      </c>
      <c r="J1" s="2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V1" t="s">
        <v>44</v>
      </c>
      <c r="Z1" t="s">
        <v>45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46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47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48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49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1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50</v>
      </c>
      <c r="B1" t="s">
        <v>51</v>
      </c>
      <c r="C1" t="s">
        <v>52</v>
      </c>
      <c r="D1" t="s">
        <v>53</v>
      </c>
      <c r="E1" t="s">
        <v>7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Q1" t="s">
        <v>60</v>
      </c>
      <c r="S1" t="s">
        <v>61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62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63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64</v>
      </c>
      <c r="S4" t="s">
        <v>65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66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67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68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69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3" zoomScaleNormal="400" workbookViewId="0">
      <selection activeCell="L4" sqref="L4"/>
    </sheetView>
  </sheetViews>
  <sheetFormatPr baseColWidth="10" defaultColWidth="11" defaultRowHeight="16" x14ac:dyDescent="0.2"/>
  <cols>
    <col min="1" max="2" width="18.6640625" customWidth="1"/>
    <col min="3" max="3" width="0" hidden="1" customWidth="1"/>
  </cols>
  <sheetData>
    <row r="1" spans="1:12" x14ac:dyDescent="0.2">
      <c r="A1" t="s">
        <v>70</v>
      </c>
      <c r="B1" t="s">
        <v>71</v>
      </c>
      <c r="C1" t="s">
        <v>6</v>
      </c>
      <c r="D1" t="s">
        <v>72</v>
      </c>
      <c r="E1" t="s">
        <v>0</v>
      </c>
      <c r="F1" t="s">
        <v>73</v>
      </c>
      <c r="I1" t="s">
        <v>27</v>
      </c>
      <c r="J1">
        <f>9.52</f>
        <v>9.52</v>
      </c>
      <c r="L1" t="s">
        <v>74</v>
      </c>
    </row>
    <row r="2" spans="1:12" x14ac:dyDescent="0.2">
      <c r="A2" s="1">
        <v>0</v>
      </c>
      <c r="B2" s="1">
        <f>Table1[[#This Row],[Square boundaries]]/123</f>
        <v>0</v>
      </c>
      <c r="C2" s="1" t="e">
        <f>Table1[[#This Row],[NormBounds]]-A1</f>
        <v>#VALUE!</v>
      </c>
      <c r="D2" s="1">
        <f>(3.2206*POWER(Table1[[#This Row],[NormIndex]], 3) - 5.4091*POWER(Table1[[#This Row],[NormIndex]], 2) + 3.1979*Table1[[#This Row],[NormIndex]])/1.0094</f>
        <v>0</v>
      </c>
      <c r="E2" s="1">
        <v>0</v>
      </c>
      <c r="F2">
        <f>Table1[[#This Row],[Index]]/31</f>
        <v>0</v>
      </c>
    </row>
    <row r="3" spans="1:12" x14ac:dyDescent="0.2">
      <c r="A3" s="1">
        <v>9.9499999999999993</v>
      </c>
      <c r="B3" s="1">
        <f>Table1[[#This Row],[Square boundaries]]/123</f>
        <v>8.0894308943089424E-2</v>
      </c>
      <c r="C3" s="1">
        <f>Table1[[#This Row],[NormBounds]]-B2</f>
        <v>8.0894308943089424E-2</v>
      </c>
      <c r="D3" s="1">
        <f>(3.2206*POWER(Table1[[#This Row],[NormIndex]], 3) - 5.4091*POWER(Table1[[#This Row],[NormIndex]], 2) + 3.1979*Table1[[#This Row],[NormIndex]])/1.0094</f>
        <v>9.6728308862953222E-2</v>
      </c>
      <c r="E3" s="1">
        <f>E2+1</f>
        <v>1</v>
      </c>
      <c r="F3">
        <f>Table1[[#This Row],[Index]]/31</f>
        <v>3.2258064516129031E-2</v>
      </c>
      <c r="L3">
        <f>9.52/123</f>
        <v>7.7398373983739832E-2</v>
      </c>
    </row>
    <row r="4" spans="1:12" x14ac:dyDescent="0.2">
      <c r="A4" s="1">
        <v>20.25</v>
      </c>
      <c r="B4" s="1">
        <f>Table1[[#This Row],[Square boundaries]]/123</f>
        <v>0.16463414634146342</v>
      </c>
      <c r="C4" s="1">
        <f>Table1[[#This Row],[NormBounds]]-B3</f>
        <v>8.3739837398373998E-2</v>
      </c>
      <c r="D4" s="1">
        <f>(3.2206*POWER(Table1[[#This Row],[NormIndex]], 3) - 5.4091*POWER(Table1[[#This Row],[NormIndex]], 2) + 3.1979*Table1[[#This Row],[NormIndex]])/1.0094</f>
        <v>0.18294681665666887</v>
      </c>
      <c r="E4" s="1">
        <f t="shared" ref="E4:E33" si="0">E3+1</f>
        <v>2</v>
      </c>
      <c r="F4">
        <f>Table1[[#This Row],[Index]]/31</f>
        <v>6.4516129032258063E-2</v>
      </c>
    </row>
    <row r="5" spans="1:12" x14ac:dyDescent="0.2">
      <c r="A5" s="1">
        <v>30.55</v>
      </c>
      <c r="B5" s="1">
        <f>Table1[[#This Row],[Square boundaries]]/123</f>
        <v>0.24837398373983741</v>
      </c>
      <c r="C5" s="1">
        <f>Table1[[#This Row],[NormBounds]]-B4</f>
        <v>8.3739837398373984E-2</v>
      </c>
      <c r="D5" s="1">
        <f>(3.2206*POWER(Table1[[#This Row],[NormIndex]], 3) - 5.4091*POWER(Table1[[#This Row],[NormIndex]], 2) + 3.1979*Table1[[#This Row],[NormIndex]])/1.0094</f>
        <v>0.25929812180660727</v>
      </c>
      <c r="E5" s="1">
        <f t="shared" si="0"/>
        <v>3</v>
      </c>
      <c r="F5">
        <f>Table1[[#This Row],[Index]]/31</f>
        <v>9.6774193548387094E-2</v>
      </c>
    </row>
    <row r="6" spans="1:12" x14ac:dyDescent="0.2">
      <c r="A6" s="1">
        <v>39.56</v>
      </c>
      <c r="B6" s="1">
        <f>Table1[[#This Row],[Square boundaries]]/123</f>
        <v>0.32162601626016263</v>
      </c>
      <c r="C6" s="1">
        <f>Table1[[#This Row],[NormBounds]]-B5</f>
        <v>7.3252032520325222E-2</v>
      </c>
      <c r="D6" s="1">
        <f>(3.2206*POWER(Table1[[#This Row],[NormIndex]], 3) - 5.4091*POWER(Table1[[#This Row],[NormIndex]], 2) + 3.1979*Table1[[#This Row],[NormIndex]])/1.0094</f>
        <v>0.3264248227382287</v>
      </c>
      <c r="E6" s="1">
        <f t="shared" si="0"/>
        <v>4</v>
      </c>
      <c r="F6">
        <f>Table1[[#This Row],[Index]]/31</f>
        <v>0.12903225806451613</v>
      </c>
    </row>
    <row r="7" spans="1:12" x14ac:dyDescent="0.2">
      <c r="A7" s="1">
        <v>47.98</v>
      </c>
      <c r="B7" s="1">
        <f>Table1[[#This Row],[Square boundaries]]/123</f>
        <v>0.39008130081300812</v>
      </c>
      <c r="C7" s="1">
        <f>Table1[[#This Row],[NormBounds]]-B6</f>
        <v>6.8455284552845497E-2</v>
      </c>
      <c r="D7" s="1">
        <f>(3.2206*POWER(Table1[[#This Row],[NormIndex]], 3) - 5.4091*POWER(Table1[[#This Row],[NormIndex]], 2) + 3.1979*Table1[[#This Row],[NormIndex]])/1.0094</f>
        <v>0.38496951787699335</v>
      </c>
      <c r="E7" s="1">
        <f t="shared" si="0"/>
        <v>5</v>
      </c>
      <c r="F7">
        <f>Table1[[#This Row],[Index]]/31</f>
        <v>0.16129032258064516</v>
      </c>
    </row>
    <row r="8" spans="1:12" x14ac:dyDescent="0.2">
      <c r="A8" s="1">
        <v>55.16</v>
      </c>
      <c r="B8" s="1">
        <f>Table1[[#This Row],[Square boundaries]]/123</f>
        <v>0.4484552845528455</v>
      </c>
      <c r="C8" s="1">
        <f>Table1[[#This Row],[NormBounds]]-B7</f>
        <v>5.8373983739837376E-2</v>
      </c>
      <c r="D8" s="1">
        <f>(3.2206*POWER(Table1[[#This Row],[NormIndex]], 3) - 5.4091*POWER(Table1[[#This Row],[NormIndex]], 2) + 3.1979*Table1[[#This Row],[NormIndex]])/1.0094</f>
        <v>0.4355748056483616</v>
      </c>
      <c r="E8" s="1">
        <f t="shared" si="0"/>
        <v>6</v>
      </c>
      <c r="F8">
        <f>Table1[[#This Row],[Index]]/31</f>
        <v>0.19354838709677419</v>
      </c>
    </row>
    <row r="9" spans="1:12" x14ac:dyDescent="0.2">
      <c r="A9" s="1">
        <v>60.22</v>
      </c>
      <c r="B9" s="1">
        <f>Table1[[#This Row],[Square boundaries]]/123</f>
        <v>0.48959349593495932</v>
      </c>
      <c r="C9" s="1">
        <f>Table1[[#This Row],[NormBounds]]-B8</f>
        <v>4.1138211382113821E-2</v>
      </c>
      <c r="D9" s="1">
        <f>(3.2206*POWER(Table1[[#This Row],[NormIndex]], 3) - 5.4091*POWER(Table1[[#This Row],[NormIndex]], 2) + 3.1979*Table1[[#This Row],[NormIndex]])/1.0094</f>
        <v>0.47888328447779355</v>
      </c>
      <c r="E9" s="1">
        <f t="shared" si="0"/>
        <v>7</v>
      </c>
      <c r="F9">
        <f>Table1[[#This Row],[Index]]/31</f>
        <v>0.22580645161290322</v>
      </c>
    </row>
    <row r="10" spans="1:12" x14ac:dyDescent="0.2">
      <c r="A10" s="1">
        <v>63.99</v>
      </c>
      <c r="B10" s="1">
        <f>Table1[[#This Row],[Square boundaries]]/123</f>
        <v>0.52024390243902441</v>
      </c>
      <c r="C10" s="1">
        <f>Table1[[#This Row],[NormBounds]]-B9</f>
        <v>3.0650406504065086E-2</v>
      </c>
      <c r="D10" s="1">
        <f>(3.2206*POWER(Table1[[#This Row],[NormIndex]], 3) - 5.4091*POWER(Table1[[#This Row],[NormIndex]], 2) + 3.1979*Table1[[#This Row],[NormIndex]])/1.0094</f>
        <v>0.51553755279074964</v>
      </c>
      <c r="E10" s="1">
        <f t="shared" si="0"/>
        <v>8</v>
      </c>
      <c r="F10">
        <f>Table1[[#This Row],[Index]]/31</f>
        <v>0.25806451612903225</v>
      </c>
    </row>
    <row r="11" spans="1:12" x14ac:dyDescent="0.2">
      <c r="A11" s="1">
        <v>67.34</v>
      </c>
      <c r="B11" s="1">
        <f>Table1[[#This Row],[Square boundaries]]/123</f>
        <v>0.54747967479674797</v>
      </c>
      <c r="C11" s="1">
        <f>Table1[[#This Row],[NormBounds]]-B10</f>
        <v>2.7235772357723564E-2</v>
      </c>
      <c r="D11" s="1">
        <f>(3.2206*POWER(Table1[[#This Row],[NormIndex]], 3) - 5.4091*POWER(Table1[[#This Row],[NormIndex]], 2) + 3.1979*Table1[[#This Row],[NormIndex]])/1.0094</f>
        <v>0.54618020901269015</v>
      </c>
      <c r="E11" s="1">
        <f t="shared" si="0"/>
        <v>9</v>
      </c>
      <c r="F11">
        <f>Table1[[#This Row],[Index]]/31</f>
        <v>0.29032258064516131</v>
      </c>
    </row>
    <row r="12" spans="1:12" x14ac:dyDescent="0.2">
      <c r="A12" s="1">
        <v>69.989999999999995</v>
      </c>
      <c r="B12" s="1">
        <f>Table1[[#This Row],[Square boundaries]]/123</f>
        <v>0.56902439024390239</v>
      </c>
      <c r="C12" s="1">
        <f>Table1[[#This Row],[NormBounds]]-B11</f>
        <v>2.1544715447154417E-2</v>
      </c>
      <c r="D12" s="1">
        <f>(3.2206*POWER(Table1[[#This Row],[NormIndex]], 3) - 5.4091*POWER(Table1[[#This Row],[NormIndex]], 2) + 3.1979*Table1[[#This Row],[NormIndex]])/1.0094</f>
        <v>0.57145385156907502</v>
      </c>
      <c r="E12" s="1">
        <f t="shared" si="0"/>
        <v>10</v>
      </c>
      <c r="F12">
        <f>Table1[[#This Row],[Index]]/31</f>
        <v>0.32258064516129031</v>
      </c>
    </row>
    <row r="13" spans="1:12" x14ac:dyDescent="0.2">
      <c r="A13" s="1">
        <v>72.11</v>
      </c>
      <c r="B13" s="1">
        <f>Table1[[#This Row],[Square boundaries]]/123</f>
        <v>0.58626016260162606</v>
      </c>
      <c r="C13" s="1">
        <f>Table1[[#This Row],[NormBounds]]-B12</f>
        <v>1.7235772357723667E-2</v>
      </c>
      <c r="D13" s="1">
        <f>(3.2206*POWER(Table1[[#This Row],[NormIndex]], 3) - 5.4091*POWER(Table1[[#This Row],[NormIndex]], 2) + 3.1979*Table1[[#This Row],[NormIndex]])/1.0094</f>
        <v>0.59200107888536502</v>
      </c>
      <c r="E13" s="1">
        <f t="shared" si="0"/>
        <v>11</v>
      </c>
      <c r="F13">
        <f>Table1[[#This Row],[Index]]/31</f>
        <v>0.35483870967741937</v>
      </c>
    </row>
    <row r="14" spans="1:12" x14ac:dyDescent="0.2">
      <c r="A14" s="1">
        <v>74.290000000000006</v>
      </c>
      <c r="B14" s="1">
        <f>Table1[[#This Row],[Square boundaries]]/123</f>
        <v>0.60398373983739839</v>
      </c>
      <c r="C14" s="1">
        <f>Table1[[#This Row],[NormBounds]]-B13</f>
        <v>1.7723577235772336E-2</v>
      </c>
      <c r="D14" s="1">
        <f>(3.2206*POWER(Table1[[#This Row],[NormIndex]], 3) - 5.4091*POWER(Table1[[#This Row],[NormIndex]], 2) + 3.1979*Table1[[#This Row],[NormIndex]])/1.0094</f>
        <v>0.60846448938702002</v>
      </c>
      <c r="E14" s="1">
        <f t="shared" si="0"/>
        <v>12</v>
      </c>
      <c r="F14">
        <f>Table1[[#This Row],[Index]]/31</f>
        <v>0.38709677419354838</v>
      </c>
    </row>
    <row r="15" spans="1:12" x14ac:dyDescent="0.2">
      <c r="A15" s="1">
        <v>75.819999999999993</v>
      </c>
      <c r="B15" s="1">
        <f>Table1[[#This Row],[Square boundaries]]/123</f>
        <v>0.61642276422764219</v>
      </c>
      <c r="C15" s="1">
        <f>Table1[[#This Row],[NormBounds]]-B14</f>
        <v>1.2439024390243802E-2</v>
      </c>
      <c r="D15" s="1">
        <f>(3.2206*POWER(Table1[[#This Row],[NormIndex]], 3) - 5.4091*POWER(Table1[[#This Row],[NormIndex]], 2) + 3.1979*Table1[[#This Row],[NormIndex]])/1.0094</f>
        <v>0.62148668149950037</v>
      </c>
      <c r="E15" s="1">
        <f t="shared" si="0"/>
        <v>13</v>
      </c>
      <c r="F15">
        <f>Table1[[#This Row],[Index]]/31</f>
        <v>0.41935483870967744</v>
      </c>
    </row>
    <row r="16" spans="1:12" x14ac:dyDescent="0.2">
      <c r="A16" s="1">
        <v>77.12</v>
      </c>
      <c r="B16" s="1">
        <f>Table1[[#This Row],[Square boundaries]]/123</f>
        <v>0.62699186991869926</v>
      </c>
      <c r="C16" s="1">
        <f>Table1[[#This Row],[NormBounds]]-B15</f>
        <v>1.0569105691057068E-2</v>
      </c>
      <c r="D16" s="1">
        <f>(3.2206*POWER(Table1[[#This Row],[NormIndex]], 3) - 5.4091*POWER(Table1[[#This Row],[NormIndex]], 2) + 3.1979*Table1[[#This Row],[NormIndex]])/1.0094</f>
        <v>0.63171025364826661</v>
      </c>
      <c r="E16" s="1">
        <f t="shared" si="0"/>
        <v>14</v>
      </c>
      <c r="F16">
        <f>Table1[[#This Row],[Index]]/31</f>
        <v>0.45161290322580644</v>
      </c>
    </row>
    <row r="17" spans="1:6" x14ac:dyDescent="0.2">
      <c r="A17" s="1">
        <v>78.23</v>
      </c>
      <c r="B17" s="1">
        <f>Table1[[#This Row],[Square boundaries]]/123</f>
        <v>0.63601626016260171</v>
      </c>
      <c r="C17" s="1">
        <f>Table1[[#This Row],[NormBounds]]-B16</f>
        <v>9.024390243902447E-3</v>
      </c>
      <c r="D17" s="1">
        <f>(3.2206*POWER(Table1[[#This Row],[NormIndex]], 3) - 5.4091*POWER(Table1[[#This Row],[NormIndex]], 2) + 3.1979*Table1[[#This Row],[NormIndex]])/1.0094</f>
        <v>0.6397778042587785</v>
      </c>
      <c r="E17" s="1">
        <f t="shared" si="0"/>
        <v>15</v>
      </c>
      <c r="F17">
        <f>Table1[[#This Row],[Index]]/31</f>
        <v>0.4838709677419355</v>
      </c>
    </row>
    <row r="18" spans="1:6" x14ac:dyDescent="0.2">
      <c r="A18" s="1">
        <v>79.06</v>
      </c>
      <c r="B18" s="1">
        <f>Table1[[#This Row],[Square boundaries]]/123</f>
        <v>0.64276422764227648</v>
      </c>
      <c r="C18" s="1">
        <f>Table1[[#This Row],[NormBounds]]-B17</f>
        <v>6.7479674796747657E-3</v>
      </c>
      <c r="D18" s="1">
        <f>(3.2206*POWER(Table1[[#This Row],[NormIndex]], 3) - 5.4091*POWER(Table1[[#This Row],[NormIndex]], 2) + 3.1979*Table1[[#This Row],[NormIndex]])/1.0094</f>
        <v>0.64633193175649717</v>
      </c>
      <c r="E18" s="1">
        <f t="shared" si="0"/>
        <v>16</v>
      </c>
      <c r="F18">
        <f>Table1[[#This Row],[Index]]/31</f>
        <v>0.5161290322580645</v>
      </c>
    </row>
    <row r="19" spans="1:6" x14ac:dyDescent="0.2">
      <c r="A19" s="1">
        <v>79.760000000000005</v>
      </c>
      <c r="B19" s="1">
        <f>Table1[[#This Row],[Square boundaries]]/123</f>
        <v>0.64845528455284562</v>
      </c>
      <c r="C19" s="1">
        <f>Table1[[#This Row],[NormBounds]]-B18</f>
        <v>5.6910569105691478E-3</v>
      </c>
      <c r="D19" s="1">
        <f>(3.2206*POWER(Table1[[#This Row],[NormIndex]], 3) - 5.4091*POWER(Table1[[#This Row],[NormIndex]], 2) + 3.1979*Table1[[#This Row],[NormIndex]])/1.0094</f>
        <v>0.65201523456688171</v>
      </c>
      <c r="E19" s="1">
        <f t="shared" si="0"/>
        <v>17</v>
      </c>
      <c r="F19">
        <f>Table1[[#This Row],[Index]]/31</f>
        <v>0.54838709677419351</v>
      </c>
    </row>
    <row r="20" spans="1:6" x14ac:dyDescent="0.2">
      <c r="A20" s="1">
        <v>80.290000000000006</v>
      </c>
      <c r="B20" s="1">
        <f>Table1[[#This Row],[Square boundaries]]/123</f>
        <v>0.65276422764227648</v>
      </c>
      <c r="C20" s="1">
        <f>Table1[[#This Row],[NormBounds]]-B19</f>
        <v>4.3089430894308611E-3</v>
      </c>
      <c r="D20" s="1">
        <f>(3.2206*POWER(Table1[[#This Row],[NormIndex]], 3) - 5.4091*POWER(Table1[[#This Row],[NormIndex]], 2) + 3.1979*Table1[[#This Row],[NormIndex]])/1.0094</f>
        <v>0.65747031111539345</v>
      </c>
      <c r="E20" s="1">
        <f t="shared" si="0"/>
        <v>18</v>
      </c>
      <c r="F20">
        <f>Table1[[#This Row],[Index]]/31</f>
        <v>0.58064516129032262</v>
      </c>
    </row>
    <row r="21" spans="1:6" x14ac:dyDescent="0.2">
      <c r="A21" s="1">
        <v>81.12</v>
      </c>
      <c r="B21" s="1">
        <f>Table1[[#This Row],[Square boundaries]]/123</f>
        <v>0.65951219512195125</v>
      </c>
      <c r="C21" s="1">
        <f>Table1[[#This Row],[NormBounds]]-B20</f>
        <v>6.7479674796747657E-3</v>
      </c>
      <c r="D21" s="1">
        <f>(3.2206*POWER(Table1[[#This Row],[NormIndex]], 3) - 5.4091*POWER(Table1[[#This Row],[NormIndex]], 2) + 3.1979*Table1[[#This Row],[NormIndex]])/1.0094</f>
        <v>0.66333975982749216</v>
      </c>
      <c r="E21" s="1">
        <f t="shared" si="0"/>
        <v>19</v>
      </c>
      <c r="F21">
        <f>Table1[[#This Row],[Index]]/31</f>
        <v>0.61290322580645162</v>
      </c>
    </row>
    <row r="22" spans="1:6" x14ac:dyDescent="0.2">
      <c r="A22" s="1">
        <v>82.24</v>
      </c>
      <c r="B22" s="1">
        <f>Table1[[#This Row],[Square boundaries]]/123</f>
        <v>0.66861788617886175</v>
      </c>
      <c r="C22" s="1">
        <f>Table1[[#This Row],[NormBounds]]-B21</f>
        <v>9.1056910569105032E-3</v>
      </c>
      <c r="D22" s="1">
        <f>(3.2206*POWER(Table1[[#This Row],[NormIndex]], 3) - 5.4091*POWER(Table1[[#This Row],[NormIndex]], 2) + 3.1979*Table1[[#This Row],[NormIndex]])/1.0094</f>
        <v>0.67026617912863762</v>
      </c>
      <c r="E22" s="1">
        <f t="shared" si="0"/>
        <v>20</v>
      </c>
      <c r="F22">
        <f>Table1[[#This Row],[Index]]/31</f>
        <v>0.64516129032258063</v>
      </c>
    </row>
    <row r="23" spans="1:6" x14ac:dyDescent="0.2">
      <c r="A23" s="1">
        <v>83.71</v>
      </c>
      <c r="B23" s="1">
        <f>Table1[[#This Row],[Square boundaries]]/123</f>
        <v>0.68056910569105689</v>
      </c>
      <c r="C23" s="1">
        <f>Table1[[#This Row],[NormBounds]]-B22</f>
        <v>1.1951219512195133E-2</v>
      </c>
      <c r="D23" s="1">
        <f>(3.2206*POWER(Table1[[#This Row],[NormIndex]], 3) - 5.4091*POWER(Table1[[#This Row],[NormIndex]], 2) + 3.1979*Table1[[#This Row],[NormIndex]])/1.0094</f>
        <v>0.67889216744429148</v>
      </c>
      <c r="E23" s="1">
        <f t="shared" si="0"/>
        <v>21</v>
      </c>
      <c r="F23">
        <f>Table1[[#This Row],[Index]]/31</f>
        <v>0.67741935483870963</v>
      </c>
    </row>
    <row r="24" spans="1:6" x14ac:dyDescent="0.2">
      <c r="A24" s="1">
        <v>85.18</v>
      </c>
      <c r="B24" s="1">
        <f>Table1[[#This Row],[Square boundaries]]/123</f>
        <v>0.69252032520325213</v>
      </c>
      <c r="C24" s="1">
        <f>Table1[[#This Row],[NormBounds]]-B23</f>
        <v>1.1951219512195244E-2</v>
      </c>
      <c r="D24" s="1">
        <f>(3.2206*POWER(Table1[[#This Row],[NormIndex]], 3) - 5.4091*POWER(Table1[[#This Row],[NormIndex]], 2) + 3.1979*Table1[[#This Row],[NormIndex]])/1.0094</f>
        <v>0.68986032319991253</v>
      </c>
      <c r="E24" s="1">
        <f t="shared" si="0"/>
        <v>22</v>
      </c>
      <c r="F24">
        <f>Table1[[#This Row],[Index]]/31</f>
        <v>0.70967741935483875</v>
      </c>
    </row>
    <row r="25" spans="1:6" x14ac:dyDescent="0.2">
      <c r="A25" s="1">
        <v>87.18</v>
      </c>
      <c r="B25" s="1">
        <f>Table1[[#This Row],[Square boundaries]]/123</f>
        <v>0.70878048780487812</v>
      </c>
      <c r="C25" s="1">
        <f>Table1[[#This Row],[NormBounds]]-B24</f>
        <v>1.6260162601625994E-2</v>
      </c>
      <c r="D25" s="1">
        <f>(3.2206*POWER(Table1[[#This Row],[NormIndex]], 3) - 5.4091*POWER(Table1[[#This Row],[NormIndex]], 2) + 3.1979*Table1[[#This Row],[NormIndex]])/1.0094</f>
        <v>0.70381324482096197</v>
      </c>
      <c r="E25" s="1">
        <f t="shared" si="0"/>
        <v>23</v>
      </c>
      <c r="F25">
        <f>Table1[[#This Row],[Index]]/31</f>
        <v>0.74193548387096775</v>
      </c>
    </row>
    <row r="26" spans="1:6" x14ac:dyDescent="0.2">
      <c r="A26" s="1">
        <v>89.42</v>
      </c>
      <c r="B26" s="1">
        <f>Table1[[#This Row],[Square boundaries]]/123</f>
        <v>0.72699186991869924</v>
      </c>
      <c r="C26" s="1">
        <f>Table1[[#This Row],[NormBounds]]-B25</f>
        <v>1.8211382113821117E-2</v>
      </c>
      <c r="D26" s="1">
        <f>(3.2206*POWER(Table1[[#This Row],[NormIndex]], 3) - 5.4091*POWER(Table1[[#This Row],[NormIndex]], 2) + 3.1979*Table1[[#This Row],[NormIndex]])/1.0094</f>
        <v>0.72139353073289947</v>
      </c>
      <c r="E26" s="1">
        <f t="shared" si="0"/>
        <v>24</v>
      </c>
      <c r="F26">
        <f>Table1[[#This Row],[Index]]/31</f>
        <v>0.77419354838709675</v>
      </c>
    </row>
    <row r="27" spans="1:6" x14ac:dyDescent="0.2">
      <c r="A27" s="1">
        <v>91.95</v>
      </c>
      <c r="B27" s="1">
        <f>Table1[[#This Row],[Square boundaries]]/123</f>
        <v>0.7475609756097561</v>
      </c>
      <c r="C27" s="1">
        <f>Table1[[#This Row],[NormBounds]]-B26</f>
        <v>2.0569105691056855E-2</v>
      </c>
      <c r="D27" s="1">
        <f>(3.2206*POWER(Table1[[#This Row],[NormIndex]], 3) - 5.4091*POWER(Table1[[#This Row],[NormIndex]], 2) + 3.1979*Table1[[#This Row],[NormIndex]])/1.0094</f>
        <v>0.74324377936118635</v>
      </c>
      <c r="E27" s="1">
        <f t="shared" si="0"/>
        <v>25</v>
      </c>
      <c r="F27">
        <f>Table1[[#This Row],[Index]]/31</f>
        <v>0.80645161290322576</v>
      </c>
    </row>
    <row r="28" spans="1:6" x14ac:dyDescent="0.2">
      <c r="A28" s="1">
        <v>95.13</v>
      </c>
      <c r="B28" s="1">
        <f>Table1[[#This Row],[Square boundaries]]/123</f>
        <v>0.77341463414634137</v>
      </c>
      <c r="C28" s="1">
        <f>Table1[[#This Row],[NormBounds]]-B27</f>
        <v>2.5853658536585278E-2</v>
      </c>
      <c r="D28" s="1">
        <f>(3.2206*POWER(Table1[[#This Row],[NormIndex]], 3) - 5.4091*POWER(Table1[[#This Row],[NormIndex]], 2) + 3.1979*Table1[[#This Row],[NormIndex]])/1.0094</f>
        <v>0.77000658913128106</v>
      </c>
      <c r="E28" s="1">
        <f t="shared" si="0"/>
        <v>26</v>
      </c>
      <c r="F28">
        <f>Table1[[#This Row],[Index]]/31</f>
        <v>0.83870967741935487</v>
      </c>
    </row>
    <row r="29" spans="1:6" x14ac:dyDescent="0.2">
      <c r="A29" s="1">
        <v>99.13</v>
      </c>
      <c r="B29" s="1">
        <f>Table1[[#This Row],[Square boundaries]]/123</f>
        <v>0.80593495934959347</v>
      </c>
      <c r="C29" s="1">
        <f>Table1[[#This Row],[NormBounds]]-B28</f>
        <v>3.2520325203252098E-2</v>
      </c>
      <c r="D29" s="1">
        <f>(3.2206*POWER(Table1[[#This Row],[NormIndex]], 3) - 5.4091*POWER(Table1[[#This Row],[NormIndex]], 2) + 3.1979*Table1[[#This Row],[NormIndex]])/1.0094</f>
        <v>0.80232455846864548</v>
      </c>
      <c r="E29" s="1">
        <f t="shared" si="0"/>
        <v>27</v>
      </c>
      <c r="F29">
        <f>Table1[[#This Row],[Index]]/31</f>
        <v>0.87096774193548387</v>
      </c>
    </row>
    <row r="30" spans="1:6" x14ac:dyDescent="0.2">
      <c r="A30" s="1">
        <v>103.61</v>
      </c>
      <c r="B30" s="1">
        <f>Table1[[#This Row],[Square boundaries]]/123</f>
        <v>0.84235772357723582</v>
      </c>
      <c r="C30" s="1">
        <f>Table1[[#This Row],[NormBounds]]-B29</f>
        <v>3.6422764227642346E-2</v>
      </c>
      <c r="D30" s="1">
        <f>(3.2206*POWER(Table1[[#This Row],[NormIndex]], 3) - 5.4091*POWER(Table1[[#This Row],[NormIndex]], 2) + 3.1979*Table1[[#This Row],[NormIndex]])/1.0094</f>
        <v>0.84084028579873971</v>
      </c>
      <c r="E30" s="1">
        <f t="shared" si="0"/>
        <v>28</v>
      </c>
      <c r="F30">
        <f>Table1[[#This Row],[Index]]/31</f>
        <v>0.90322580645161288</v>
      </c>
    </row>
    <row r="31" spans="1:6" x14ac:dyDescent="0.2">
      <c r="A31" s="1">
        <v>108.67</v>
      </c>
      <c r="B31" s="1">
        <f>Table1[[#This Row],[Square boundaries]]/123</f>
        <v>0.88349593495934964</v>
      </c>
      <c r="C31" s="1">
        <f>Table1[[#This Row],[NormBounds]]-B30</f>
        <v>4.1138211382113821E-2</v>
      </c>
      <c r="D31" s="1">
        <f>(3.2206*POWER(Table1[[#This Row],[NormIndex]], 3) - 5.4091*POWER(Table1[[#This Row],[NormIndex]], 2) + 3.1979*Table1[[#This Row],[NormIndex]])/1.0094</f>
        <v>0.88619636954702286</v>
      </c>
      <c r="E31" s="1">
        <f t="shared" si="0"/>
        <v>29</v>
      </c>
      <c r="F31">
        <f>Table1[[#This Row],[Index]]/31</f>
        <v>0.93548387096774188</v>
      </c>
    </row>
    <row r="32" spans="1:6" x14ac:dyDescent="0.2">
      <c r="A32" s="1">
        <v>115.2</v>
      </c>
      <c r="B32" s="1">
        <f>Table1[[#This Row],[Square boundaries]]/123</f>
        <v>0.93658536585365859</v>
      </c>
      <c r="C32" s="1">
        <f>Table1[[#This Row],[NormBounds]]-B31</f>
        <v>5.3089430894308953E-2</v>
      </c>
      <c r="D32" s="1">
        <f>(3.2206*POWER(Table1[[#This Row],[NormIndex]], 3) - 5.4091*POWER(Table1[[#This Row],[NormIndex]], 2) + 3.1979*Table1[[#This Row],[NormIndex]])/1.0094</f>
        <v>0.93903540813895647</v>
      </c>
      <c r="E32" s="1">
        <f t="shared" si="0"/>
        <v>30</v>
      </c>
      <c r="F32">
        <f>Table1[[#This Row],[Index]]/31</f>
        <v>0.967741935483871</v>
      </c>
    </row>
    <row r="33" spans="1:6" x14ac:dyDescent="0.2">
      <c r="A33" s="1">
        <v>123</v>
      </c>
      <c r="B33" s="1">
        <f>Table1[[#This Row],[Square boundaries]]/123</f>
        <v>1</v>
      </c>
      <c r="C33" s="1">
        <f>Table1[[#This Row],[NormBounds]]-B32</f>
        <v>6.3414634146341409E-2</v>
      </c>
      <c r="D33" s="1">
        <f>(3.2206*POWER(Table1[[#This Row],[NormIndex]], 3) - 5.4091*POWER(Table1[[#This Row],[NormIndex]], 2) + 3.1979*Table1[[#This Row],[NormIndex]])/1.0094</f>
        <v>1.0000000000000007</v>
      </c>
      <c r="E33" s="1">
        <f t="shared" si="0"/>
        <v>31</v>
      </c>
      <c r="F33">
        <f>Table1[[#This Row],[Index]]/31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2025-02-06T17:27:59Z</dcterms:modified>
  <cp:category/>
  <cp:contentStatus/>
</cp:coreProperties>
</file>