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trick/Documents/"/>
    </mc:Choice>
  </mc:AlternateContent>
  <xr:revisionPtr revIDLastSave="0" documentId="13_ncr:1_{DB52BA91-1641-474E-AFCC-80EA6754ACA8}" xr6:coauthVersionLast="45" xr6:coauthVersionMax="45" xr10:uidLastSave="{00000000-0000-0000-0000-000000000000}"/>
  <bookViews>
    <workbookView xWindow="760" yWindow="460" windowWidth="22040" windowHeight="15940" xr2:uid="{DA7B78F8-16B3-2B4D-885D-DE042E7B83E7}"/>
  </bookViews>
  <sheets>
    <sheet name="Outputs" sheetId="3" r:id="rId1"/>
    <sheet name="Input-1.1" sheetId="1" r:id="rId2"/>
    <sheet name="Input-1.2" sheetId="5" r:id="rId3"/>
    <sheet name="Input-2.1" sheetId="6" r:id="rId4"/>
    <sheet name="Step-1.4" sheetId="2" r:id="rId5"/>
    <sheet name="Step-2.4" sheetId="8" r:id="rId6"/>
    <sheet name="Step-2.5" sheetId="9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6" i="3" l="1"/>
  <c r="G7" i="3"/>
  <c r="G8" i="3"/>
  <c r="G9" i="3"/>
  <c r="G10" i="3"/>
  <c r="G11" i="3"/>
  <c r="G12" i="3"/>
  <c r="G13" i="3"/>
  <c r="G14" i="3"/>
  <c r="G15" i="3"/>
  <c r="G18" i="3"/>
  <c r="G19" i="3"/>
  <c r="E16" i="9" l="1"/>
  <c r="E5" i="9"/>
  <c r="E4" i="9"/>
  <c r="E3" i="9"/>
  <c r="C5" i="8"/>
  <c r="C6" i="8"/>
  <c r="C7" i="8"/>
  <c r="C8" i="8"/>
  <c r="C9" i="8"/>
  <c r="C10" i="8"/>
  <c r="C11" i="8"/>
  <c r="C12" i="8"/>
  <c r="C13" i="8"/>
  <c r="C14" i="8"/>
  <c r="C4" i="8"/>
  <c r="G19" i="2" l="1"/>
  <c r="G20" i="2"/>
  <c r="F20" i="2" s="1"/>
  <c r="E20" i="3" s="1"/>
  <c r="G21" i="2"/>
  <c r="F21" i="2" s="1"/>
  <c r="E21" i="3" s="1"/>
  <c r="G22" i="2"/>
  <c r="F22" i="2" s="1"/>
  <c r="E22" i="3" s="1"/>
  <c r="G23" i="2"/>
  <c r="F23" i="2" s="1"/>
  <c r="E23" i="3" s="1"/>
  <c r="G24" i="2"/>
  <c r="F24" i="2" s="1"/>
  <c r="E24" i="3" s="1"/>
  <c r="G25" i="2"/>
  <c r="F25" i="2" s="1"/>
  <c r="E25" i="3" s="1"/>
  <c r="G26" i="2"/>
  <c r="F26" i="2" s="1"/>
  <c r="E26" i="3" s="1"/>
  <c r="G27" i="2"/>
  <c r="F27" i="2" s="1"/>
  <c r="E27" i="3" s="1"/>
  <c r="G28" i="2"/>
  <c r="F28" i="2" s="1"/>
  <c r="E28" i="3" s="1"/>
  <c r="G18" i="2"/>
  <c r="G8" i="2"/>
  <c r="G9" i="2"/>
  <c r="G10" i="2"/>
  <c r="G11" i="2"/>
  <c r="G12" i="2"/>
  <c r="G13" i="2"/>
  <c r="G14" i="2"/>
  <c r="G15" i="2"/>
  <c r="G7" i="2"/>
  <c r="F13" i="2" l="1"/>
  <c r="E13" i="3" s="1"/>
  <c r="F9" i="2"/>
  <c r="E9" i="3" s="1"/>
  <c r="F19" i="2"/>
  <c r="E19" i="3" s="1"/>
  <c r="F7" i="2"/>
  <c r="E7" i="3" s="1"/>
  <c r="F12" i="2"/>
  <c r="E12" i="3" s="1"/>
  <c r="F8" i="2"/>
  <c r="E8" i="3" s="1"/>
  <c r="F15" i="2"/>
  <c r="E15" i="3" s="1"/>
  <c r="F11" i="2"/>
  <c r="E11" i="3" s="1"/>
  <c r="F18" i="2"/>
  <c r="E18" i="3" s="1"/>
  <c r="F14" i="2"/>
  <c r="E14" i="3" s="1"/>
  <c r="F10" i="2"/>
  <c r="E10" i="3" s="1"/>
  <c r="F30" i="2"/>
  <c r="E30" i="3" s="1"/>
  <c r="F29" i="2"/>
  <c r="E29" i="3" s="1"/>
  <c r="E5" i="2"/>
  <c r="E6" i="2"/>
  <c r="E7" i="2"/>
  <c r="E8" i="2"/>
  <c r="E9" i="2"/>
  <c r="E10" i="2"/>
  <c r="E11" i="2"/>
  <c r="E12" i="2"/>
  <c r="E13" i="2"/>
  <c r="E14" i="2"/>
  <c r="E15" i="2"/>
  <c r="E17" i="2"/>
  <c r="E18" i="2"/>
  <c r="E19" i="2"/>
  <c r="E20" i="2"/>
  <c r="D20" i="2" s="1"/>
  <c r="E21" i="2"/>
  <c r="D21" i="2" s="1"/>
  <c r="E22" i="2"/>
  <c r="E23" i="2"/>
  <c r="E24" i="2"/>
  <c r="E25" i="2"/>
  <c r="E26" i="2"/>
  <c r="E27" i="2"/>
  <c r="E28" i="2"/>
  <c r="E4" i="2"/>
  <c r="F16" i="2" l="1"/>
  <c r="E16" i="3" s="1"/>
  <c r="B2" i="8"/>
  <c r="D6" i="2"/>
  <c r="D6" i="3" s="1"/>
  <c r="D5" i="2"/>
  <c r="D5" i="3" s="1"/>
  <c r="D4" i="2"/>
  <c r="D4" i="3" s="1"/>
  <c r="D17" i="2"/>
  <c r="D17" i="3" s="1"/>
  <c r="D7" i="2"/>
  <c r="D25" i="2"/>
  <c r="D25" i="3" s="1"/>
  <c r="D12" i="2"/>
  <c r="D12" i="3" s="1"/>
  <c r="D8" i="2"/>
  <c r="D8" i="3" s="1"/>
  <c r="D15" i="2"/>
  <c r="D15" i="3" s="1"/>
  <c r="D11" i="2"/>
  <c r="D11" i="3" s="1"/>
  <c r="D28" i="2"/>
  <c r="D28" i="3" s="1"/>
  <c r="D27" i="2"/>
  <c r="D27" i="3" s="1"/>
  <c r="D19" i="2"/>
  <c r="D19" i="3" s="1"/>
  <c r="D24" i="2"/>
  <c r="D24" i="3" s="1"/>
  <c r="D23" i="2"/>
  <c r="D23" i="3" s="1"/>
  <c r="D14" i="2"/>
  <c r="D14" i="3" s="1"/>
  <c r="D10" i="2"/>
  <c r="D10" i="3" s="1"/>
  <c r="D26" i="2"/>
  <c r="D26" i="3" s="1"/>
  <c r="D22" i="2"/>
  <c r="D22" i="3" s="1"/>
  <c r="D18" i="2"/>
  <c r="D18" i="3" s="1"/>
  <c r="D13" i="2"/>
  <c r="D13" i="3" s="1"/>
  <c r="D9" i="2"/>
  <c r="D9" i="3" s="1"/>
  <c r="D20" i="3"/>
  <c r="D21" i="3"/>
  <c r="D7" i="3"/>
  <c r="B5" i="8" l="1"/>
  <c r="H19" i="9" s="1"/>
  <c r="B12" i="8"/>
  <c r="O19" i="9" s="1"/>
  <c r="B8" i="8"/>
  <c r="K19" i="9" s="1"/>
  <c r="B13" i="8"/>
  <c r="P19" i="9" s="1"/>
  <c r="B4" i="8"/>
  <c r="G19" i="9" s="1"/>
  <c r="B14" i="8"/>
  <c r="Q19" i="9" s="1"/>
  <c r="B9" i="8"/>
  <c r="L19" i="9" s="1"/>
  <c r="B11" i="8"/>
  <c r="N19" i="9" s="1"/>
  <c r="B10" i="8"/>
  <c r="M19" i="9" s="1"/>
  <c r="B7" i="8"/>
  <c r="J19" i="9" s="1"/>
  <c r="B6" i="8"/>
  <c r="I19" i="9" s="1"/>
  <c r="D29" i="2"/>
  <c r="D29" i="3" s="1"/>
  <c r="D16" i="2"/>
  <c r="D16" i="3" s="1"/>
  <c r="D30" i="2"/>
  <c r="D30" i="3" s="1"/>
  <c r="F6" i="9" l="1"/>
  <c r="F10" i="9"/>
  <c r="F14" i="9"/>
  <c r="F5" i="9"/>
  <c r="D5" i="9" s="1"/>
  <c r="F6" i="3" s="1"/>
  <c r="F13" i="9"/>
  <c r="F3" i="9"/>
  <c r="D3" i="9" s="1"/>
  <c r="F4" i="3" s="1"/>
  <c r="F7" i="9"/>
  <c r="F11" i="9"/>
  <c r="F16" i="9"/>
  <c r="D16" i="9" s="1"/>
  <c r="F17" i="3" s="1"/>
  <c r="F9" i="9"/>
  <c r="F18" i="9"/>
  <c r="F4" i="9"/>
  <c r="D4" i="9" s="1"/>
  <c r="F5" i="3" s="1"/>
  <c r="F8" i="9"/>
  <c r="F12" i="9"/>
  <c r="F17" i="9"/>
  <c r="E11" i="9" l="1"/>
  <c r="D11" i="9"/>
  <c r="F12" i="3" s="1"/>
  <c r="E18" i="9"/>
  <c r="D18" i="9"/>
  <c r="F19" i="3" s="1"/>
  <c r="E14" i="9"/>
  <c r="D14" i="9"/>
  <c r="F15" i="3" s="1"/>
  <c r="E17" i="9"/>
  <c r="D17" i="9"/>
  <c r="F18" i="3" s="1"/>
  <c r="E7" i="9"/>
  <c r="D7" i="9"/>
  <c r="F8" i="3" s="1"/>
  <c r="E12" i="9"/>
  <c r="D12" i="9"/>
  <c r="F13" i="3" s="1"/>
  <c r="E9" i="9"/>
  <c r="D9" i="9"/>
  <c r="F10" i="3" s="1"/>
  <c r="E10" i="9"/>
  <c r="D10" i="9"/>
  <c r="F11" i="3" s="1"/>
  <c r="E8" i="9"/>
  <c r="D8" i="9"/>
  <c r="F9" i="3" s="1"/>
  <c r="E13" i="9"/>
  <c r="D13" i="9"/>
  <c r="F14" i="3" s="1"/>
  <c r="E6" i="9"/>
  <c r="D6" i="9"/>
  <c r="F7" i="3" s="1"/>
  <c r="E15" i="9" l="1"/>
  <c r="D15" i="9"/>
  <c r="F16" i="3" s="1"/>
</calcChain>
</file>

<file path=xl/sharedStrings.xml><?xml version="1.0" encoding="utf-8"?>
<sst xmlns="http://schemas.openxmlformats.org/spreadsheetml/2006/main" count="287" uniqueCount="100">
  <si>
    <t>https://covid19.healthdata.org/united-states-of-america/</t>
  </si>
  <si>
    <t>For U.S. States</t>
  </si>
  <si>
    <t>https://coronavirus.jhu.edu/map.html</t>
  </si>
  <si>
    <t>For Hubei Province (China):</t>
  </si>
  <si>
    <t>https://coronavirus.jhu.edu/data/mortality</t>
  </si>
  <si>
    <t>For Countries:</t>
  </si>
  <si>
    <t>Sources</t>
  </si>
  <si>
    <t>Pennsylvania</t>
  </si>
  <si>
    <t>New York</t>
  </si>
  <si>
    <t>New Jersey</t>
  </si>
  <si>
    <t>Michigan</t>
  </si>
  <si>
    <t>Massachussets</t>
  </si>
  <si>
    <t>Louisiana</t>
  </si>
  <si>
    <t>Illinois</t>
  </si>
  <si>
    <t>Connecticut</t>
  </si>
  <si>
    <t>California</t>
  </si>
  <si>
    <t>United States of America</t>
  </si>
  <si>
    <t>Canada</t>
  </si>
  <si>
    <t>NORTHERN AMERICA</t>
  </si>
  <si>
    <t>Brazil</t>
  </si>
  <si>
    <t>South America</t>
  </si>
  <si>
    <t>LATIN AMERICA &amp; THE CARIBBEAN</t>
  </si>
  <si>
    <t>Switzerland</t>
  </si>
  <si>
    <t>Netherlands</t>
  </si>
  <si>
    <t>Germany</t>
  </si>
  <si>
    <t>France</t>
  </si>
  <si>
    <t>Belgium</t>
  </si>
  <si>
    <t>Western Europe</t>
  </si>
  <si>
    <t>Spain</t>
  </si>
  <si>
    <t>Italy</t>
  </si>
  <si>
    <t>Southern Europe</t>
  </si>
  <si>
    <t>United Kingdom</t>
  </si>
  <si>
    <t>Sweden</t>
  </si>
  <si>
    <t>Northern Europe</t>
  </si>
  <si>
    <t>EUROPE</t>
  </si>
  <si>
    <t>Turkey</t>
  </si>
  <si>
    <t>Western Asia</t>
  </si>
  <si>
    <t>Iran (Islamic Republic of)</t>
  </si>
  <si>
    <t>Southern Asia</t>
  </si>
  <si>
    <t>Hubei Province (China)</t>
  </si>
  <si>
    <t>Eastern Asia</t>
  </si>
  <si>
    <t>ASIA</t>
  </si>
  <si>
    <t>Day</t>
  </si>
  <si>
    <t>Month</t>
  </si>
  <si>
    <t>Deaths</t>
  </si>
  <si>
    <t>Country, Province or State</t>
  </si>
  <si>
    <t>Subregion or Country</t>
  </si>
  <si>
    <t>Region</t>
  </si>
  <si>
    <t>Population</t>
  </si>
  <si>
    <t>Days-to-date</t>
  </si>
  <si>
    <t>Year-to-date exposure, both sexes combined (year 2000; in thousand person-years)</t>
  </si>
  <si>
    <t>Exposure</t>
  </si>
  <si>
    <t>Comparative covid-19 mortality indicators by Country, Province &amp; State</t>
  </si>
  <si>
    <t>YTD Est.</t>
  </si>
  <si>
    <t>6-m. Proj.</t>
  </si>
  <si>
    <t>CCDR (deaths per 100,000 p-y)</t>
  </si>
  <si>
    <t>https://covid19.healthdata.org/</t>
  </si>
  <si>
    <t>--</t>
  </si>
  <si>
    <t>Above-9 European Countries</t>
  </si>
  <si>
    <t>Above-9 U.S. States</t>
  </si>
  <si>
    <t>Above-5 NE U.S. States</t>
  </si>
  <si>
    <t>Current Estimates</t>
  </si>
  <si>
    <t>Future Projections</t>
  </si>
  <si>
    <t>Mid-Year Population</t>
  </si>
  <si>
    <t>Report date</t>
  </si>
  <si>
    <t>Projection end date &amp; projected number of covid-19 deaths by Country &amp; State</t>
  </si>
  <si>
    <t>Estimate date &amp; estimated number of covid-19 deaths by Country, Province &amp; State</t>
  </si>
  <si>
    <t>Age group</t>
  </si>
  <si>
    <t>Under 1 year</t>
  </si>
  <si>
    <t>1–4 years</t>
  </si>
  <si>
    <t>5–14 years</t>
  </si>
  <si>
    <t>15–24 years</t>
  </si>
  <si>
    <t>25–34 years</t>
  </si>
  <si>
    <t>35–44 years</t>
  </si>
  <si>
    <t>45–54 years</t>
  </si>
  <si>
    <t>55–64 years</t>
  </si>
  <si>
    <t>65–74 years</t>
  </si>
  <si>
    <t>75–84 years</t>
  </si>
  <si>
    <t>85 years and over</t>
  </si>
  <si>
    <t>Source</t>
  </si>
  <si>
    <t>https://www.cdc.gov/nchs/nvss/vsrr/COVID19/</t>
  </si>
  <si>
    <t>Registered number of covid-19 deaths by age group</t>
  </si>
  <si>
    <t>ASCDR</t>
  </si>
  <si>
    <t>Estimate date and estimated year-to-date age-specific covid-19 death rates (ASCDR) by age group (in per 100,000 person-year)</t>
  </si>
  <si>
    <t>Counterfactual number of covid-19 deaths by Country, Province &amp; State</t>
  </si>
  <si>
    <t>&lt;1</t>
  </si>
  <si>
    <t>1-4</t>
  </si>
  <si>
    <t>5-14</t>
  </si>
  <si>
    <t>15-24</t>
  </si>
  <si>
    <t>25-34</t>
  </si>
  <si>
    <t>35-44</t>
  </si>
  <si>
    <t>45-54</t>
  </si>
  <si>
    <t>55-64</t>
  </si>
  <si>
    <t>65-74</t>
  </si>
  <si>
    <t>75-84</t>
  </si>
  <si>
    <t>85+</t>
  </si>
  <si>
    <t>Annually</t>
  </si>
  <si>
    <t>Note: Counterfactual number using actual population distribution and the following year-to-date ASCDR for the U.S.A.:</t>
  </si>
  <si>
    <t>CCMR</t>
  </si>
  <si>
    <t>---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</si>
</sst>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4" x14ac:knownFonts="1">
    <font>
      <sz val="12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sz val="9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indexed="44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/>
    <xf numFmtId="0" fontId="1" fillId="0" borderId="1" xfId="0" applyFont="1" applyBorder="1" applyAlignment="1">
      <alignment horizontal="center" wrapText="1"/>
    </xf>
    <xf numFmtId="0" fontId="1" fillId="0" borderId="0" xfId="0" applyFont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2" fillId="2" borderId="2" xfId="0" applyFont="1" applyFill="1" applyBorder="1" applyAlignment="1">
      <alignment horizontal="center" wrapText="1"/>
    </xf>
    <xf numFmtId="0" fontId="1" fillId="0" borderId="0" xfId="0" applyFont="1" applyAlignment="1">
      <alignment wrapText="1"/>
    </xf>
    <xf numFmtId="0" fontId="2" fillId="3" borderId="0" xfId="0" applyFont="1" applyFill="1" applyAlignment="1">
      <alignment wrapText="1"/>
    </xf>
    <xf numFmtId="0" fontId="1" fillId="0" borderId="3" xfId="0" applyFont="1" applyBorder="1" applyAlignment="1">
      <alignment horizontal="center" wrapText="1"/>
    </xf>
    <xf numFmtId="0" fontId="2" fillId="4" borderId="3" xfId="0" applyFont="1" applyFill="1" applyBorder="1" applyAlignment="1">
      <alignment wrapText="1"/>
    </xf>
    <xf numFmtId="0" fontId="2" fillId="3" borderId="3" xfId="0" applyFont="1" applyFill="1" applyBorder="1" applyAlignment="1">
      <alignment wrapText="1"/>
    </xf>
    <xf numFmtId="0" fontId="2" fillId="4" borderId="2" xfId="0" applyFont="1" applyFill="1" applyBorder="1" applyAlignment="1">
      <alignment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2" fillId="3" borderId="2" xfId="0" applyFont="1" applyFill="1" applyBorder="1" applyAlignment="1">
      <alignment wrapText="1"/>
    </xf>
    <xf numFmtId="0" fontId="2" fillId="4" borderId="0" xfId="0" applyFont="1" applyFill="1" applyAlignment="1">
      <alignment wrapText="1"/>
    </xf>
    <xf numFmtId="0" fontId="2" fillId="5" borderId="3" xfId="0" applyFont="1" applyFill="1" applyBorder="1" applyAlignment="1">
      <alignment horizontal="center" vertical="center"/>
    </xf>
    <xf numFmtId="0" fontId="2" fillId="5" borderId="3" xfId="0" quotePrefix="1" applyFont="1" applyFill="1" applyBorder="1" applyAlignment="1">
      <alignment horizontal="center" vertical="center"/>
    </xf>
    <xf numFmtId="3" fontId="1" fillId="0" borderId="0" xfId="0" applyNumberFormat="1" applyFont="1"/>
    <xf numFmtId="3" fontId="1" fillId="0" borderId="1" xfId="0" applyNumberFormat="1" applyFont="1" applyBorder="1"/>
    <xf numFmtId="3" fontId="1" fillId="0" borderId="0" xfId="0" applyNumberFormat="1" applyFont="1" applyBorder="1"/>
    <xf numFmtId="0" fontId="2" fillId="5" borderId="3" xfId="0" quotePrefix="1" applyFont="1" applyFill="1" applyBorder="1" applyAlignment="1">
      <alignment horizontal="center" vertical="center"/>
    </xf>
    <xf numFmtId="3" fontId="1" fillId="0" borderId="0" xfId="0" applyNumberFormat="1" applyFont="1" applyAlignment="1">
      <alignment horizontal="right"/>
    </xf>
    <xf numFmtId="0" fontId="1" fillId="0" borderId="0" xfId="0" applyFont="1"/>
    <xf numFmtId="3" fontId="1" fillId="0" borderId="1" xfId="0" applyNumberFormat="1" applyFont="1" applyBorder="1" applyAlignment="1">
      <alignment horizontal="right"/>
    </xf>
    <xf numFmtId="0" fontId="1" fillId="0" borderId="1" xfId="0" applyFont="1" applyBorder="1"/>
    <xf numFmtId="164" fontId="1" fillId="0" borderId="0" xfId="0" applyNumberFormat="1" applyFont="1"/>
    <xf numFmtId="164" fontId="1" fillId="0" borderId="0" xfId="0" applyNumberFormat="1" applyFont="1" applyBorder="1"/>
    <xf numFmtId="164" fontId="1" fillId="0" borderId="1" xfId="0" applyNumberFormat="1" applyFont="1" applyBorder="1"/>
    <xf numFmtId="164" fontId="1" fillId="0" borderId="2" xfId="0" applyNumberFormat="1" applyFont="1" applyBorder="1"/>
    <xf numFmtId="0" fontId="2" fillId="5" borderId="3" xfId="0" quotePrefix="1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wrapText="1"/>
    </xf>
    <xf numFmtId="0" fontId="1" fillId="0" borderId="0" xfId="0" applyFont="1" applyBorder="1" applyAlignment="1">
      <alignment horizontal="center" wrapText="1"/>
    </xf>
    <xf numFmtId="0" fontId="2" fillId="4" borderId="0" xfId="0" quotePrefix="1" applyFont="1" applyFill="1" applyBorder="1" applyAlignment="1">
      <alignment horizontal="center" wrapText="1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center" wrapText="1"/>
    </xf>
    <xf numFmtId="0" fontId="1" fillId="0" borderId="1" xfId="0" quotePrefix="1" applyFont="1" applyBorder="1" applyAlignment="1">
      <alignment horizontal="center" wrapText="1"/>
    </xf>
    <xf numFmtId="0" fontId="0" fillId="0" borderId="0" xfId="0" applyBorder="1"/>
    <xf numFmtId="0" fontId="1" fillId="0" borderId="0" xfId="0" quotePrefix="1" applyFont="1" applyBorder="1" applyAlignment="1">
      <alignment horizontal="center" wrapText="1"/>
    </xf>
    <xf numFmtId="0" fontId="1" fillId="0" borderId="1" xfId="0" quotePrefix="1" applyFont="1" applyBorder="1" applyAlignment="1">
      <alignment horizontal="center" wrapText="1"/>
    </xf>
    <xf numFmtId="3" fontId="1" fillId="0" borderId="0" xfId="0" quotePrefix="1" applyNumberFormat="1" applyFont="1" applyAlignment="1">
      <alignment horizontal="center"/>
    </xf>
    <xf numFmtId="0" fontId="2" fillId="5" borderId="2" xfId="0" quotePrefix="1" applyFont="1" applyFill="1" applyBorder="1" applyAlignment="1">
      <alignment horizontal="center" vertical="center" wrapText="1"/>
    </xf>
    <xf numFmtId="0" fontId="2" fillId="5" borderId="1" xfId="0" quotePrefix="1" applyFont="1" applyFill="1" applyBorder="1" applyAlignment="1">
      <alignment horizontal="center" vertical="center" wrapText="1"/>
    </xf>
    <xf numFmtId="164" fontId="1" fillId="0" borderId="0" xfId="0" applyNumberFormat="1" applyFont="1" applyAlignment="1">
      <alignment horizontal="center"/>
    </xf>
    <xf numFmtId="3" fontId="0" fillId="0" borderId="0" xfId="0" applyNumberFormat="1"/>
    <xf numFmtId="164" fontId="1" fillId="0" borderId="0" xfId="0" applyNumberFormat="1" applyFont="1" applyBorder="1" applyAlignment="1">
      <alignment horizontal="center"/>
    </xf>
    <xf numFmtId="0" fontId="2" fillId="5" borderId="3" xfId="0" applyFont="1" applyFill="1" applyBorder="1" applyAlignment="1">
      <alignment horizontal="center" vertical="center"/>
    </xf>
    <xf numFmtId="0" fontId="3" fillId="0" borderId="0" xfId="0" applyFont="1" applyBorder="1"/>
    <xf numFmtId="0" fontId="3" fillId="0" borderId="1" xfId="0" applyFont="1" applyBorder="1"/>
    <xf numFmtId="3" fontId="1" fillId="0" borderId="0" xfId="0" applyNumberFormat="1" applyFont="1" applyFill="1" applyBorder="1"/>
    <xf numFmtId="0" fontId="3" fillId="0" borderId="0" xfId="0" applyFont="1" applyFill="1" applyBorder="1"/>
    <xf numFmtId="0" fontId="2" fillId="3" borderId="3" xfId="0" applyFont="1" applyFill="1" applyBorder="1" applyAlignment="1">
      <alignment horizontal="center" wrapText="1"/>
    </xf>
    <xf numFmtId="0" fontId="1" fillId="0" borderId="0" xfId="0" applyFont="1" applyBorder="1" applyAlignment="1">
      <alignment horizontal="center"/>
    </xf>
    <xf numFmtId="37" fontId="1" fillId="0" borderId="0" xfId="0" applyNumberFormat="1" applyFont="1" applyAlignment="1">
      <alignment horizontal="right"/>
    </xf>
    <xf numFmtId="37" fontId="1" fillId="0" borderId="0" xfId="0" applyNumberFormat="1" applyFont="1" applyBorder="1"/>
    <xf numFmtId="37" fontId="1" fillId="0" borderId="0" xfId="0" applyNumberFormat="1" applyFont="1" applyFill="1" applyBorder="1"/>
    <xf numFmtId="37" fontId="1" fillId="0" borderId="1" xfId="0" applyNumberFormat="1" applyFont="1" applyBorder="1"/>
    <xf numFmtId="164" fontId="3" fillId="0" borderId="0" xfId="0" applyNumberFormat="1" applyFont="1" applyBorder="1"/>
    <xf numFmtId="164" fontId="3" fillId="0" borderId="1" xfId="0" applyNumberFormat="1" applyFont="1" applyBorder="1"/>
    <xf numFmtId="16" fontId="2" fillId="5" borderId="3" xfId="0" quotePrefix="1" applyNumberFormat="1" applyFont="1" applyFill="1" applyBorder="1" applyAlignment="1">
      <alignment horizontal="center" vertical="center"/>
    </xf>
    <xf numFmtId="0" fontId="0" fillId="0" borderId="0" xfId="0" quotePrefix="1"/>
    <xf numFmtId="37" fontId="1" fillId="0" borderId="0" xfId="0" applyNumberFormat="1" applyFont="1"/>
    <xf numFmtId="37" fontId="1" fillId="0" borderId="2" xfId="0" applyNumberFormat="1" applyFont="1" applyBorder="1"/>
    <xf numFmtId="3" fontId="1" fillId="0" borderId="2" xfId="0" applyNumberFormat="1" applyFont="1" applyBorder="1"/>
    <xf numFmtId="3" fontId="1" fillId="0" borderId="3" xfId="0" applyNumberFormat="1" applyFont="1" applyBorder="1"/>
    <xf numFmtId="164" fontId="1" fillId="0" borderId="3" xfId="0" applyNumberFormat="1" applyFont="1" applyBorder="1" applyAlignment="1">
      <alignment horizontal="center"/>
    </xf>
    <xf numFmtId="2" fontId="1" fillId="0" borderId="0" xfId="0" applyNumberFormat="1" applyFont="1"/>
    <xf numFmtId="164" fontId="1" fillId="0" borderId="0" xfId="0" quotePrefix="1" applyNumberFormat="1" applyFont="1" applyAlignment="1">
      <alignment horizontal="center"/>
    </xf>
    <xf numFmtId="164" fontId="1" fillId="0" borderId="0" xfId="0" quotePrefix="1" applyNumberFormat="1" applyFont="1" applyBorder="1" applyAlignment="1">
      <alignment horizontal="center"/>
    </xf>
    <xf numFmtId="164" fontId="1" fillId="0" borderId="1" xfId="0" quotePrefix="1" applyNumberFormat="1" applyFont="1" applyBorder="1" applyAlignment="1">
      <alignment horizontal="center"/>
    </xf>
    <xf numFmtId="2" fontId="1" fillId="0" borderId="1" xfId="0" applyNumberFormat="1" applyFont="1" applyBorder="1"/>
    <xf numFmtId="2" fontId="1" fillId="0" borderId="0" xfId="0" applyNumberFormat="1" applyFont="1" applyBorder="1"/>
    <xf numFmtId="2" fontId="1" fillId="0" borderId="2" xfId="0" applyNumberFormat="1" applyFont="1" applyBorder="1"/>
    <xf numFmtId="2" fontId="1" fillId="0" borderId="3" xfId="0" applyNumberFormat="1" applyFont="1" applyBorder="1"/>
    <xf numFmtId="164" fontId="1" fillId="0" borderId="3" xfId="0" quotePrefix="1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461E2-8C34-3B42-8B4F-9585498FE4A8}">
  <dimension ref="A1:G30"/>
  <sheetViews>
    <sheetView tabSelected="1" workbookViewId="0">
      <selection activeCell="G20" sqref="G20"/>
    </sheetView>
  </sheetViews>
  <sheetFormatPr baseColWidth="10" defaultRowHeight="16" x14ac:dyDescent="0.2"/>
  <cols>
    <col min="1" max="1" width="27.33203125" customWidth="1"/>
    <col min="2" max="2" width="20.1640625" customWidth="1"/>
    <col min="3" max="3" width="20.6640625" customWidth="1"/>
  </cols>
  <sheetData>
    <row r="1" spans="1:7" x14ac:dyDescent="0.2">
      <c r="A1" t="s">
        <v>52</v>
      </c>
    </row>
    <row r="2" spans="1:7" x14ac:dyDescent="0.2">
      <c r="D2" s="31" t="s">
        <v>55</v>
      </c>
      <c r="E2" s="31"/>
      <c r="F2" s="31" t="s">
        <v>98</v>
      </c>
      <c r="G2" s="31"/>
    </row>
    <row r="3" spans="1:7" x14ac:dyDescent="0.2">
      <c r="A3" s="22" t="s">
        <v>47</v>
      </c>
      <c r="B3" s="22" t="s">
        <v>46</v>
      </c>
      <c r="C3" s="22" t="s">
        <v>45</v>
      </c>
      <c r="D3" s="18" t="s">
        <v>53</v>
      </c>
      <c r="E3" s="17" t="s">
        <v>54</v>
      </c>
      <c r="F3" s="22" t="s">
        <v>53</v>
      </c>
      <c r="G3" s="17" t="s">
        <v>54</v>
      </c>
    </row>
    <row r="4" spans="1:7" x14ac:dyDescent="0.2">
      <c r="A4" s="8" t="s">
        <v>41</v>
      </c>
      <c r="B4" s="16" t="s">
        <v>40</v>
      </c>
      <c r="C4" s="4" t="s">
        <v>39</v>
      </c>
      <c r="D4" s="27">
        <f>+'Input-1.1'!D3*100/'Step-1.4'!D4</f>
        <v>24.597440401735284</v>
      </c>
      <c r="E4" s="68" t="s">
        <v>57</v>
      </c>
      <c r="F4" s="67">
        <f>+'Input-1.1'!D3/'Step-2.5'!D3</f>
        <v>0.81777048847216849</v>
      </c>
      <c r="G4" s="68" t="s">
        <v>57</v>
      </c>
    </row>
    <row r="5" spans="1:7" ht="16" customHeight="1" x14ac:dyDescent="0.2">
      <c r="B5" s="16" t="s">
        <v>38</v>
      </c>
      <c r="C5" s="4" t="s">
        <v>37</v>
      </c>
      <c r="D5" s="27">
        <f>+'Input-1.1'!D4*100/'Step-1.4'!D5</f>
        <v>20.63478305895929</v>
      </c>
      <c r="E5" s="68" t="s">
        <v>57</v>
      </c>
      <c r="F5" s="67">
        <f>+'Input-1.1'!D4/'Step-2.5'!D4</f>
        <v>1.0863577113401122</v>
      </c>
      <c r="G5" s="68" t="s">
        <v>57</v>
      </c>
    </row>
    <row r="6" spans="1:7" x14ac:dyDescent="0.2">
      <c r="B6" s="16" t="s">
        <v>36</v>
      </c>
      <c r="C6" s="4" t="s">
        <v>35</v>
      </c>
      <c r="D6" s="27">
        <f>+'Input-1.1'!D5*100/'Step-1.4'!D6</f>
        <v>8.4425449434526438</v>
      </c>
      <c r="E6" s="70" t="s">
        <v>57</v>
      </c>
      <c r="F6" s="71">
        <f>+'Input-1.1'!D5/'Step-2.5'!D5</f>
        <v>0.34151476050366764</v>
      </c>
      <c r="G6" s="70" t="s">
        <v>57</v>
      </c>
    </row>
    <row r="7" spans="1:7" ht="16" customHeight="1" x14ac:dyDescent="0.2">
      <c r="A7" s="15" t="s">
        <v>34</v>
      </c>
      <c r="B7" s="12" t="s">
        <v>33</v>
      </c>
      <c r="C7" s="5" t="s">
        <v>32</v>
      </c>
      <c r="D7" s="30">
        <f>+'Input-1.1'!D6*100/'Step-1.4'!D7</f>
        <v>52.054167371413079</v>
      </c>
      <c r="E7" s="28">
        <f>+'Input-1.2'!D3*100/'Step-1.4'!F7</f>
        <v>176.75886315258111</v>
      </c>
      <c r="F7" s="67">
        <f>+'Input-1.1'!D6/'Step-2.5'!D6</f>
        <v>0.99778645838385094</v>
      </c>
      <c r="G7" s="67">
        <f>+'Input-1.2'!D3/'Step-2.5'!E6</f>
        <v>3.3881552421070253</v>
      </c>
    </row>
    <row r="8" spans="1:7" ht="16" customHeight="1" x14ac:dyDescent="0.2">
      <c r="B8" s="14"/>
      <c r="C8" s="13" t="s">
        <v>31</v>
      </c>
      <c r="D8" s="28">
        <f>+'Input-1.1'!D7*100/'Step-1.4'!D8</f>
        <v>81.115930223796397</v>
      </c>
      <c r="E8" s="28">
        <f>+'Input-1.2'!D4*100/'Step-1.4'!F8</f>
        <v>79.327985011963605</v>
      </c>
      <c r="F8" s="67">
        <f>+'Input-1.1'!D7/'Step-2.5'!D7</f>
        <v>1.6308071777298343</v>
      </c>
      <c r="G8" s="67">
        <f>+'Input-1.2'!D4/'Step-2.5'!E7</f>
        <v>1.5948611696300687</v>
      </c>
    </row>
    <row r="9" spans="1:7" ht="16" customHeight="1" x14ac:dyDescent="0.2">
      <c r="B9" s="12" t="s">
        <v>30</v>
      </c>
      <c r="C9" s="5" t="s">
        <v>29</v>
      </c>
      <c r="D9" s="30">
        <f>+'Input-1.1'!D8*100/'Step-1.4'!D9</f>
        <v>132.70166847329617</v>
      </c>
      <c r="E9" s="30">
        <f>+'Input-1.2'!D5*100/'Step-1.4'!F9</f>
        <v>74.947862850371123</v>
      </c>
      <c r="F9" s="73">
        <f>+'Input-1.1'!D8/'Step-2.5'!D8</f>
        <v>2.0509702926746791</v>
      </c>
      <c r="G9" s="73">
        <f>+'Input-1.2'!D5/'Step-2.5'!E8</f>
        <v>1.1583564997639795</v>
      </c>
    </row>
    <row r="10" spans="1:7" ht="16" customHeight="1" x14ac:dyDescent="0.2">
      <c r="B10" s="7"/>
      <c r="C10" s="4" t="s">
        <v>28</v>
      </c>
      <c r="D10" s="29">
        <f>+'Input-1.1'!D9*100/'Step-1.4'!D10</f>
        <v>148.39185738299952</v>
      </c>
      <c r="E10" s="29">
        <f>+'Input-1.2'!D6*100/'Step-1.4'!F10</f>
        <v>90.560379150429085</v>
      </c>
      <c r="F10" s="72">
        <f>+'Input-1.1'!D9/'Step-2.5'!D9</f>
        <v>2.5360110138792371</v>
      </c>
      <c r="G10" s="72">
        <f>+'Input-1.2'!D6/'Step-2.5'!E9</f>
        <v>1.5476733224910693</v>
      </c>
    </row>
    <row r="11" spans="1:7" ht="16" customHeight="1" x14ac:dyDescent="0.2">
      <c r="B11" s="12" t="s">
        <v>27</v>
      </c>
      <c r="C11" s="5" t="s">
        <v>26</v>
      </c>
      <c r="D11" s="28">
        <f>+'Input-1.1'!D10*100/'Step-1.4'!D11</f>
        <v>167.31654831830025</v>
      </c>
      <c r="E11" s="28">
        <f>+'Input-1.2'!D7*100/'Step-1.4'!F11</f>
        <v>118.28672286057922</v>
      </c>
      <c r="F11" s="73">
        <f>+'Input-1.1'!D10/'Step-2.5'!D10</f>
        <v>3.1521964010936259</v>
      </c>
      <c r="G11" s="73">
        <f>+'Input-1.2'!D7/'Step-2.5'!E10</f>
        <v>2.2284883703729563</v>
      </c>
    </row>
    <row r="12" spans="1:7" ht="16" customHeight="1" x14ac:dyDescent="0.2">
      <c r="B12" s="7"/>
      <c r="C12" s="4" t="s">
        <v>25</v>
      </c>
      <c r="D12" s="28">
        <f>+'Input-1.1'!D11*100/'Step-1.4'!D12</f>
        <v>103.43708514078142</v>
      </c>
      <c r="E12" s="28">
        <f>+'Input-1.2'!D8*100/'Step-1.4'!F12</f>
        <v>60.216407622282588</v>
      </c>
      <c r="F12" s="72">
        <f>+'Input-1.1'!D11/'Step-2.5'!D11</f>
        <v>1.8584492255408092</v>
      </c>
      <c r="G12" s="72">
        <f>+'Input-1.2'!D8/'Step-2.5'!E11</f>
        <v>1.0819053529802061</v>
      </c>
    </row>
    <row r="13" spans="1:7" x14ac:dyDescent="0.2">
      <c r="B13" s="7"/>
      <c r="C13" s="4" t="s">
        <v>24</v>
      </c>
      <c r="D13" s="28">
        <f>+'Input-1.1'!D12*100/'Step-1.4'!D13</f>
        <v>19.308233814963</v>
      </c>
      <c r="E13" s="28">
        <f>+'Input-1.2'!D9*100/'Step-1.4'!F13</f>
        <v>12.328088066688222</v>
      </c>
      <c r="F13" s="72">
        <f>+'Input-1.1'!D12/'Step-2.5'!D12</f>
        <v>0.32167665571266618</v>
      </c>
      <c r="G13" s="72">
        <f>+'Input-1.2'!D9/'Step-2.5'!E12</f>
        <v>0.20538689238112973</v>
      </c>
    </row>
    <row r="14" spans="1:7" x14ac:dyDescent="0.2">
      <c r="B14" s="7"/>
      <c r="C14" s="4" t="s">
        <v>23</v>
      </c>
      <c r="D14" s="28">
        <f>+'Input-1.1'!D13*100/'Step-1.4'!D14</f>
        <v>73.089859174646605</v>
      </c>
      <c r="E14" s="28">
        <f>+'Input-1.2'!D10*100/'Step-1.4'!F14</f>
        <v>76.600514761089769</v>
      </c>
      <c r="F14" s="72">
        <f>+'Input-1.1'!D13/'Step-2.5'!D13</f>
        <v>1.421181563406402</v>
      </c>
      <c r="G14" s="72">
        <f>+'Input-1.2'!D10/'Step-2.5'!E13</f>
        <v>1.4894438237426948</v>
      </c>
    </row>
    <row r="15" spans="1:7" x14ac:dyDescent="0.2">
      <c r="B15" s="7"/>
      <c r="C15" s="4" t="s">
        <v>22</v>
      </c>
      <c r="D15" s="28">
        <f>+'Input-1.1'!D14*100/'Step-1.4'!D15</f>
        <v>54.937984868572201</v>
      </c>
      <c r="E15" s="28">
        <f>+'Input-1.2'!D11*100/'Step-1.4'!F15</f>
        <v>35.410199635856102</v>
      </c>
      <c r="F15" s="72">
        <f>+'Input-1.1'!D14/'Step-2.5'!D14</f>
        <v>1.0534800227423544</v>
      </c>
      <c r="G15" s="72">
        <f>+'Input-1.2'!D11/'Step-2.5'!E14</f>
        <v>0.67901904314355499</v>
      </c>
    </row>
    <row r="16" spans="1:7" ht="16" customHeight="1" x14ac:dyDescent="0.2">
      <c r="B16" s="37" t="s">
        <v>58</v>
      </c>
      <c r="C16" s="36"/>
      <c r="D16" s="27">
        <f>+SUM('Input-1.1'!D6:D14)*100/'Step-1.4'!D16</f>
        <v>88.87715783925546</v>
      </c>
      <c r="E16" s="29">
        <f>+SUM('Input-1.2'!D3:D11)*100/'Step-1.4'!F16</f>
        <v>64.281139159373851</v>
      </c>
      <c r="F16" s="71">
        <f>SUM('Input-1.1'!D6:D14)/'Step-2.5'!D15</f>
        <v>1.5608956601111368</v>
      </c>
      <c r="G16" s="71">
        <f>SUM('Input-1.2'!D3:D11)/'Step-2.5'!E15</f>
        <v>1.1289306901817913</v>
      </c>
    </row>
    <row r="17" spans="1:7" ht="16" customHeight="1" x14ac:dyDescent="0.2">
      <c r="A17" s="11" t="s">
        <v>21</v>
      </c>
      <c r="B17" s="10" t="s">
        <v>20</v>
      </c>
      <c r="C17" s="9" t="s">
        <v>19</v>
      </c>
      <c r="D17" s="30">
        <f>+'Input-1.1'!D15*100/'Step-1.4'!D17</f>
        <v>4.0495288286459932</v>
      </c>
      <c r="E17" s="69" t="s">
        <v>99</v>
      </c>
      <c r="F17" s="74">
        <f>+'Input-1.1'!D15/'Step-2.5'!D16</f>
        <v>0.15568945767217413</v>
      </c>
      <c r="G17" s="75" t="s">
        <v>99</v>
      </c>
    </row>
    <row r="18" spans="1:7" ht="16" customHeight="1" x14ac:dyDescent="0.2">
      <c r="A18" s="8" t="s">
        <v>18</v>
      </c>
      <c r="B18" s="34" t="s">
        <v>57</v>
      </c>
      <c r="C18" s="4" t="s">
        <v>17</v>
      </c>
      <c r="D18" s="30">
        <f>+'Input-1.1'!D16*100/'Step-1.4'!D18</f>
        <v>15.207253402463072</v>
      </c>
      <c r="E18" s="30">
        <f>+'Input-1.2'!D12*100/'Step-1.4'!F18</f>
        <v>20.306400963566798</v>
      </c>
      <c r="F18" s="72">
        <f>+'Input-1.1'!D16/'Step-2.5'!D17</f>
        <v>0.32446721438402309</v>
      </c>
      <c r="G18" s="72">
        <f>+'Input-1.2'!D12/'Step-2.5'!E17</f>
        <v>0.43326438906754855</v>
      </c>
    </row>
    <row r="19" spans="1:7" x14ac:dyDescent="0.2">
      <c r="A19" s="7"/>
      <c r="B19" s="7"/>
      <c r="C19" s="3" t="s">
        <v>16</v>
      </c>
      <c r="D19" s="29">
        <f>+'Input-1.1'!D17*100/'Step-1.4'!D19</f>
        <v>42.313322703373494</v>
      </c>
      <c r="E19" s="28">
        <f>+'Input-1.2'!D13*100/'Step-1.4'!F19</f>
        <v>34.466715891696147</v>
      </c>
      <c r="F19" s="71">
        <f>+'Input-1.1'!D17/'Step-2.5'!D18</f>
        <v>1.0000000000000002</v>
      </c>
      <c r="G19" s="71">
        <f>+'Input-1.2'!D13/'Step-2.5'!E18</f>
        <v>0.81455942690476157</v>
      </c>
    </row>
    <row r="20" spans="1:7" x14ac:dyDescent="0.2">
      <c r="B20" s="6" t="s">
        <v>16</v>
      </c>
      <c r="C20" s="4" t="s">
        <v>15</v>
      </c>
      <c r="D20" s="28">
        <f>+'Input-1.1'!D18*100/'Step-1.4'!D20</f>
        <v>10.184489275874965</v>
      </c>
      <c r="E20" s="30">
        <f>+'Input-1.2'!D14*100/'Step-1.4'!F20</f>
        <v>7.2445596808998269</v>
      </c>
    </row>
    <row r="21" spans="1:7" x14ac:dyDescent="0.2">
      <c r="C21" s="4" t="s">
        <v>14</v>
      </c>
      <c r="D21" s="28">
        <f>+'Input-1.1'!D19*100/'Step-1.4'!D21</f>
        <v>122.52163057317928</v>
      </c>
      <c r="E21" s="28">
        <f>+'Input-1.2'!D15*100/'Step-1.4'!F21</f>
        <v>140.26736546558135</v>
      </c>
    </row>
    <row r="22" spans="1:7" x14ac:dyDescent="0.2">
      <c r="C22" s="4" t="s">
        <v>13</v>
      </c>
      <c r="D22" s="28">
        <f>+'Input-1.1'!D20*100/'Step-1.4'!D22</f>
        <v>34.820316548499221</v>
      </c>
      <c r="E22" s="28">
        <f>+'Input-1.2'!D16*100/'Step-1.4'!F22</f>
        <v>27.974441029457036</v>
      </c>
    </row>
    <row r="23" spans="1:7" x14ac:dyDescent="0.2">
      <c r="C23" s="4" t="s">
        <v>12</v>
      </c>
      <c r="D23" s="28">
        <f>+'Input-1.1'!D21*100/'Step-1.4'!D23</f>
        <v>275.09644381893997</v>
      </c>
      <c r="E23" s="28">
        <f>+'Input-1.2'!D17*100/'Step-1.4'!F23</f>
        <v>63.678979530739426</v>
      </c>
    </row>
    <row r="24" spans="1:7" x14ac:dyDescent="0.2">
      <c r="C24" s="4" t="s">
        <v>11</v>
      </c>
      <c r="D24" s="28">
        <f>+'Input-1.1'!D22*100/'Step-1.4'!D24</f>
        <v>81.287113924070937</v>
      </c>
      <c r="E24" s="28">
        <f>+'Input-1.2'!D18*100/'Step-1.4'!F24</f>
        <v>102.45809881969841</v>
      </c>
    </row>
    <row r="25" spans="1:7" x14ac:dyDescent="0.2">
      <c r="C25" s="4" t="s">
        <v>10</v>
      </c>
      <c r="D25" s="28">
        <f>+'Input-1.1'!D23*100/'Step-1.4'!D25</f>
        <v>81.198799574989536</v>
      </c>
      <c r="E25" s="28">
        <f>+'Input-1.2'!D19*100/'Step-1.4'!F25</f>
        <v>56.354110147263519</v>
      </c>
    </row>
    <row r="26" spans="1:7" x14ac:dyDescent="0.2">
      <c r="C26" s="4" t="s">
        <v>9</v>
      </c>
      <c r="D26" s="28">
        <f>+'Input-1.1'!D24*100/'Step-1.4'!D26</f>
        <v>165.97693906257905</v>
      </c>
      <c r="E26" s="28">
        <f>+'Input-1.2'!D20*100/'Step-1.4'!F26</f>
        <v>132.07969393111861</v>
      </c>
    </row>
    <row r="27" spans="1:7" x14ac:dyDescent="0.2">
      <c r="C27" s="4" t="s">
        <v>8</v>
      </c>
      <c r="D27" s="28">
        <f>+'Input-1.1'!D25*100/'Step-1.4'!D27</f>
        <v>295.05948972699713</v>
      </c>
      <c r="E27" s="28">
        <f>+'Input-1.2'!D21*100/'Step-1.4'!F27</f>
        <v>198.18596904878933</v>
      </c>
    </row>
    <row r="28" spans="1:7" x14ac:dyDescent="0.2">
      <c r="C28" s="33" t="s">
        <v>7</v>
      </c>
      <c r="D28" s="28">
        <f>+'Input-1.1'!D26*100/'Step-1.4'!D28</f>
        <v>34.615248674374904</v>
      </c>
      <c r="E28" s="28">
        <f>+'Input-1.2'!D22*100/'Step-1.4'!F28</f>
        <v>36.057057634734626</v>
      </c>
      <c r="F28" s="38"/>
      <c r="G28" s="38"/>
    </row>
    <row r="29" spans="1:7" x14ac:dyDescent="0.2">
      <c r="C29" s="39" t="s">
        <v>59</v>
      </c>
      <c r="D29" s="27">
        <f>+SUM('Input-1.1'!D18:D26)*100/'Step-1.4'!D29</f>
        <v>97.963388737851616</v>
      </c>
      <c r="E29" s="27">
        <f>+SUM('Input-1.1'!D18:D26)*100/'Step-1.4'!F29</f>
        <v>49.658860650523856</v>
      </c>
      <c r="F29" s="38"/>
      <c r="G29" s="38"/>
    </row>
    <row r="30" spans="1:7" x14ac:dyDescent="0.2">
      <c r="A30" s="2"/>
      <c r="B30" s="2"/>
      <c r="C30" s="40" t="s">
        <v>60</v>
      </c>
      <c r="D30" s="29">
        <f>+('Input-1.1'!D19+'Input-1.1'!D22+SUM('Input-1.1'!D24:D26))*100/'Step-1.4'!D30</f>
        <v>167.91784432187526</v>
      </c>
      <c r="E30" s="29">
        <f>+('Input-1.1'!D19+'Input-1.1'!D22+SUM('Input-1.1'!D24:D26))*100/'Step-1.4'!F30</f>
        <v>85.119644587125705</v>
      </c>
      <c r="F30" s="2"/>
      <c r="G30" s="2"/>
    </row>
  </sheetData>
  <mergeCells count="3">
    <mergeCell ref="D2:E2"/>
    <mergeCell ref="B16:C16"/>
    <mergeCell ref="F2:G2"/>
  </mergeCells>
  <pageMargins left="0.7" right="0.7" top="0.75" bottom="0.75" header="0.3" footer="0.3"/>
  <ignoredErrors>
    <ignoredError sqref="E16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555A3-85D1-4544-9113-883653280CFB}">
  <dimension ref="A1:F35"/>
  <sheetViews>
    <sheetView workbookViewId="0">
      <selection activeCell="G28" sqref="G28"/>
    </sheetView>
  </sheetViews>
  <sheetFormatPr baseColWidth="10" defaultRowHeight="16" x14ac:dyDescent="0.2"/>
  <cols>
    <col min="1" max="1" width="27.33203125" customWidth="1"/>
    <col min="2" max="2" width="20.1640625" customWidth="1"/>
    <col min="3" max="3" width="20.6640625" customWidth="1"/>
  </cols>
  <sheetData>
    <row r="1" spans="1:6" x14ac:dyDescent="0.2">
      <c r="A1" t="s">
        <v>66</v>
      </c>
    </row>
    <row r="2" spans="1:6" x14ac:dyDescent="0.2">
      <c r="A2" s="18" t="s">
        <v>47</v>
      </c>
      <c r="B2" s="18" t="s">
        <v>46</v>
      </c>
      <c r="C2" s="18" t="s">
        <v>45</v>
      </c>
      <c r="D2" s="18" t="s">
        <v>44</v>
      </c>
      <c r="E2" s="17" t="s">
        <v>43</v>
      </c>
      <c r="F2" s="17" t="s">
        <v>42</v>
      </c>
    </row>
    <row r="3" spans="1:6" x14ac:dyDescent="0.2">
      <c r="A3" s="8" t="s">
        <v>41</v>
      </c>
      <c r="B3" s="16" t="s">
        <v>40</v>
      </c>
      <c r="C3" s="4" t="s">
        <v>39</v>
      </c>
      <c r="D3" s="19">
        <v>4512</v>
      </c>
      <c r="E3" s="24">
        <v>4</v>
      </c>
      <c r="F3" s="24">
        <v>19</v>
      </c>
    </row>
    <row r="4" spans="1:6" ht="16" customHeight="1" x14ac:dyDescent="0.2">
      <c r="B4" s="16" t="s">
        <v>38</v>
      </c>
      <c r="C4" s="4" t="s">
        <v>37</v>
      </c>
      <c r="D4" s="19">
        <v>5209</v>
      </c>
      <c r="E4" s="24">
        <v>4</v>
      </c>
      <c r="F4" s="24">
        <v>19</v>
      </c>
    </row>
    <row r="5" spans="1:6" x14ac:dyDescent="0.2">
      <c r="B5" s="16" t="s">
        <v>36</v>
      </c>
      <c r="C5" s="4" t="s">
        <v>35</v>
      </c>
      <c r="D5" s="19">
        <v>2140</v>
      </c>
      <c r="E5" s="24">
        <v>4</v>
      </c>
      <c r="F5" s="24">
        <v>19</v>
      </c>
    </row>
    <row r="6" spans="1:6" ht="16" customHeight="1" x14ac:dyDescent="0.2">
      <c r="A6" s="15" t="s">
        <v>34</v>
      </c>
      <c r="B6" s="12" t="s">
        <v>33</v>
      </c>
      <c r="C6" s="5" t="s">
        <v>32</v>
      </c>
      <c r="D6" s="19">
        <v>1580</v>
      </c>
      <c r="E6" s="24">
        <v>4</v>
      </c>
      <c r="F6" s="24">
        <v>19</v>
      </c>
    </row>
    <row r="7" spans="1:6" ht="16" customHeight="1" x14ac:dyDescent="0.2">
      <c r="B7" s="14"/>
      <c r="C7" s="13" t="s">
        <v>31</v>
      </c>
      <c r="D7" s="19">
        <v>16550</v>
      </c>
      <c r="E7" s="24">
        <v>4</v>
      </c>
      <c r="F7" s="24">
        <v>19</v>
      </c>
    </row>
    <row r="8" spans="1:6" ht="16" customHeight="1" x14ac:dyDescent="0.2">
      <c r="B8" s="12" t="s">
        <v>30</v>
      </c>
      <c r="C8" s="5" t="s">
        <v>29</v>
      </c>
      <c r="D8" s="19">
        <v>24114</v>
      </c>
      <c r="E8" s="24">
        <v>4</v>
      </c>
      <c r="F8" s="24">
        <v>19</v>
      </c>
    </row>
    <row r="9" spans="1:6" ht="16" customHeight="1" x14ac:dyDescent="0.2">
      <c r="B9" s="7"/>
      <c r="C9" s="4" t="s">
        <v>28</v>
      </c>
      <c r="D9" s="19">
        <v>20852</v>
      </c>
      <c r="E9" s="24">
        <v>4</v>
      </c>
      <c r="F9" s="24">
        <v>19</v>
      </c>
    </row>
    <row r="10" spans="1:6" ht="16" customHeight="1" x14ac:dyDescent="0.2">
      <c r="B10" s="12" t="s">
        <v>27</v>
      </c>
      <c r="C10" s="5" t="s">
        <v>26</v>
      </c>
      <c r="D10" s="19">
        <v>5828</v>
      </c>
      <c r="E10" s="24">
        <v>4</v>
      </c>
      <c r="F10" s="24">
        <v>19</v>
      </c>
    </row>
    <row r="11" spans="1:6" ht="16" customHeight="1" x14ac:dyDescent="0.2">
      <c r="B11" s="7"/>
      <c r="C11" s="4" t="s">
        <v>25</v>
      </c>
      <c r="D11" s="19">
        <v>20292</v>
      </c>
      <c r="E11" s="24">
        <v>4</v>
      </c>
      <c r="F11" s="24">
        <v>19</v>
      </c>
    </row>
    <row r="12" spans="1:6" x14ac:dyDescent="0.2">
      <c r="B12" s="7"/>
      <c r="C12" s="4" t="s">
        <v>24</v>
      </c>
      <c r="D12" s="19">
        <v>4862</v>
      </c>
      <c r="E12" s="24">
        <v>4</v>
      </c>
      <c r="F12" s="24">
        <v>19</v>
      </c>
    </row>
    <row r="13" spans="1:6" x14ac:dyDescent="0.2">
      <c r="B13" s="7"/>
      <c r="C13" s="4" t="s">
        <v>23</v>
      </c>
      <c r="D13" s="19">
        <v>3764</v>
      </c>
      <c r="E13" s="24">
        <v>4</v>
      </c>
      <c r="F13" s="24">
        <v>19</v>
      </c>
    </row>
    <row r="14" spans="1:6" x14ac:dyDescent="0.2">
      <c r="B14" s="7"/>
      <c r="C14" s="4" t="s">
        <v>22</v>
      </c>
      <c r="D14" s="19">
        <v>1429</v>
      </c>
      <c r="E14" s="24">
        <v>4</v>
      </c>
      <c r="F14" s="24">
        <v>19</v>
      </c>
    </row>
    <row r="15" spans="1:6" ht="16" customHeight="1" x14ac:dyDescent="0.2">
      <c r="A15" s="11" t="s">
        <v>21</v>
      </c>
      <c r="B15" s="10" t="s">
        <v>20</v>
      </c>
      <c r="C15" s="9" t="s">
        <v>19</v>
      </c>
      <c r="D15" s="19">
        <v>2587</v>
      </c>
      <c r="E15" s="24">
        <v>4</v>
      </c>
      <c r="F15" s="24">
        <v>19</v>
      </c>
    </row>
    <row r="16" spans="1:6" x14ac:dyDescent="0.2">
      <c r="A16" s="8" t="s">
        <v>18</v>
      </c>
      <c r="B16" s="34" t="s">
        <v>57</v>
      </c>
      <c r="C16" s="4" t="s">
        <v>17</v>
      </c>
      <c r="D16" s="19">
        <v>1725</v>
      </c>
      <c r="E16" s="24">
        <v>4</v>
      </c>
      <c r="F16" s="24">
        <v>19</v>
      </c>
    </row>
    <row r="17" spans="1:6" ht="16" customHeight="1" x14ac:dyDescent="0.2">
      <c r="A17" s="7"/>
      <c r="B17" s="7"/>
      <c r="C17" s="3" t="s">
        <v>16</v>
      </c>
      <c r="D17" s="19">
        <v>42094</v>
      </c>
      <c r="E17" s="24">
        <v>4</v>
      </c>
      <c r="F17" s="24">
        <v>19</v>
      </c>
    </row>
    <row r="18" spans="1:6" x14ac:dyDescent="0.2">
      <c r="B18" s="6" t="s">
        <v>16</v>
      </c>
      <c r="C18" s="4" t="s">
        <v>15</v>
      </c>
      <c r="D18" s="23">
        <v>1225</v>
      </c>
      <c r="E18" s="24">
        <v>4</v>
      </c>
      <c r="F18" s="24">
        <v>19</v>
      </c>
    </row>
    <row r="19" spans="1:6" x14ac:dyDescent="0.2">
      <c r="C19" s="4" t="s">
        <v>14</v>
      </c>
      <c r="D19" s="23">
        <v>1331</v>
      </c>
      <c r="E19" s="24">
        <v>4</v>
      </c>
      <c r="F19" s="24">
        <v>19</v>
      </c>
    </row>
    <row r="20" spans="1:6" x14ac:dyDescent="0.2">
      <c r="C20" s="4" t="s">
        <v>13</v>
      </c>
      <c r="D20" s="23">
        <v>1349</v>
      </c>
      <c r="E20" s="24">
        <v>4</v>
      </c>
      <c r="F20" s="24">
        <v>19</v>
      </c>
    </row>
    <row r="21" spans="1:6" x14ac:dyDescent="0.2">
      <c r="C21" s="4" t="s">
        <v>12</v>
      </c>
      <c r="D21" s="23">
        <v>3898</v>
      </c>
      <c r="E21" s="24">
        <v>4</v>
      </c>
      <c r="F21" s="24">
        <v>19</v>
      </c>
    </row>
    <row r="22" spans="1:6" x14ac:dyDescent="0.2">
      <c r="C22" s="4" t="s">
        <v>11</v>
      </c>
      <c r="D22" s="23">
        <v>1706</v>
      </c>
      <c r="E22" s="24">
        <v>4</v>
      </c>
      <c r="F22" s="24">
        <v>19</v>
      </c>
    </row>
    <row r="23" spans="1:6" x14ac:dyDescent="0.2">
      <c r="C23" s="4" t="s">
        <v>10</v>
      </c>
      <c r="D23" s="23">
        <v>2468</v>
      </c>
      <c r="E23" s="24">
        <v>4</v>
      </c>
      <c r="F23" s="24">
        <v>19</v>
      </c>
    </row>
    <row r="24" spans="1:6" x14ac:dyDescent="0.2">
      <c r="C24" s="4" t="s">
        <v>9</v>
      </c>
      <c r="D24" s="23">
        <v>4496</v>
      </c>
      <c r="E24" s="24">
        <v>4</v>
      </c>
      <c r="F24" s="24">
        <v>19</v>
      </c>
    </row>
    <row r="25" spans="1:6" x14ac:dyDescent="0.2">
      <c r="C25" s="4" t="s">
        <v>8</v>
      </c>
      <c r="D25" s="23">
        <v>17533</v>
      </c>
      <c r="E25" s="24">
        <v>4</v>
      </c>
      <c r="F25" s="24">
        <v>19</v>
      </c>
    </row>
    <row r="26" spans="1:6" x14ac:dyDescent="0.2">
      <c r="A26" s="2"/>
      <c r="B26" s="2"/>
      <c r="C26" s="3" t="s">
        <v>7</v>
      </c>
      <c r="D26" s="25">
        <v>1348</v>
      </c>
      <c r="E26" s="26">
        <v>4</v>
      </c>
      <c r="F26" s="26">
        <v>19</v>
      </c>
    </row>
    <row r="27" spans="1:6" x14ac:dyDescent="0.2">
      <c r="A27" t="s">
        <v>6</v>
      </c>
      <c r="E27" s="23"/>
    </row>
    <row r="28" spans="1:6" x14ac:dyDescent="0.2">
      <c r="A28" t="s">
        <v>5</v>
      </c>
      <c r="B28" t="s">
        <v>4</v>
      </c>
      <c r="E28" s="23"/>
    </row>
    <row r="29" spans="1:6" x14ac:dyDescent="0.2">
      <c r="A29" t="s">
        <v>3</v>
      </c>
      <c r="B29" s="1" t="s">
        <v>2</v>
      </c>
      <c r="E29" s="23"/>
    </row>
    <row r="30" spans="1:6" x14ac:dyDescent="0.2">
      <c r="A30" t="s">
        <v>1</v>
      </c>
      <c r="B30" s="1" t="s">
        <v>0</v>
      </c>
      <c r="E30" s="23"/>
    </row>
    <row r="31" spans="1:6" x14ac:dyDescent="0.2">
      <c r="E31" s="23"/>
    </row>
    <row r="32" spans="1:6" x14ac:dyDescent="0.2">
      <c r="E32" s="23"/>
    </row>
    <row r="33" spans="5:5" x14ac:dyDescent="0.2">
      <c r="E33" s="23"/>
    </row>
    <row r="34" spans="5:5" x14ac:dyDescent="0.2">
      <c r="E34" s="23"/>
    </row>
    <row r="35" spans="5:5" x14ac:dyDescent="0.2">
      <c r="E35" s="2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3C6FF-68FA-2E46-ABFB-2EAAF218D732}">
  <dimension ref="A1:F31"/>
  <sheetViews>
    <sheetView workbookViewId="0">
      <selection activeCell="A2" sqref="A2"/>
    </sheetView>
  </sheetViews>
  <sheetFormatPr baseColWidth="10" defaultRowHeight="16" x14ac:dyDescent="0.2"/>
  <cols>
    <col min="1" max="1" width="27.33203125" customWidth="1"/>
    <col min="2" max="2" width="20.1640625" customWidth="1"/>
    <col min="3" max="3" width="20.6640625" customWidth="1"/>
  </cols>
  <sheetData>
    <row r="1" spans="1:6" x14ac:dyDescent="0.2">
      <c r="A1" t="s">
        <v>65</v>
      </c>
    </row>
    <row r="2" spans="1:6" x14ac:dyDescent="0.2">
      <c r="A2" s="22" t="s">
        <v>47</v>
      </c>
      <c r="B2" s="22" t="s">
        <v>46</v>
      </c>
      <c r="C2" s="22" t="s">
        <v>45</v>
      </c>
      <c r="D2" s="22" t="s">
        <v>44</v>
      </c>
      <c r="E2" s="17" t="s">
        <v>43</v>
      </c>
      <c r="F2" s="17" t="s">
        <v>42</v>
      </c>
    </row>
    <row r="3" spans="1:6" ht="16" customHeight="1" x14ac:dyDescent="0.2">
      <c r="A3" s="15" t="s">
        <v>34</v>
      </c>
      <c r="B3" s="12" t="s">
        <v>33</v>
      </c>
      <c r="C3" s="5" t="s">
        <v>32</v>
      </c>
      <c r="D3" s="19">
        <v>10584</v>
      </c>
      <c r="E3" s="24">
        <v>8</v>
      </c>
      <c r="F3" s="24">
        <v>4</v>
      </c>
    </row>
    <row r="4" spans="1:6" ht="16" customHeight="1" x14ac:dyDescent="0.2">
      <c r="B4" s="14"/>
      <c r="C4" s="13" t="s">
        <v>31</v>
      </c>
      <c r="D4" s="19">
        <v>31929</v>
      </c>
      <c r="E4" s="24">
        <v>8</v>
      </c>
      <c r="F4" s="24">
        <v>4</v>
      </c>
    </row>
    <row r="5" spans="1:6" ht="16" customHeight="1" x14ac:dyDescent="0.2">
      <c r="B5" s="12" t="s">
        <v>30</v>
      </c>
      <c r="C5" s="5" t="s">
        <v>29</v>
      </c>
      <c r="D5" s="19">
        <v>26867</v>
      </c>
      <c r="E5" s="24">
        <v>8</v>
      </c>
      <c r="F5" s="24">
        <v>4</v>
      </c>
    </row>
    <row r="6" spans="1:6" ht="16" customHeight="1" x14ac:dyDescent="0.2">
      <c r="B6" s="7"/>
      <c r="C6" s="4" t="s">
        <v>28</v>
      </c>
      <c r="D6" s="19">
        <v>25104</v>
      </c>
      <c r="E6" s="24">
        <v>8</v>
      </c>
      <c r="F6" s="24">
        <v>4</v>
      </c>
    </row>
    <row r="7" spans="1:6" ht="16" customHeight="1" x14ac:dyDescent="0.2">
      <c r="B7" s="12" t="s">
        <v>27</v>
      </c>
      <c r="C7" s="5" t="s">
        <v>26</v>
      </c>
      <c r="D7" s="19">
        <v>8128</v>
      </c>
      <c r="E7" s="24">
        <v>8</v>
      </c>
      <c r="F7" s="24">
        <v>4</v>
      </c>
    </row>
    <row r="8" spans="1:6" ht="16" customHeight="1" x14ac:dyDescent="0.2">
      <c r="B8" s="7"/>
      <c r="C8" s="4" t="s">
        <v>25</v>
      </c>
      <c r="D8" s="19">
        <v>23304</v>
      </c>
      <c r="E8" s="24">
        <v>8</v>
      </c>
      <c r="F8" s="24">
        <v>4</v>
      </c>
    </row>
    <row r="9" spans="1:6" x14ac:dyDescent="0.2">
      <c r="B9" s="7"/>
      <c r="C9" s="4" t="s">
        <v>24</v>
      </c>
      <c r="D9" s="19">
        <v>6124</v>
      </c>
      <c r="E9" s="24">
        <v>8</v>
      </c>
      <c r="F9" s="24">
        <v>4</v>
      </c>
    </row>
    <row r="10" spans="1:6" x14ac:dyDescent="0.2">
      <c r="B10" s="7"/>
      <c r="C10" s="4" t="s">
        <v>23</v>
      </c>
      <c r="D10" s="19">
        <v>7782</v>
      </c>
      <c r="E10" s="24">
        <v>8</v>
      </c>
      <c r="F10" s="24">
        <v>4</v>
      </c>
    </row>
    <row r="11" spans="1:6" x14ac:dyDescent="0.2">
      <c r="B11" s="35"/>
      <c r="C11" s="4" t="s">
        <v>22</v>
      </c>
      <c r="D11" s="19">
        <v>1817</v>
      </c>
      <c r="E11" s="24">
        <v>8</v>
      </c>
      <c r="F11" s="24">
        <v>4</v>
      </c>
    </row>
    <row r="12" spans="1:6" x14ac:dyDescent="0.2">
      <c r="A12" s="8" t="s">
        <v>18</v>
      </c>
      <c r="B12" s="34" t="s">
        <v>57</v>
      </c>
      <c r="C12" s="5" t="s">
        <v>17</v>
      </c>
      <c r="D12" s="19">
        <v>4544</v>
      </c>
      <c r="E12" s="24">
        <v>8</v>
      </c>
      <c r="F12" s="24">
        <v>4</v>
      </c>
    </row>
    <row r="13" spans="1:6" ht="16" customHeight="1" x14ac:dyDescent="0.2">
      <c r="A13" s="7"/>
      <c r="B13" s="35"/>
      <c r="C13" s="3" t="s">
        <v>16</v>
      </c>
      <c r="D13" s="19">
        <v>67641</v>
      </c>
      <c r="E13" s="24">
        <v>8</v>
      </c>
      <c r="F13" s="24">
        <v>4</v>
      </c>
    </row>
    <row r="14" spans="1:6" x14ac:dyDescent="0.2">
      <c r="B14" s="32" t="s">
        <v>16</v>
      </c>
      <c r="C14" s="4" t="s">
        <v>15</v>
      </c>
      <c r="D14" s="23">
        <v>1719</v>
      </c>
      <c r="E14" s="24">
        <v>8</v>
      </c>
      <c r="F14" s="24">
        <v>4</v>
      </c>
    </row>
    <row r="15" spans="1:6" x14ac:dyDescent="0.2">
      <c r="C15" s="4" t="s">
        <v>14</v>
      </c>
      <c r="D15" s="23">
        <v>3006</v>
      </c>
      <c r="E15" s="24">
        <v>8</v>
      </c>
      <c r="F15" s="24">
        <v>4</v>
      </c>
    </row>
    <row r="16" spans="1:6" x14ac:dyDescent="0.2">
      <c r="C16" s="4" t="s">
        <v>13</v>
      </c>
      <c r="D16" s="23">
        <v>2138</v>
      </c>
      <c r="E16" s="24">
        <v>8</v>
      </c>
      <c r="F16" s="24">
        <v>4</v>
      </c>
    </row>
    <row r="17" spans="1:6" x14ac:dyDescent="0.2">
      <c r="C17" s="4" t="s">
        <v>12</v>
      </c>
      <c r="D17" s="23">
        <v>1780</v>
      </c>
      <c r="E17" s="24">
        <v>8</v>
      </c>
      <c r="F17" s="24">
        <v>4</v>
      </c>
    </row>
    <row r="18" spans="1:6" x14ac:dyDescent="0.2">
      <c r="C18" s="4" t="s">
        <v>11</v>
      </c>
      <c r="D18" s="23">
        <v>4242</v>
      </c>
      <c r="E18" s="24">
        <v>8</v>
      </c>
      <c r="F18" s="24">
        <v>4</v>
      </c>
    </row>
    <row r="19" spans="1:6" x14ac:dyDescent="0.2">
      <c r="C19" s="4" t="s">
        <v>10</v>
      </c>
      <c r="D19" s="23">
        <v>3379</v>
      </c>
      <c r="E19" s="24">
        <v>8</v>
      </c>
      <c r="F19" s="24">
        <v>4</v>
      </c>
    </row>
    <row r="20" spans="1:6" x14ac:dyDescent="0.2">
      <c r="C20" s="4" t="s">
        <v>9</v>
      </c>
      <c r="D20" s="23">
        <v>7058</v>
      </c>
      <c r="E20" s="24">
        <v>8</v>
      </c>
      <c r="F20" s="24">
        <v>4</v>
      </c>
    </row>
    <row r="21" spans="1:6" x14ac:dyDescent="0.2">
      <c r="C21" s="4" t="s">
        <v>8</v>
      </c>
      <c r="D21" s="23">
        <v>23232</v>
      </c>
      <c r="E21" s="24">
        <v>8</v>
      </c>
      <c r="F21" s="24">
        <v>4</v>
      </c>
    </row>
    <row r="22" spans="1:6" x14ac:dyDescent="0.2">
      <c r="A22" s="2"/>
      <c r="B22" s="2"/>
      <c r="C22" s="3" t="s">
        <v>7</v>
      </c>
      <c r="D22" s="25">
        <v>2770</v>
      </c>
      <c r="E22" s="26">
        <v>8</v>
      </c>
      <c r="F22" s="26">
        <v>4</v>
      </c>
    </row>
    <row r="23" spans="1:6" x14ac:dyDescent="0.2">
      <c r="A23" t="s">
        <v>6</v>
      </c>
      <c r="E23" s="23"/>
    </row>
    <row r="24" spans="1:6" x14ac:dyDescent="0.2">
      <c r="A24" s="1" t="s">
        <v>56</v>
      </c>
      <c r="E24" s="23"/>
    </row>
    <row r="25" spans="1:6" x14ac:dyDescent="0.2">
      <c r="B25" s="1"/>
      <c r="E25" s="23"/>
    </row>
    <row r="26" spans="1:6" x14ac:dyDescent="0.2">
      <c r="B26" s="1"/>
      <c r="E26" s="23"/>
    </row>
    <row r="27" spans="1:6" x14ac:dyDescent="0.2">
      <c r="E27" s="23"/>
    </row>
    <row r="28" spans="1:6" x14ac:dyDescent="0.2">
      <c r="E28" s="23"/>
    </row>
    <row r="29" spans="1:6" x14ac:dyDescent="0.2">
      <c r="E29" s="23"/>
    </row>
    <row r="30" spans="1:6" x14ac:dyDescent="0.2">
      <c r="E30" s="23"/>
    </row>
    <row r="31" spans="1:6" x14ac:dyDescent="0.2">
      <c r="E31" s="2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FE9B8-A17E-DD47-B2CD-36C4CFC729B2}">
  <dimension ref="A1:B18"/>
  <sheetViews>
    <sheetView workbookViewId="0">
      <selection activeCell="E6" sqref="E6"/>
    </sheetView>
  </sheetViews>
  <sheetFormatPr baseColWidth="10" defaultRowHeight="16" x14ac:dyDescent="0.2"/>
  <cols>
    <col min="1" max="1" width="13.33203125" customWidth="1"/>
    <col min="2" max="2" width="12.83203125" customWidth="1"/>
  </cols>
  <sheetData>
    <row r="1" spans="1:2" x14ac:dyDescent="0.2">
      <c r="A1" t="s">
        <v>81</v>
      </c>
    </row>
    <row r="2" spans="1:2" x14ac:dyDescent="0.2">
      <c r="A2" s="47" t="s">
        <v>64</v>
      </c>
      <c r="B2" s="47"/>
    </row>
    <row r="3" spans="1:2" x14ac:dyDescent="0.2">
      <c r="A3" s="17" t="s">
        <v>43</v>
      </c>
      <c r="B3" s="17" t="s">
        <v>42</v>
      </c>
    </row>
    <row r="4" spans="1:2" x14ac:dyDescent="0.2">
      <c r="A4" s="53">
        <v>4</v>
      </c>
      <c r="B4" s="53">
        <v>23</v>
      </c>
    </row>
    <row r="5" spans="1:2" x14ac:dyDescent="0.2">
      <c r="A5" s="11" t="s">
        <v>67</v>
      </c>
      <c r="B5" s="52" t="s">
        <v>44</v>
      </c>
    </row>
    <row r="6" spans="1:2" x14ac:dyDescent="0.2">
      <c r="A6" s="48" t="s">
        <v>68</v>
      </c>
      <c r="B6" s="21">
        <v>0</v>
      </c>
    </row>
    <row r="7" spans="1:2" x14ac:dyDescent="0.2">
      <c r="A7" s="48" t="s">
        <v>69</v>
      </c>
      <c r="B7" s="21">
        <v>2</v>
      </c>
    </row>
    <row r="8" spans="1:2" x14ac:dyDescent="0.2">
      <c r="A8" s="48" t="s">
        <v>70</v>
      </c>
      <c r="B8" s="50">
        <v>1</v>
      </c>
    </row>
    <row r="9" spans="1:2" x14ac:dyDescent="0.2">
      <c r="A9" s="48" t="s">
        <v>71</v>
      </c>
      <c r="B9" s="50">
        <v>21</v>
      </c>
    </row>
    <row r="10" spans="1:2" x14ac:dyDescent="0.2">
      <c r="A10" s="48" t="s">
        <v>72</v>
      </c>
      <c r="B10" s="50">
        <v>183</v>
      </c>
    </row>
    <row r="11" spans="1:2" x14ac:dyDescent="0.2">
      <c r="A11" s="48" t="s">
        <v>73</v>
      </c>
      <c r="B11" s="50">
        <v>462</v>
      </c>
    </row>
    <row r="12" spans="1:2" x14ac:dyDescent="0.2">
      <c r="A12" s="48" t="s">
        <v>74</v>
      </c>
      <c r="B12" s="50">
        <v>1257</v>
      </c>
    </row>
    <row r="13" spans="1:2" x14ac:dyDescent="0.2">
      <c r="A13" s="48" t="s">
        <v>75</v>
      </c>
      <c r="B13" s="50">
        <v>2993</v>
      </c>
    </row>
    <row r="14" spans="1:2" x14ac:dyDescent="0.2">
      <c r="A14" s="48" t="s">
        <v>76</v>
      </c>
      <c r="B14" s="50">
        <v>5093</v>
      </c>
    </row>
    <row r="15" spans="1:2" x14ac:dyDescent="0.2">
      <c r="A15" s="48" t="s">
        <v>77</v>
      </c>
      <c r="B15" s="50">
        <v>6429</v>
      </c>
    </row>
    <row r="16" spans="1:2" x14ac:dyDescent="0.2">
      <c r="A16" s="49" t="s">
        <v>78</v>
      </c>
      <c r="B16" s="20">
        <v>6917</v>
      </c>
    </row>
    <row r="17" spans="1:1" x14ac:dyDescent="0.2">
      <c r="A17" s="51" t="s">
        <v>79</v>
      </c>
    </row>
    <row r="18" spans="1:1" x14ac:dyDescent="0.2">
      <c r="A18" s="1" t="s">
        <v>80</v>
      </c>
    </row>
  </sheetData>
  <mergeCells count="1">
    <mergeCell ref="A2:B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88ACA-AFD5-844C-B92E-98E78F169CDD}">
  <dimension ref="A1:H37"/>
  <sheetViews>
    <sheetView workbookViewId="0">
      <selection activeCell="J19" sqref="J19:K19"/>
    </sheetView>
  </sheetViews>
  <sheetFormatPr baseColWidth="10" defaultRowHeight="16" x14ac:dyDescent="0.2"/>
  <cols>
    <col min="1" max="1" width="27.33203125" customWidth="1"/>
    <col min="2" max="2" width="20.1640625" customWidth="1"/>
    <col min="3" max="3" width="20.6640625" customWidth="1"/>
  </cols>
  <sheetData>
    <row r="1" spans="1:8" x14ac:dyDescent="0.2">
      <c r="A1" t="s">
        <v>50</v>
      </c>
    </row>
    <row r="2" spans="1:8" x14ac:dyDescent="0.2">
      <c r="D2" s="31" t="s">
        <v>61</v>
      </c>
      <c r="E2" s="31"/>
      <c r="F2" s="31" t="s">
        <v>62</v>
      </c>
      <c r="G2" s="31"/>
      <c r="H2" s="42" t="s">
        <v>63</v>
      </c>
    </row>
    <row r="3" spans="1:8" x14ac:dyDescent="0.2">
      <c r="A3" s="18" t="s">
        <v>47</v>
      </c>
      <c r="B3" s="18" t="s">
        <v>46</v>
      </c>
      <c r="C3" s="18" t="s">
        <v>45</v>
      </c>
      <c r="D3" s="18" t="s">
        <v>51</v>
      </c>
      <c r="E3" s="18" t="s">
        <v>49</v>
      </c>
      <c r="F3" s="22" t="s">
        <v>51</v>
      </c>
      <c r="G3" s="22" t="s">
        <v>49</v>
      </c>
      <c r="H3" s="43"/>
    </row>
    <row r="4" spans="1:8" x14ac:dyDescent="0.2">
      <c r="A4" s="8" t="s">
        <v>41</v>
      </c>
      <c r="B4" s="16" t="s">
        <v>40</v>
      </c>
      <c r="C4" s="4" t="s">
        <v>39</v>
      </c>
      <c r="D4" s="19">
        <f>+H4*E4/366</f>
        <v>18343.372018828799</v>
      </c>
      <c r="E4" s="19">
        <f>+(31+29+31+'Input-1.1'!F3+(INT('Input-1.1'!E3/5)*30)+(INT('Input-1.1'!E3/6)*31)+(INT('Input-1.1'!E3/7)*30)+(INT('Input-1.1'!E3/8)*31))</f>
        <v>110</v>
      </c>
      <c r="F4" s="41" t="s">
        <v>57</v>
      </c>
      <c r="G4" s="41" t="s">
        <v>57</v>
      </c>
      <c r="H4" s="19">
        <v>61033.401444466734</v>
      </c>
    </row>
    <row r="5" spans="1:8" ht="16" customHeight="1" x14ac:dyDescent="0.2">
      <c r="B5" s="16" t="s">
        <v>38</v>
      </c>
      <c r="C5" s="4" t="s">
        <v>37</v>
      </c>
      <c r="D5" s="19">
        <f>+H5*E5/366</f>
        <v>25243.783688524589</v>
      </c>
      <c r="E5" s="19">
        <f>+(31+29+31+'Input-1.1'!F4+(INT('Input-1.1'!E4/5)*30)+(INT('Input-1.1'!E4/6)*31)+(INT('Input-1.1'!E4/7)*30)+(INT('Input-1.1'!E4/8)*31))</f>
        <v>110</v>
      </c>
      <c r="F5" s="41" t="s">
        <v>57</v>
      </c>
      <c r="G5" s="41" t="s">
        <v>57</v>
      </c>
      <c r="H5" s="19">
        <v>83992.953000000009</v>
      </c>
    </row>
    <row r="6" spans="1:8" x14ac:dyDescent="0.2">
      <c r="B6" s="16" t="s">
        <v>36</v>
      </c>
      <c r="C6" s="4" t="s">
        <v>35</v>
      </c>
      <c r="D6" s="19">
        <f>+H6*E6/366</f>
        <v>25347.80702185792</v>
      </c>
      <c r="E6" s="19">
        <f>+(31+29+31+'Input-1.1'!F5+(INT('Input-1.1'!E5/5)*30)+(INT('Input-1.1'!E5/6)*31)+(INT('Input-1.1'!E5/7)*30)+(INT('Input-1.1'!E5/8)*31))</f>
        <v>110</v>
      </c>
      <c r="F6" s="41" t="s">
        <v>57</v>
      </c>
      <c r="G6" s="41" t="s">
        <v>57</v>
      </c>
      <c r="H6" s="21">
        <v>84339.066999999995</v>
      </c>
    </row>
    <row r="7" spans="1:8" ht="16" customHeight="1" x14ac:dyDescent="0.2">
      <c r="A7" s="15" t="s">
        <v>34</v>
      </c>
      <c r="B7" s="12" t="s">
        <v>33</v>
      </c>
      <c r="C7" s="5" t="s">
        <v>32</v>
      </c>
      <c r="D7" s="19">
        <f>+$H7*E7/366</f>
        <v>3035.2997267759561</v>
      </c>
      <c r="E7" s="19">
        <f>+(31+29+31+'Input-1.1'!F6+(INT('Input-1.1'!E6/5)*30)+(INT('Input-1.1'!E6/6)*31)+(INT('Input-1.1'!E6/7)*30)+(INT('Input-1.1'!E6/8)*31))</f>
        <v>110</v>
      </c>
      <c r="F7" s="19">
        <f>+$H7*G7/366</f>
        <v>5987.8185519125682</v>
      </c>
      <c r="G7" s="19">
        <f>+(31+29+31+30+31+30+31+'Input-1.2'!F3+(INT('Input-1.2'!E3/9)*31)+(INT('Input-1.2'!E3/10)*30)+(INT('Input-1.1'!E3/11)*31)+(INT('Input-1.1'!E3/12)*30))</f>
        <v>217</v>
      </c>
      <c r="H7" s="21">
        <v>10099.269999999999</v>
      </c>
    </row>
    <row r="8" spans="1:8" ht="16" customHeight="1" x14ac:dyDescent="0.2">
      <c r="B8" s="14"/>
      <c r="C8" s="13" t="s">
        <v>31</v>
      </c>
      <c r="D8" s="19">
        <f t="shared" ref="D8:F15" si="0">+$H8*E8/366</f>
        <v>20402.897377049183</v>
      </c>
      <c r="E8" s="19">
        <f>+(31+29+31+'Input-1.1'!F7+(INT('Input-1.1'!E7/5)*30)+(INT('Input-1.1'!E7/6)*31)+(INT('Input-1.1'!E7/7)*30)+(INT('Input-1.1'!E7/8)*31))</f>
        <v>110</v>
      </c>
      <c r="F8" s="19">
        <f t="shared" si="0"/>
        <v>40249.352098360658</v>
      </c>
      <c r="G8" s="19">
        <f>+(31+29+31+30+31+30+31+'Input-1.2'!F4+(INT('Input-1.2'!E4/9)*31)+(INT('Input-1.2'!E4/10)*30)+(INT('Input-1.1'!E4/11)*31)+(INT('Input-1.1'!E4/12)*30))</f>
        <v>217</v>
      </c>
      <c r="H8" s="19">
        <v>67886.004000000001</v>
      </c>
    </row>
    <row r="9" spans="1:8" ht="16" customHeight="1" x14ac:dyDescent="0.2">
      <c r="B9" s="12" t="s">
        <v>30</v>
      </c>
      <c r="C9" s="5" t="s">
        <v>29</v>
      </c>
      <c r="D9" s="19">
        <f t="shared" si="0"/>
        <v>18171.587650273221</v>
      </c>
      <c r="E9" s="19">
        <f>+(31+29+31+'Input-1.1'!F8+(INT('Input-1.1'!E8/5)*30)+(INT('Input-1.1'!E8/6)*31)+(INT('Input-1.1'!E8/7)*30)+(INT('Input-1.1'!E8/8)*31))</f>
        <v>110</v>
      </c>
      <c r="F9" s="19">
        <f t="shared" si="0"/>
        <v>35847.586546448081</v>
      </c>
      <c r="G9" s="19">
        <f>+(31+29+31+30+31+30+31+'Input-1.2'!F5+(INT('Input-1.2'!E5/9)*31)+(INT('Input-1.2'!E5/10)*30)+(INT('Input-1.1'!E5/11)*31)+(INT('Input-1.1'!E5/12)*30))</f>
        <v>217</v>
      </c>
      <c r="H9" s="19">
        <v>60461.827999999994</v>
      </c>
    </row>
    <row r="10" spans="1:8" ht="16" customHeight="1" x14ac:dyDescent="0.2">
      <c r="B10" s="7"/>
      <c r="C10" s="4" t="s">
        <v>28</v>
      </c>
      <c r="D10" s="19">
        <f t="shared" si="0"/>
        <v>14051.983961748634</v>
      </c>
      <c r="E10" s="19">
        <f>+(31+29+31+'Input-1.1'!F9+(INT('Input-1.1'!E9/5)*30)+(INT('Input-1.1'!E9/6)*31)+(INT('Input-1.1'!E9/7)*30)+(INT('Input-1.1'!E9/8)*31))</f>
        <v>110</v>
      </c>
      <c r="F10" s="19">
        <f t="shared" si="0"/>
        <v>27720.731997267761</v>
      </c>
      <c r="G10" s="19">
        <f>+(31+29+31+30+31+30+31+'Input-1.2'!F6+(INT('Input-1.2'!E6/9)*31)+(INT('Input-1.2'!E6/10)*30)+(INT('Input-1.1'!E6/11)*31)+(INT('Input-1.1'!E6/12)*30))</f>
        <v>217</v>
      </c>
      <c r="H10" s="19">
        <v>46754.783000000003</v>
      </c>
    </row>
    <row r="11" spans="1:8" ht="16" customHeight="1" x14ac:dyDescent="0.2">
      <c r="B11" s="12" t="s">
        <v>27</v>
      </c>
      <c r="C11" s="5" t="s">
        <v>26</v>
      </c>
      <c r="D11" s="19">
        <f t="shared" si="0"/>
        <v>3483.2179234972673</v>
      </c>
      <c r="E11" s="19">
        <f>+(31+29+31+'Input-1.1'!F10+(INT('Input-1.1'!E10/5)*30)+(INT('Input-1.1'!E10/6)*31)+(INT('Input-1.1'!E10/7)*30)+(INT('Input-1.1'!E10/8)*31))</f>
        <v>110</v>
      </c>
      <c r="F11" s="19">
        <f t="shared" si="0"/>
        <v>6871.4389945355188</v>
      </c>
      <c r="G11" s="19">
        <f>+(31+29+31+30+31+30+31+'Input-1.2'!F7+(INT('Input-1.2'!E7/9)*31)+(INT('Input-1.2'!E7/10)*30)+(INT('Input-1.1'!E7/11)*31)+(INT('Input-1.1'!E7/12)*30))</f>
        <v>217</v>
      </c>
      <c r="H11" s="19">
        <v>11589.615999999998</v>
      </c>
    </row>
    <row r="12" spans="1:8" ht="16" customHeight="1" x14ac:dyDescent="0.2">
      <c r="B12" s="7"/>
      <c r="C12" s="4" t="s">
        <v>25</v>
      </c>
      <c r="D12" s="19">
        <f t="shared" si="0"/>
        <v>19617.722185792351</v>
      </c>
      <c r="E12" s="19">
        <f>+(31+29+31+'Input-1.1'!F11+(INT('Input-1.1'!E11/5)*30)+(INT('Input-1.1'!E11/6)*31)+(INT('Input-1.1'!E11/7)*30)+(INT('Input-1.1'!E11/8)*31))</f>
        <v>110</v>
      </c>
      <c r="F12" s="19">
        <f t="shared" si="0"/>
        <v>38700.415584699454</v>
      </c>
      <c r="G12" s="19">
        <f>+(31+29+31+30+31+30+31+'Input-1.2'!F8+(INT('Input-1.2'!E8/9)*31)+(INT('Input-1.2'!E8/10)*30)+(INT('Input-1.1'!E8/11)*31)+(INT('Input-1.1'!E8/12)*30))</f>
        <v>217</v>
      </c>
      <c r="H12" s="19">
        <v>65273.512000000002</v>
      </c>
    </row>
    <row r="13" spans="1:8" x14ac:dyDescent="0.2">
      <c r="B13" s="7"/>
      <c r="C13" s="4" t="s">
        <v>24</v>
      </c>
      <c r="D13" s="19">
        <f t="shared" si="0"/>
        <v>25180.967076502729</v>
      </c>
      <c r="E13" s="19">
        <f>+(31+29+31+'Input-1.1'!F12+(INT('Input-1.1'!E12/5)*30)+(INT('Input-1.1'!E12/6)*31)+(INT('Input-1.1'!E12/7)*30)+(INT('Input-1.1'!E12/8)*31))</f>
        <v>110</v>
      </c>
      <c r="F13" s="19">
        <f t="shared" si="0"/>
        <v>49675.180505464472</v>
      </c>
      <c r="G13" s="19">
        <f>+(31+29+31+30+31+30+31+'Input-1.2'!F9+(INT('Input-1.2'!E9/9)*31)+(INT('Input-1.2'!E9/10)*30)+(INT('Input-1.1'!E9/11)*31)+(INT('Input-1.1'!E9/12)*30))</f>
        <v>217</v>
      </c>
      <c r="H13" s="19">
        <v>83783.944999999992</v>
      </c>
    </row>
    <row r="14" spans="1:8" x14ac:dyDescent="0.2">
      <c r="B14" s="7"/>
      <c r="C14" s="4" t="s">
        <v>23</v>
      </c>
      <c r="D14" s="19">
        <f t="shared" si="0"/>
        <v>5149.8252185792353</v>
      </c>
      <c r="E14" s="19">
        <f>+(31+29+31+'Input-1.1'!F13+(INT('Input-1.1'!E13/5)*30)+(INT('Input-1.1'!E13/6)*31)+(INT('Input-1.1'!E13/7)*30)+(INT('Input-1.1'!E13/8)*31))</f>
        <v>110</v>
      </c>
      <c r="F14" s="19">
        <f t="shared" si="0"/>
        <v>10159.200658469947</v>
      </c>
      <c r="G14" s="19">
        <f>+(31+29+31+30+31+30+31+'Input-1.2'!F10+(INT('Input-1.2'!E10/9)*31)+(INT('Input-1.2'!E10/10)*30)+(INT('Input-1.1'!E10/11)*31)+(INT('Input-1.1'!E10/12)*30))</f>
        <v>217</v>
      </c>
      <c r="H14" s="19">
        <v>17134.873000000003</v>
      </c>
    </row>
    <row r="15" spans="1:8" x14ac:dyDescent="0.2">
      <c r="B15" s="7"/>
      <c r="C15" s="4" t="s">
        <v>22</v>
      </c>
      <c r="D15" s="19">
        <f t="shared" si="0"/>
        <v>2601.1146994535525</v>
      </c>
      <c r="E15" s="19">
        <f>+(31+29+31+'Input-1.1'!F14+(INT('Input-1.1'!E14/5)*30)+(INT('Input-1.1'!E14/6)*31)+(INT('Input-1.1'!E14/7)*30)+(INT('Input-1.1'!E14/8)*31))</f>
        <v>110</v>
      </c>
      <c r="F15" s="19">
        <f t="shared" si="0"/>
        <v>5131.2899071038264</v>
      </c>
      <c r="G15" s="19">
        <f>+(31+29+31+30+31+30+31+'Input-1.2'!F11+(INT('Input-1.2'!E11/9)*31)+(INT('Input-1.2'!E11/10)*30)+(INT('Input-1.1'!E11/11)*31)+(INT('Input-1.1'!E11/12)*30))</f>
        <v>217</v>
      </c>
      <c r="H15" s="19">
        <v>8654.6180000000022</v>
      </c>
    </row>
    <row r="16" spans="1:8" x14ac:dyDescent="0.2">
      <c r="B16" s="37" t="s">
        <v>58</v>
      </c>
      <c r="C16" s="36"/>
      <c r="D16" s="19">
        <f>+SUM(D7:D15)</f>
        <v>111694.61581967214</v>
      </c>
      <c r="E16" s="19"/>
      <c r="F16" s="19">
        <f>+SUM(F7:F15)</f>
        <v>220343.01484426227</v>
      </c>
      <c r="H16" s="19"/>
    </row>
    <row r="17" spans="1:8" ht="16" customHeight="1" x14ac:dyDescent="0.2">
      <c r="A17" s="11" t="s">
        <v>21</v>
      </c>
      <c r="B17" s="10" t="s">
        <v>20</v>
      </c>
      <c r="C17" s="9" t="s">
        <v>19</v>
      </c>
      <c r="D17" s="19">
        <f>+H17*E17/366</f>
        <v>63883.975382513658</v>
      </c>
      <c r="E17" s="19">
        <f>+(31+29+31+'Input-1.1'!F15+(INT('Input-1.1'!E15/5)*30)+(INT('Input-1.1'!E15/6)*31)+(INT('Input-1.1'!E15/7)*30)+(INT('Input-1.1'!E15/8)*31))</f>
        <v>110</v>
      </c>
      <c r="F17" s="41" t="s">
        <v>57</v>
      </c>
      <c r="G17" s="41" t="s">
        <v>57</v>
      </c>
      <c r="H17" s="19">
        <v>212559.40899999999</v>
      </c>
    </row>
    <row r="18" spans="1:8" x14ac:dyDescent="0.2">
      <c r="A18" s="8" t="s">
        <v>18</v>
      </c>
      <c r="B18" s="34" t="s">
        <v>57</v>
      </c>
      <c r="C18" s="4" t="s">
        <v>17</v>
      </c>
      <c r="D18" s="19">
        <f>+$H18*E18/366</f>
        <v>11343.271229508196</v>
      </c>
      <c r="E18" s="19">
        <f>+(31+29+31+'Input-1.1'!F16+(INT('Input-1.1'!E16/5)*30)+(INT('Input-1.1'!E16/6)*31)+(INT('Input-1.1'!E16/7)*30)+(INT('Input-1.1'!E16/8)*31))</f>
        <v>110</v>
      </c>
      <c r="F18" s="19">
        <f>+$H18*G18/366</f>
        <v>22377.180516393444</v>
      </c>
      <c r="G18" s="19">
        <f>+(31+29+31+30+31+30+31+'Input-1.2'!F12+(INT('Input-1.2'!E12/9)*31)+(INT('Input-1.2'!E12/10)*30)+(INT('Input-1.1'!E12/11)*31)+(INT('Input-1.1'!E12/12)*30))</f>
        <v>217</v>
      </c>
      <c r="H18" s="19">
        <v>37742.156999999999</v>
      </c>
    </row>
    <row r="19" spans="1:8" ht="16" customHeight="1" x14ac:dyDescent="0.2">
      <c r="A19" s="7"/>
      <c r="B19" s="7"/>
      <c r="C19" s="3" t="s">
        <v>16</v>
      </c>
      <c r="D19" s="19">
        <f t="shared" ref="D19:F28" si="1">+$H19*E19/366</f>
        <v>99481.669863387957</v>
      </c>
      <c r="E19" s="19">
        <f>+(31+29+31+'Input-1.1'!F17+(INT('Input-1.1'!E17/5)*30)+(INT('Input-1.1'!E17/6)*31)+(INT('Input-1.1'!E17/7)*30)+(INT('Input-1.1'!E17/8)*31))</f>
        <v>110</v>
      </c>
      <c r="F19" s="19">
        <f t="shared" si="1"/>
        <v>196250.20327595624</v>
      </c>
      <c r="G19" s="19">
        <f>+(31+29+31+30+31+30+31+'Input-1.2'!F13+(INT('Input-1.2'!E13/9)*31)+(INT('Input-1.2'!E13/10)*30)+(INT('Input-1.1'!E13/11)*31)+(INT('Input-1.1'!E13/12)*30))</f>
        <v>217</v>
      </c>
      <c r="H19" s="19">
        <v>331002.64699999994</v>
      </c>
    </row>
    <row r="20" spans="1:8" x14ac:dyDescent="0.2">
      <c r="B20" s="6" t="s">
        <v>16</v>
      </c>
      <c r="C20" s="4" t="s">
        <v>15</v>
      </c>
      <c r="D20" s="19">
        <f t="shared" si="1"/>
        <v>12028.094554547592</v>
      </c>
      <c r="E20" s="19">
        <f>+(31+29+31+'Input-1.1'!F18+(INT('Input-1.1'!E18/5)*30)+(INT('Input-1.1'!E18/6)*31)+(INT('Input-1.1'!E18/7)*30)+(INT('Input-1.1'!E18/8)*31))</f>
        <v>110</v>
      </c>
      <c r="F20" s="19">
        <f t="shared" si="1"/>
        <v>23728.150166698437</v>
      </c>
      <c r="G20" s="19">
        <f>+(31+29+31+30+31+30+31+'Input-1.2'!F14+(INT('Input-1.2'!E14/9)*31)+(INT('Input-1.2'!E14/10)*30)+(INT('Input-1.1'!E14/11)*31)+(INT('Input-1.1'!E14/12)*30))</f>
        <v>217</v>
      </c>
      <c r="H20" s="19">
        <v>40020.75097240381</v>
      </c>
    </row>
    <row r="21" spans="1:8" x14ac:dyDescent="0.2">
      <c r="C21" s="4" t="s">
        <v>14</v>
      </c>
      <c r="D21" s="19">
        <f t="shared" si="1"/>
        <v>1086.3387907697042</v>
      </c>
      <c r="E21" s="19">
        <f>+(31+29+31+'Input-1.1'!F19+(INT('Input-1.1'!E19/5)*30)+(INT('Input-1.1'!E19/6)*31)+(INT('Input-1.1'!E19/7)*30)+(INT('Input-1.1'!E19/8)*31))</f>
        <v>110</v>
      </c>
      <c r="F21" s="19">
        <f t="shared" si="1"/>
        <v>2143.0501599729619</v>
      </c>
      <c r="G21" s="19">
        <f>+(31+29+31+30+31+30+31+'Input-1.2'!F15+(INT('Input-1.2'!E15/9)*31)+(INT('Input-1.2'!E15/10)*30)+(INT('Input-1.1'!E15/11)*31)+(INT('Input-1.1'!E15/12)*30))</f>
        <v>217</v>
      </c>
      <c r="H21" s="19">
        <v>3614.5454311064705</v>
      </c>
    </row>
    <row r="22" spans="1:8" x14ac:dyDescent="0.2">
      <c r="C22" s="4" t="s">
        <v>13</v>
      </c>
      <c r="D22" s="19">
        <f t="shared" si="1"/>
        <v>3874.1750038976679</v>
      </c>
      <c r="E22" s="19">
        <f>+(31+29+31+'Input-1.1'!F20+(INT('Input-1.1'!E20/5)*30)+(INT('Input-1.1'!E20/6)*31)+(INT('Input-1.1'!E20/7)*30)+(INT('Input-1.1'!E20/8)*31))</f>
        <v>110</v>
      </c>
      <c r="F22" s="19">
        <f t="shared" si="1"/>
        <v>7642.6906895072179</v>
      </c>
      <c r="G22" s="19">
        <f>+(31+29+31+30+31+30+31+'Input-1.2'!F16+(INT('Input-1.2'!E16/9)*31)+(INT('Input-1.2'!E16/10)*30)+(INT('Input-1.1'!E16/11)*31)+(INT('Input-1.1'!E16/12)*30))</f>
        <v>217</v>
      </c>
      <c r="H22" s="19">
        <v>12890.436831150422</v>
      </c>
    </row>
    <row r="23" spans="1:8" x14ac:dyDescent="0.2">
      <c r="C23" s="4" t="s">
        <v>12</v>
      </c>
      <c r="D23" s="19">
        <f t="shared" si="1"/>
        <v>1416.9576116242142</v>
      </c>
      <c r="E23" s="19">
        <f>+(31+29+31+'Input-1.1'!F21+(INT('Input-1.1'!E21/5)*30)+(INT('Input-1.1'!E21/6)*31)+(INT('Input-1.1'!E21/7)*30)+(INT('Input-1.1'!E21/8)*31))</f>
        <v>110</v>
      </c>
      <c r="F23" s="19">
        <f t="shared" si="1"/>
        <v>2795.2709247495868</v>
      </c>
      <c r="G23" s="19">
        <f>+(31+29+31+30+31+30+31+'Input-1.2'!F17+(INT('Input-1.2'!E17/9)*31)+(INT('Input-1.2'!E17/10)*30)+(INT('Input-1.1'!E17/11)*31)+(INT('Input-1.1'!E17/12)*30))</f>
        <v>217</v>
      </c>
      <c r="H23" s="19">
        <v>4714.6044168587496</v>
      </c>
    </row>
    <row r="24" spans="1:8" x14ac:dyDescent="0.2">
      <c r="C24" s="4" t="s">
        <v>11</v>
      </c>
      <c r="D24" s="19">
        <f t="shared" si="1"/>
        <v>2098.7336339601734</v>
      </c>
      <c r="E24" s="19">
        <f>+(31+29+31+'Input-1.1'!F22+(INT('Input-1.1'!E22/5)*30)+(INT('Input-1.1'!E22/6)*31)+(INT('Input-1.1'!E22/7)*30)+(INT('Input-1.1'!E22/8)*31))</f>
        <v>110</v>
      </c>
      <c r="F24" s="19">
        <f t="shared" si="1"/>
        <v>4140.2290779032501</v>
      </c>
      <c r="G24" s="19">
        <f>+(31+29+31+30+31+30+31+'Input-1.2'!F18+(INT('Input-1.2'!E18/9)*31)+(INT('Input-1.2'!E18/10)*30)+(INT('Input-1.1'!E18/11)*31)+(INT('Input-1.1'!E18/12)*30))</f>
        <v>217</v>
      </c>
      <c r="H24" s="19">
        <v>6983.0591820856671</v>
      </c>
    </row>
    <row r="25" spans="1:8" x14ac:dyDescent="0.2">
      <c r="C25" s="4" t="s">
        <v>10</v>
      </c>
      <c r="D25" s="19">
        <f t="shared" si="1"/>
        <v>3039.4538009404041</v>
      </c>
      <c r="E25" s="19">
        <f>+(31+29+31+'Input-1.1'!F23+(INT('Input-1.1'!E23/5)*30)+(INT('Input-1.1'!E23/6)*31)+(INT('Input-1.1'!E23/7)*30)+(INT('Input-1.1'!E23/8)*31))</f>
        <v>110</v>
      </c>
      <c r="F25" s="19">
        <f t="shared" si="1"/>
        <v>5996.0134073097061</v>
      </c>
      <c r="G25" s="19">
        <f>+(31+29+31+30+31+30+31+'Input-1.2'!F19+(INT('Input-1.2'!E19/9)*31)+(INT('Input-1.2'!E19/10)*30)+(INT('Input-1.1'!E19/11)*31)+(INT('Input-1.1'!E19/12)*30))</f>
        <v>217</v>
      </c>
      <c r="H25" s="19">
        <v>10113.091737674435</v>
      </c>
    </row>
    <row r="26" spans="1:8" x14ac:dyDescent="0.2">
      <c r="C26" s="4" t="s">
        <v>9</v>
      </c>
      <c r="D26" s="19">
        <f t="shared" si="1"/>
        <v>2708.8100463793062</v>
      </c>
      <c r="E26" s="19">
        <f>+(31+29+31+'Input-1.1'!F24+(INT('Input-1.1'!E24/5)*30)+(INT('Input-1.1'!E24/6)*31)+(INT('Input-1.1'!E24/7)*30)+(INT('Input-1.1'!E24/8)*31))</f>
        <v>110</v>
      </c>
      <c r="F26" s="19">
        <f t="shared" si="1"/>
        <v>5343.7434551300857</v>
      </c>
      <c r="G26" s="19">
        <f>+(31+29+31+30+31+30+31+'Input-1.2'!F20+(INT('Input-1.2'!E20/9)*31)+(INT('Input-1.2'!E20/10)*30)+(INT('Input-1.1'!E20/11)*31)+(INT('Input-1.1'!E20/12)*30))</f>
        <v>217</v>
      </c>
      <c r="H26" s="19">
        <v>9012.9497906802371</v>
      </c>
    </row>
    <row r="27" spans="1:8" x14ac:dyDescent="0.2">
      <c r="C27" s="4" t="s">
        <v>8</v>
      </c>
      <c r="D27" s="19">
        <f t="shared" si="1"/>
        <v>5942.1915276212103</v>
      </c>
      <c r="E27" s="19">
        <f>+(31+29+31+'Input-1.1'!F25+(INT('Input-1.1'!E25/5)*30)+(INT('Input-1.1'!E25/6)*31)+(INT('Input-1.1'!E25/7)*30)+(INT('Input-1.1'!E25/8)*31))</f>
        <v>110</v>
      </c>
      <c r="F27" s="19">
        <f t="shared" si="1"/>
        <v>11722.323286307295</v>
      </c>
      <c r="G27" s="19">
        <f>+(31+29+31+30+31+30+31+'Input-1.2'!F21+(INT('Input-1.2'!E21/9)*31)+(INT('Input-1.2'!E21/10)*30)+(INT('Input-1.1'!E21/11)*31)+(INT('Input-1.1'!E21/12)*30))</f>
        <v>217</v>
      </c>
      <c r="H27" s="19">
        <v>19771.291810085117</v>
      </c>
    </row>
    <row r="28" spans="1:8" x14ac:dyDescent="0.2">
      <c r="C28" s="33" t="s">
        <v>7</v>
      </c>
      <c r="D28" s="19">
        <f t="shared" si="1"/>
        <v>3894.2375156123089</v>
      </c>
      <c r="E28" s="21">
        <f>+(31+29+31+'Input-1.1'!F26+(INT('Input-1.1'!E26/5)*30)+(INT('Input-1.1'!E26/6)*31)+(INT('Input-1.1'!E26/7)*30)+(INT('Input-1.1'!E26/8)*31))</f>
        <v>110</v>
      </c>
      <c r="F28" s="19">
        <f t="shared" si="1"/>
        <v>7682.2685535260998</v>
      </c>
      <c r="G28" s="19">
        <f>+(31+29+31+30+31+30+31+'Input-1.2'!F22+(INT('Input-1.2'!E22/9)*31)+(INT('Input-1.2'!E22/10)*30)+(INT('Input-1.1'!E22/11)*31)+(INT('Input-1.1'!E22/12)*30))</f>
        <v>217</v>
      </c>
      <c r="H28" s="21">
        <v>12957.190279219136</v>
      </c>
    </row>
    <row r="29" spans="1:8" x14ac:dyDescent="0.2">
      <c r="C29" s="39" t="s">
        <v>59</v>
      </c>
      <c r="D29" s="21">
        <f>+SUM(D20:D28)</f>
        <v>36088.992485352574</v>
      </c>
      <c r="E29" s="21"/>
      <c r="F29" s="21">
        <f>+SUM(F20:F28)</f>
        <v>71193.739721104634</v>
      </c>
      <c r="H29" s="21"/>
    </row>
    <row r="30" spans="1:8" x14ac:dyDescent="0.2">
      <c r="A30" s="2"/>
      <c r="B30" s="2"/>
      <c r="C30" s="40" t="s">
        <v>60</v>
      </c>
      <c r="D30" s="20">
        <f>+D21+D24+SUM(D26:D28)</f>
        <v>15730.311514342702</v>
      </c>
      <c r="E30" s="2"/>
      <c r="F30" s="20">
        <f>+F21+F24+SUM(F26:F28)</f>
        <v>31031.614532839696</v>
      </c>
      <c r="G30" s="2"/>
      <c r="H30" s="2"/>
    </row>
    <row r="31" spans="1:8" x14ac:dyDescent="0.2">
      <c r="A31" s="38"/>
      <c r="B31" s="38"/>
      <c r="C31" s="33"/>
      <c r="D31" s="21"/>
      <c r="E31" s="21"/>
      <c r="F31" s="21"/>
      <c r="H31" s="21"/>
    </row>
    <row r="37" spans="4:8" x14ac:dyDescent="0.2">
      <c r="D37" s="19"/>
      <c r="F37" s="19"/>
      <c r="H37" s="19"/>
    </row>
  </sheetData>
  <mergeCells count="4">
    <mergeCell ref="B16:C16"/>
    <mergeCell ref="D2:E2"/>
    <mergeCell ref="F2:G2"/>
    <mergeCell ref="H2:H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18999-6486-DA43-B9B2-B0DA72FB7343}">
  <dimension ref="A1:D16"/>
  <sheetViews>
    <sheetView workbookViewId="0">
      <selection activeCell="G25" sqref="G25"/>
    </sheetView>
  </sheetViews>
  <sheetFormatPr baseColWidth="10" defaultRowHeight="16" x14ac:dyDescent="0.2"/>
  <cols>
    <col min="1" max="2" width="13.33203125" customWidth="1"/>
    <col min="3" max="3" width="12.83203125" customWidth="1"/>
  </cols>
  <sheetData>
    <row r="1" spans="1:4" x14ac:dyDescent="0.2">
      <c r="A1" t="s">
        <v>83</v>
      </c>
    </row>
    <row r="2" spans="1:4" x14ac:dyDescent="0.2">
      <c r="A2" s="52" t="s">
        <v>49</v>
      </c>
      <c r="B2" s="45">
        <f>+'Step-1.4'!E19</f>
        <v>110</v>
      </c>
    </row>
    <row r="3" spans="1:4" x14ac:dyDescent="0.2">
      <c r="A3" s="11" t="s">
        <v>67</v>
      </c>
      <c r="B3" s="52" t="s">
        <v>82</v>
      </c>
      <c r="C3" s="52" t="s">
        <v>44</v>
      </c>
      <c r="D3" s="52" t="s">
        <v>48</v>
      </c>
    </row>
    <row r="4" spans="1:4" x14ac:dyDescent="0.2">
      <c r="A4" s="48" t="s">
        <v>68</v>
      </c>
      <c r="B4" s="58">
        <f>+C4*100/(D4*B$2/366)</f>
        <v>0</v>
      </c>
      <c r="C4" s="19">
        <f>+'Input-1.1'!D$17*'Input-2.1'!B6/SUM('Input-2.1'!B$6:B$16)</f>
        <v>0</v>
      </c>
      <c r="D4" s="54">
        <v>3990.8180000000002</v>
      </c>
    </row>
    <row r="5" spans="1:4" x14ac:dyDescent="0.2">
      <c r="A5" s="48" t="s">
        <v>69</v>
      </c>
      <c r="B5" s="58">
        <f t="shared" ref="B5:B14" si="0">+C5*100/(D5*B$2/366)</f>
        <v>7.6454699172276958E-2</v>
      </c>
      <c r="C5" s="19">
        <f>+'Input-1.1'!D$17*'Input-2.1'!B7/SUM('Input-2.1'!B$6:B$16)</f>
        <v>3.6042469389502525</v>
      </c>
      <c r="D5" s="55">
        <v>15685.513999999999</v>
      </c>
    </row>
    <row r="6" spans="1:4" x14ac:dyDescent="0.2">
      <c r="A6" s="48" t="s">
        <v>70</v>
      </c>
      <c r="B6" s="58">
        <f t="shared" si="0"/>
        <v>1.4576902622538376E-2</v>
      </c>
      <c r="C6" s="19">
        <f>+'Input-1.1'!D$17*'Input-2.1'!B8/SUM('Input-2.1'!B$6:B$16)</f>
        <v>1.8021234694751262</v>
      </c>
      <c r="D6" s="56">
        <v>41134.638999999996</v>
      </c>
    </row>
    <row r="7" spans="1:4" x14ac:dyDescent="0.2">
      <c r="A7" s="48" t="s">
        <v>71</v>
      </c>
      <c r="B7" s="58">
        <f t="shared" si="0"/>
        <v>0.28945861366329362</v>
      </c>
      <c r="C7" s="19">
        <f>+'Input-1.1'!D$17*'Input-2.1'!B9/SUM('Input-2.1'!B$6:B$16)</f>
        <v>37.844592858977656</v>
      </c>
      <c r="D7" s="56">
        <v>43501.652999999998</v>
      </c>
    </row>
    <row r="8" spans="1:4" x14ac:dyDescent="0.2">
      <c r="A8" s="48" t="s">
        <v>72</v>
      </c>
      <c r="B8" s="58">
        <f t="shared" si="0"/>
        <v>2.3402599119587202</v>
      </c>
      <c r="C8" s="19">
        <f>+'Input-1.1'!D$17*'Input-2.1'!B10/SUM('Input-2.1'!B$6:B$16)</f>
        <v>329.78859491394809</v>
      </c>
      <c r="D8" s="56">
        <v>46887.809000000001</v>
      </c>
    </row>
    <row r="9" spans="1:4" x14ac:dyDescent="0.2">
      <c r="A9" s="48" t="s">
        <v>73</v>
      </c>
      <c r="B9" s="58">
        <f t="shared" si="0"/>
        <v>6.6098745377391248</v>
      </c>
      <c r="C9" s="19">
        <f>+'Input-1.1'!D$17*'Input-2.1'!B11/SUM('Input-2.1'!B$6:B$16)</f>
        <v>832.58104289750838</v>
      </c>
      <c r="D9" s="56">
        <v>41910.39</v>
      </c>
    </row>
    <row r="10" spans="1:4" x14ac:dyDescent="0.2">
      <c r="A10" s="48" t="s">
        <v>74</v>
      </c>
      <c r="B10" s="58">
        <f t="shared" si="0"/>
        <v>18.550014041659207</v>
      </c>
      <c r="C10" s="19">
        <f>+'Input-1.1'!D$17*'Input-2.1'!B12/SUM('Input-2.1'!B$6:B$16)</f>
        <v>2265.2692011302338</v>
      </c>
      <c r="D10" s="56">
        <v>40631.604999999996</v>
      </c>
    </row>
    <row r="11" spans="1:4" x14ac:dyDescent="0.2">
      <c r="A11" s="48" t="s">
        <v>75</v>
      </c>
      <c r="B11" s="58">
        <f t="shared" si="0"/>
        <v>42.515742649008082</v>
      </c>
      <c r="C11" s="19">
        <f>+'Input-1.1'!D$17*'Input-2.1'!B13/SUM('Input-2.1'!B$6:B$16)</f>
        <v>5393.7555441390532</v>
      </c>
      <c r="D11" s="56">
        <v>42211.413</v>
      </c>
    </row>
    <row r="12" spans="1:4" x14ac:dyDescent="0.2">
      <c r="A12" s="48" t="s">
        <v>76</v>
      </c>
      <c r="B12" s="58">
        <f t="shared" si="0"/>
        <v>94.916790879286268</v>
      </c>
      <c r="C12" s="19">
        <f>+'Input-1.1'!D$17*'Input-2.1'!B14/SUM('Input-2.1'!B$6:B$16)</f>
        <v>9178.214830036819</v>
      </c>
      <c r="D12" s="56">
        <v>32173.89</v>
      </c>
    </row>
    <row r="13" spans="1:4" x14ac:dyDescent="0.2">
      <c r="A13" s="48" t="s">
        <v>77</v>
      </c>
      <c r="B13" s="58">
        <f t="shared" si="0"/>
        <v>238.121199980684</v>
      </c>
      <c r="C13" s="19">
        <f>+'Input-1.1'!D$17*'Input-2.1'!B15/SUM('Input-2.1'!B$6:B$16)</f>
        <v>11585.851785255587</v>
      </c>
      <c r="D13" s="56">
        <v>16188.936000000002</v>
      </c>
    </row>
    <row r="14" spans="1:4" x14ac:dyDescent="0.2">
      <c r="A14" s="49" t="s">
        <v>78</v>
      </c>
      <c r="B14" s="59">
        <f t="shared" si="0"/>
        <v>1034.7619915840783</v>
      </c>
      <c r="C14" s="20">
        <f>+'Input-1.1'!D$17*'Input-2.1'!B16/SUM('Input-2.1'!B$6:B$16)</f>
        <v>12465.288038359449</v>
      </c>
      <c r="D14" s="57">
        <v>4008.2079999999996</v>
      </c>
    </row>
    <row r="15" spans="1:4" x14ac:dyDescent="0.2">
      <c r="A15" s="51"/>
      <c r="B15" s="51"/>
      <c r="C15" s="45"/>
    </row>
    <row r="16" spans="1:4" x14ac:dyDescent="0.2">
      <c r="A16" s="1"/>
      <c r="B16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BAC14-1D9F-5347-B842-52C978E16223}">
  <dimension ref="A1:Q19"/>
  <sheetViews>
    <sheetView workbookViewId="0">
      <selection activeCell="D15" sqref="D15"/>
    </sheetView>
  </sheetViews>
  <sheetFormatPr baseColWidth="10" defaultRowHeight="16" x14ac:dyDescent="0.2"/>
  <cols>
    <col min="1" max="1" width="27.33203125" customWidth="1"/>
    <col min="2" max="2" width="20.1640625" customWidth="1"/>
    <col min="3" max="3" width="20.6640625" customWidth="1"/>
  </cols>
  <sheetData>
    <row r="1" spans="1:17" x14ac:dyDescent="0.2">
      <c r="A1" t="s">
        <v>84</v>
      </c>
    </row>
    <row r="2" spans="1:17" x14ac:dyDescent="0.2">
      <c r="A2" s="22" t="s">
        <v>47</v>
      </c>
      <c r="B2" s="22" t="s">
        <v>46</v>
      </c>
      <c r="C2" s="22" t="s">
        <v>45</v>
      </c>
      <c r="D2" s="22" t="s">
        <v>53</v>
      </c>
      <c r="E2" s="17" t="s">
        <v>54</v>
      </c>
      <c r="F2" s="17" t="s">
        <v>96</v>
      </c>
      <c r="G2" s="22" t="s">
        <v>85</v>
      </c>
      <c r="H2" s="60" t="s">
        <v>86</v>
      </c>
      <c r="I2" s="60" t="s">
        <v>87</v>
      </c>
      <c r="J2" s="60" t="s">
        <v>88</v>
      </c>
      <c r="K2" s="60" t="s">
        <v>89</v>
      </c>
      <c r="L2" s="60" t="s">
        <v>90</v>
      </c>
      <c r="M2" s="60" t="s">
        <v>91</v>
      </c>
      <c r="N2" s="60" t="s">
        <v>92</v>
      </c>
      <c r="O2" s="60" t="s">
        <v>93</v>
      </c>
      <c r="P2" s="60" t="s">
        <v>94</v>
      </c>
      <c r="Q2" s="17" t="s">
        <v>95</v>
      </c>
    </row>
    <row r="3" spans="1:17" x14ac:dyDescent="0.2">
      <c r="A3" s="8" t="s">
        <v>41</v>
      </c>
      <c r="B3" s="16" t="s">
        <v>40</v>
      </c>
      <c r="C3" s="4" t="s">
        <v>39</v>
      </c>
      <c r="D3" s="21">
        <f>+'Step-1.4'!E4*F3/366</f>
        <v>5517.4404843463099</v>
      </c>
      <c r="E3" s="44" t="str">
        <f>'Step-1.4'!F4</f>
        <v>--</v>
      </c>
      <c r="F3" s="21">
        <f>((G3*G$19)+(H3*H$19)+(I3*I$19)+(J3*J$19)+(K3*K$19)+(L3*L$19)+(M3*M$19)+(N3*N$19)+(O3*O$19)+(P3*P$19)+(Q3*Q$19))/100</f>
        <v>18358.029247915903</v>
      </c>
      <c r="G3" s="19">
        <v>683.27110663045198</v>
      </c>
      <c r="H3" s="19">
        <v>2875.8183867620291</v>
      </c>
      <c r="I3" s="19">
        <v>7251.0339511674247</v>
      </c>
      <c r="J3" s="19">
        <v>7187.5163313362673</v>
      </c>
      <c r="K3" s="19">
        <v>9614.2227654187391</v>
      </c>
      <c r="L3" s="19">
        <v>8326.7300743668384</v>
      </c>
      <c r="M3" s="19">
        <v>10316.225724053664</v>
      </c>
      <c r="N3" s="19">
        <v>7473.9400429273755</v>
      </c>
      <c r="O3" s="19">
        <v>5050.3194487164792</v>
      </c>
      <c r="P3" s="19">
        <v>1811.7640876392095</v>
      </c>
      <c r="Q3" s="19">
        <v>324.66659313591998</v>
      </c>
    </row>
    <row r="4" spans="1:17" ht="16" customHeight="1" x14ac:dyDescent="0.2">
      <c r="B4" s="16" t="s">
        <v>38</v>
      </c>
      <c r="C4" s="4" t="s">
        <v>37</v>
      </c>
      <c r="D4" s="21">
        <f>+'Step-1.4'!E5*F4/366</f>
        <v>4794.9215489751232</v>
      </c>
      <c r="E4" s="46" t="str">
        <f>'Step-1.4'!F5</f>
        <v>--</v>
      </c>
      <c r="F4" s="21">
        <f>((G4*G$19)+(H4*H$19)+(I4*I$19)+(J4*J$19)+(K4*K$19)+(L4*L$19)+(M4*M$19)+(N4*N$19)+(O4*O$19)+(P4*P$19)+(Q4*Q$19))/100</f>
        <v>15954.011699317229</v>
      </c>
      <c r="G4" s="62">
        <v>1583.412</v>
      </c>
      <c r="H4" s="62">
        <v>6054.1469999999999</v>
      </c>
      <c r="I4" s="62">
        <v>13146.241999999998</v>
      </c>
      <c r="J4" s="62">
        <v>11086.210999999999</v>
      </c>
      <c r="K4" s="62">
        <v>15253.380999999999</v>
      </c>
      <c r="L4" s="62">
        <v>14764.065000000001</v>
      </c>
      <c r="M4" s="62">
        <v>9782.7740000000013</v>
      </c>
      <c r="N4" s="62">
        <v>6809.1260000000002</v>
      </c>
      <c r="O4" s="62">
        <v>3712.6319999999996</v>
      </c>
      <c r="P4" s="62">
        <v>1458.2179999999998</v>
      </c>
      <c r="Q4" s="62">
        <v>277.99899999999997</v>
      </c>
    </row>
    <row r="5" spans="1:17" x14ac:dyDescent="0.2">
      <c r="B5" s="16" t="s">
        <v>36</v>
      </c>
      <c r="C5" s="4" t="s">
        <v>35</v>
      </c>
      <c r="D5" s="21">
        <f>+'Step-1.4'!E6*F5/366</f>
        <v>6266.2006082662947</v>
      </c>
      <c r="E5" s="46" t="str">
        <f>'Step-1.4'!F6</f>
        <v>--</v>
      </c>
      <c r="F5" s="21">
        <f>((G5*G$19)+(H5*H$19)+(I5*I$19)+(J5*J$19)+(K5*K$19)+(L5*L$19)+(M5*M$19)+(N5*N$19)+(O5*O$19)+(P5*P$19)+(Q5*Q$19))/100</f>
        <v>20849.358387504217</v>
      </c>
      <c r="G5" s="62">
        <v>1256.6559999999999</v>
      </c>
      <c r="H5" s="62">
        <v>5310.4920000000002</v>
      </c>
      <c r="I5" s="62">
        <v>13625.36</v>
      </c>
      <c r="J5" s="62">
        <v>13591.93</v>
      </c>
      <c r="K5" s="62">
        <v>12799.124</v>
      </c>
      <c r="L5" s="62">
        <v>12387.825000000001</v>
      </c>
      <c r="M5" s="62">
        <v>10193.973</v>
      </c>
      <c r="N5" s="62">
        <v>7599.1549999999997</v>
      </c>
      <c r="O5" s="62">
        <v>4716.6880000000001</v>
      </c>
      <c r="P5" s="62">
        <v>2260.4459999999999</v>
      </c>
      <c r="Q5" s="62">
        <v>454.62299999999999</v>
      </c>
    </row>
    <row r="6" spans="1:17" ht="16" customHeight="1" x14ac:dyDescent="0.2">
      <c r="A6" s="15" t="s">
        <v>34</v>
      </c>
      <c r="B6" s="12" t="s">
        <v>33</v>
      </c>
      <c r="C6" s="5" t="s">
        <v>32</v>
      </c>
      <c r="D6" s="64">
        <f>+'Step-1.4'!E7*F6/366</f>
        <v>1583.5051545590029</v>
      </c>
      <c r="E6" s="64">
        <f>+'Step-1.4'!G7*F6/366</f>
        <v>3123.82380490276</v>
      </c>
      <c r="F6" s="64">
        <f>((G6*G$19)+(H6*H$19)+(I6*I$19)+(J6*J$19)+(K6*K$19)+(L6*L$19)+(M6*M$19)+(N6*N$19)+(O6*O$19)+(P6*P$19)+(Q6*Q$19))/100</f>
        <v>5268.7535142599554</v>
      </c>
      <c r="G6" s="63">
        <v>122.476</v>
      </c>
      <c r="H6" s="62">
        <v>478.97400000000005</v>
      </c>
      <c r="I6" s="62">
        <v>1178.402</v>
      </c>
      <c r="J6" s="62">
        <v>1085.0119999999999</v>
      </c>
      <c r="K6" s="62">
        <v>1426.0929999999998</v>
      </c>
      <c r="L6" s="62">
        <v>1236.5520000000001</v>
      </c>
      <c r="M6" s="62">
        <v>1334.326</v>
      </c>
      <c r="N6" s="62">
        <v>1184.375</v>
      </c>
      <c r="O6" s="62">
        <v>1090.884</v>
      </c>
      <c r="P6" s="62">
        <v>699.87200000000007</v>
      </c>
      <c r="Q6" s="62">
        <v>163.99200000000002</v>
      </c>
    </row>
    <row r="7" spans="1:17" ht="16" customHeight="1" x14ac:dyDescent="0.2">
      <c r="B7" s="14"/>
      <c r="C7" s="13" t="s">
        <v>31</v>
      </c>
      <c r="D7" s="20">
        <f>+'Step-1.4'!E8*F7/366</f>
        <v>10148.348760052941</v>
      </c>
      <c r="E7" s="20">
        <f>+'Step-1.4'!G8*F7/366</f>
        <v>20019.924372104437</v>
      </c>
      <c r="F7" s="20">
        <f>((G7*G$19)+(H7*H$19)+(I7*I$19)+(J7*J$19)+(K7*K$19)+(L7*L$19)+(M7*M$19)+(N7*N$19)+(O7*O$19)+(P7*P$19)+(Q7*Q$19))/100</f>
        <v>33766.324056176149</v>
      </c>
      <c r="G7" s="62">
        <v>743.649</v>
      </c>
      <c r="H7" s="62">
        <v>3180.8409999999999</v>
      </c>
      <c r="I7" s="62">
        <v>8075.9059999999999</v>
      </c>
      <c r="J7" s="62">
        <v>7760.7729999999992</v>
      </c>
      <c r="K7" s="62">
        <v>9190.8950000000004</v>
      </c>
      <c r="L7" s="62">
        <v>8896.3260000000009</v>
      </c>
      <c r="M7" s="62">
        <v>8930.6610000000001</v>
      </c>
      <c r="N7" s="62">
        <v>8443.9410000000007</v>
      </c>
      <c r="O7" s="62">
        <v>6770.2489999999998</v>
      </c>
      <c r="P7" s="62">
        <v>4178.7139999999999</v>
      </c>
      <c r="Q7" s="62">
        <v>1093.3890000000001</v>
      </c>
    </row>
    <row r="8" spans="1:17" ht="16" customHeight="1" x14ac:dyDescent="0.2">
      <c r="B8" s="12" t="s">
        <v>30</v>
      </c>
      <c r="C8" s="5" t="s">
        <v>29</v>
      </c>
      <c r="D8" s="21">
        <f>+'Step-1.4'!E9*F8/366</f>
        <v>11757.361911153199</v>
      </c>
      <c r="E8" s="21">
        <f>+'Step-1.4'!G9*F8/366</f>
        <v>23194.068497456763</v>
      </c>
      <c r="F8" s="21">
        <f>((G8*G$19)+(H8*H$19)+(I8*I$19)+(J8*J$19)+(K8*K$19)+(L8*L$19)+(M8*M$19)+(N8*N$19)+(O8*O$19)+(P8*P$19)+(Q8*Q$19))/100</f>
        <v>39119.949631655189</v>
      </c>
      <c r="G8" s="63">
        <v>430.00799999999998</v>
      </c>
      <c r="H8" s="62">
        <v>1894.6859999999999</v>
      </c>
      <c r="I8" s="62">
        <v>5527.6579999999994</v>
      </c>
      <c r="J8" s="62">
        <v>5818.5969999999998</v>
      </c>
      <c r="K8" s="62">
        <v>6526.442</v>
      </c>
      <c r="L8" s="62">
        <v>7821.9060000000009</v>
      </c>
      <c r="M8" s="62">
        <v>9741.2659999999996</v>
      </c>
      <c r="N8" s="62">
        <v>8612.512999999999</v>
      </c>
      <c r="O8" s="62">
        <v>6923.0929999999998</v>
      </c>
      <c r="P8" s="62">
        <v>4939.5030000000006</v>
      </c>
      <c r="Q8" s="62">
        <v>1413.778</v>
      </c>
    </row>
    <row r="9" spans="1:17" ht="16" customHeight="1" x14ac:dyDescent="0.2">
      <c r="B9" s="7"/>
      <c r="C9" s="4" t="s">
        <v>28</v>
      </c>
      <c r="D9" s="21">
        <f>+'Step-1.4'!E10*F9/366</f>
        <v>8222.3617665222628</v>
      </c>
      <c r="E9" s="21">
        <f>+'Step-1.4'!G10*F9/366</f>
        <v>16220.477303048467</v>
      </c>
      <c r="F9" s="21">
        <f>((G9*G$19)+(H9*H$19)+(I9*I$19)+(J9*J$19)+(K9*K$19)+(L9*L$19)+(M9*M$19)+(N9*N$19)+(O9*O$19)+(P9*P$19)+(Q9*Q$19))/100</f>
        <v>27358.040059519531</v>
      </c>
      <c r="G9" s="62">
        <v>394.86599999999999</v>
      </c>
      <c r="H9" s="62">
        <v>1595.23</v>
      </c>
      <c r="I9" s="62">
        <v>4742.3450000000003</v>
      </c>
      <c r="J9" s="62">
        <v>4494.0320000000002</v>
      </c>
      <c r="K9" s="62">
        <v>4980.6620000000003</v>
      </c>
      <c r="L9" s="62">
        <v>7283.8970000000008</v>
      </c>
      <c r="M9" s="62">
        <v>7569.8649999999998</v>
      </c>
      <c r="N9" s="62">
        <v>6353.3960000000006</v>
      </c>
      <c r="O9" s="62">
        <v>4605.4930000000004</v>
      </c>
      <c r="P9" s="62">
        <v>3099.4920000000002</v>
      </c>
      <c r="Q9" s="62">
        <v>1052.2</v>
      </c>
    </row>
    <row r="10" spans="1:17" ht="16" customHeight="1" x14ac:dyDescent="0.2">
      <c r="B10" s="12" t="s">
        <v>27</v>
      </c>
      <c r="C10" s="5" t="s">
        <v>26</v>
      </c>
      <c r="D10" s="64">
        <f>+'Step-1.4'!E11*F10/366</f>
        <v>1848.8695685262594</v>
      </c>
      <c r="E10" s="64">
        <f>+'Step-1.4'!G11*F10/366</f>
        <v>3647.3154215472573</v>
      </c>
      <c r="F10" s="64">
        <f>((G10*G$19)+(H10*H$19)+(I10*I$19)+(J10*J$19)+(K10*K$19)+(L10*L$19)+(M10*M$19)+(N10*N$19)+(O10*O$19)+(P10*P$19)+(Q10*Q$19))/100</f>
        <v>6151.6932916419173</v>
      </c>
      <c r="G10" s="63">
        <v>122.32</v>
      </c>
      <c r="H10" s="62">
        <v>511.33300000000003</v>
      </c>
      <c r="I10" s="62">
        <v>1340.519</v>
      </c>
      <c r="J10" s="62">
        <v>1298.4839999999999</v>
      </c>
      <c r="K10" s="62">
        <v>1474.578</v>
      </c>
      <c r="L10" s="62">
        <v>1509.3679999999999</v>
      </c>
      <c r="M10" s="62">
        <v>1562.365</v>
      </c>
      <c r="N10" s="62">
        <v>1539.1559999999999</v>
      </c>
      <c r="O10" s="62">
        <v>1189.567</v>
      </c>
      <c r="P10" s="62">
        <v>704.63900000000001</v>
      </c>
      <c r="Q10" s="62">
        <v>218.589</v>
      </c>
    </row>
    <row r="11" spans="1:17" ht="16" customHeight="1" x14ac:dyDescent="0.2">
      <c r="B11" s="7"/>
      <c r="C11" s="4" t="s">
        <v>25</v>
      </c>
      <c r="D11" s="21">
        <f>+'Step-1.4'!E12*F11/366</f>
        <v>10918.780949797014</v>
      </c>
      <c r="E11" s="21">
        <f>+'Step-1.4'!G12*F11/366</f>
        <v>21539.776964599561</v>
      </c>
      <c r="F11" s="21">
        <f>((G11*G$19)+(H11*H$19)+(I11*I$19)+(J11*J$19)+(K11*K$19)+(L11*L$19)+(M11*M$19)+(N11*N$19)+(O11*O$19)+(P11*P$19)+(Q11*Q$19))/100</f>
        <v>36329.762069324606</v>
      </c>
      <c r="G11" s="62">
        <v>691.32399999999996</v>
      </c>
      <c r="H11" s="62">
        <v>2928.663</v>
      </c>
      <c r="I11" s="62">
        <v>7903.1750000000002</v>
      </c>
      <c r="J11" s="62">
        <v>7584.808</v>
      </c>
      <c r="K11" s="62">
        <v>7615.5429999999997</v>
      </c>
      <c r="L11" s="62">
        <v>8012.9139999999998</v>
      </c>
      <c r="M11" s="62">
        <v>8745.6710000000003</v>
      </c>
      <c r="N11" s="62">
        <v>8244.9040000000005</v>
      </c>
      <c r="O11" s="62">
        <v>7315.1540000000005</v>
      </c>
      <c r="P11" s="62">
        <v>4016.415</v>
      </c>
      <c r="Q11" s="62">
        <v>1349.2570000000001</v>
      </c>
    </row>
    <row r="12" spans="1:17" x14ac:dyDescent="0.2">
      <c r="B12" s="7"/>
      <c r="C12" s="4" t="s">
        <v>24</v>
      </c>
      <c r="D12" s="21">
        <f>+'Step-1.4'!E13*F12/366</f>
        <v>15114.556538858458</v>
      </c>
      <c r="E12" s="21">
        <f>+'Step-1.4'!G13*F12/366</f>
        <v>29816.897899384418</v>
      </c>
      <c r="F12" s="21">
        <f>((G12*G$19)+(H12*H$19)+(I12*I$19)+(J12*J$19)+(K12*K$19)+(L12*L$19)+(M12*M$19)+(N12*N$19)+(O12*O$19)+(P12*P$19)+(Q12*Q$19))/100</f>
        <v>50290.25175656542</v>
      </c>
      <c r="G12" s="62">
        <v>838.40300000000002</v>
      </c>
      <c r="H12" s="62">
        <v>3220.2759999999998</v>
      </c>
      <c r="I12" s="62">
        <v>7633.87</v>
      </c>
      <c r="J12" s="62">
        <v>8672.4069999999992</v>
      </c>
      <c r="K12" s="62">
        <v>10265.790000000001</v>
      </c>
      <c r="L12" s="62">
        <v>10489.822</v>
      </c>
      <c r="M12" s="62">
        <v>11864.904999999999</v>
      </c>
      <c r="N12" s="62">
        <v>12627.875</v>
      </c>
      <c r="O12" s="62">
        <v>8657.2620000000006</v>
      </c>
      <c r="P12" s="62">
        <v>6896.6849999999995</v>
      </c>
      <c r="Q12" s="62">
        <v>1654.3440000000001</v>
      </c>
    </row>
    <row r="13" spans="1:17" x14ac:dyDescent="0.2">
      <c r="B13" s="7"/>
      <c r="C13" s="4" t="s">
        <v>23</v>
      </c>
      <c r="D13" s="21">
        <f>+'Step-1.4'!E14*F13/366</f>
        <v>2648.5004428133325</v>
      </c>
      <c r="E13" s="21">
        <f>+'Step-1.4'!G14*F13/366</f>
        <v>5224.7690553681196</v>
      </c>
      <c r="F13" s="21">
        <f>((G13*G$19)+(H13*H$19)+(I13*I$19)+(J13*J$19)+(K13*K$19)+(L13*L$19)+(M13*M$19)+(N13*N$19)+(O13*O$19)+(P13*P$19)+(Q13*Q$19))/100</f>
        <v>8812.2832915425424</v>
      </c>
      <c r="G13" s="62">
        <v>168.54900000000001</v>
      </c>
      <c r="H13" s="62">
        <v>690.351</v>
      </c>
      <c r="I13" s="62">
        <v>1831.5630000000001</v>
      </c>
      <c r="J13" s="62">
        <v>2036.739</v>
      </c>
      <c r="K13" s="62">
        <v>2153.8710000000001</v>
      </c>
      <c r="L13" s="62">
        <v>2025.3150000000001</v>
      </c>
      <c r="M13" s="62">
        <v>2420.2259999999997</v>
      </c>
      <c r="N13" s="62">
        <v>2375.317</v>
      </c>
      <c r="O13" s="62">
        <v>1956.9929999999999</v>
      </c>
      <c r="P13" s="62">
        <v>1077.499</v>
      </c>
      <c r="Q13" s="62">
        <v>264.71899999999999</v>
      </c>
    </row>
    <row r="14" spans="1:17" x14ac:dyDescent="0.2">
      <c r="B14" s="7"/>
      <c r="C14" s="4" t="s">
        <v>22</v>
      </c>
      <c r="D14" s="21">
        <f>+'Step-1.4'!E15*F14/366</f>
        <v>1356.456666620137</v>
      </c>
      <c r="E14" s="21">
        <f>+'Step-1.4'!G15*F14/366</f>
        <v>2675.9190605142699</v>
      </c>
      <c r="F14" s="21">
        <f>((G14*G$19)+(H14*H$19)+(I14*I$19)+(J14*J$19)+(K14*K$19)+(L14*L$19)+(M14*M$19)+(N14*N$19)+(O14*O$19)+(P14*P$19)+(Q14*Q$19))/100</f>
        <v>4513.3012725724557</v>
      </c>
      <c r="G14" s="62">
        <v>90.167000000000002</v>
      </c>
      <c r="H14" s="62">
        <v>361.66200000000003</v>
      </c>
      <c r="I14" s="62">
        <v>842.78499999999997</v>
      </c>
      <c r="J14" s="62">
        <v>909.38400000000001</v>
      </c>
      <c r="K14" s="62">
        <v>1153.115</v>
      </c>
      <c r="L14" s="62">
        <v>1192.5070000000001</v>
      </c>
      <c r="M14" s="62">
        <v>1272.489</v>
      </c>
      <c r="N14" s="62">
        <v>1179.6889999999999</v>
      </c>
      <c r="O14" s="62">
        <v>863.13100000000009</v>
      </c>
      <c r="P14" s="62">
        <v>559.274</v>
      </c>
      <c r="Q14" s="62">
        <v>146.49299999999999</v>
      </c>
    </row>
    <row r="15" spans="1:17" ht="16" customHeight="1" x14ac:dyDescent="0.2">
      <c r="B15" s="37" t="s">
        <v>58</v>
      </c>
      <c r="C15" s="36"/>
      <c r="D15" s="20">
        <f>+SUM(D6:D14)</f>
        <v>63598.741758902608</v>
      </c>
      <c r="E15" s="20">
        <f>+SUM(E6:E14)</f>
        <v>125462.97237892605</v>
      </c>
      <c r="F15" s="20"/>
      <c r="G15" s="62"/>
      <c r="H15" s="62"/>
      <c r="I15" s="62"/>
      <c r="J15" s="62"/>
      <c r="K15" s="62"/>
      <c r="L15" s="62"/>
      <c r="M15" s="62"/>
      <c r="N15" s="62"/>
      <c r="O15" s="62"/>
      <c r="P15" s="62"/>
      <c r="Q15" s="62"/>
    </row>
    <row r="16" spans="1:17" ht="16" customHeight="1" x14ac:dyDescent="0.2">
      <c r="A16" s="11" t="s">
        <v>21</v>
      </c>
      <c r="B16" s="10" t="s">
        <v>20</v>
      </c>
      <c r="C16" s="9" t="s">
        <v>19</v>
      </c>
      <c r="D16" s="65">
        <f>+'Step-1.4'!E17*F16/366</f>
        <v>16616.410890500301</v>
      </c>
      <c r="E16" s="66" t="str">
        <f>'Step-1.4'!F17</f>
        <v>--</v>
      </c>
      <c r="F16" s="65">
        <f>((G16*G$19)+(H16*H$19)+(I16*I$19)+(J16*J$19)+(K16*K$19)+(L16*L$19)+(M16*M$19)+(N16*N$19)+(O16*O$19)+(P16*P$19)+(Q16*Q$19))/100</f>
        <v>55287.330781119184</v>
      </c>
      <c r="G16" s="63">
        <v>2870.92</v>
      </c>
      <c r="H16" s="63">
        <v>11604.173000000001</v>
      </c>
      <c r="I16" s="63">
        <v>29544.258999999998</v>
      </c>
      <c r="J16" s="63">
        <v>33370.053</v>
      </c>
      <c r="K16" s="63">
        <v>34100.501000000004</v>
      </c>
      <c r="L16" s="63">
        <v>32990.167999999998</v>
      </c>
      <c r="M16" s="63">
        <v>26623.625</v>
      </c>
      <c r="N16" s="63">
        <v>21066.429</v>
      </c>
      <c r="O16" s="63">
        <v>12738.121999999999</v>
      </c>
      <c r="P16" s="63">
        <v>5809.34</v>
      </c>
      <c r="Q16" s="63">
        <v>1196.3900000000001</v>
      </c>
    </row>
    <row r="17" spans="1:17" ht="16" customHeight="1" x14ac:dyDescent="0.2">
      <c r="A17" s="8" t="s">
        <v>18</v>
      </c>
      <c r="B17" s="34" t="s">
        <v>57</v>
      </c>
      <c r="C17" s="4" t="s">
        <v>17</v>
      </c>
      <c r="D17" s="21">
        <f>+'Step-1.4'!E18*F17/366</f>
        <v>5316.407709403813</v>
      </c>
      <c r="E17" s="21">
        <f>+'Step-1.4'!G18*F17/366</f>
        <v>10487.82248127843</v>
      </c>
      <c r="F17" s="21">
        <f>((G17*G$19)+(H17*H$19)+(I17*I$19)+(J17*J$19)+(K17*K$19)+(L17*L$19)+(M17*M$19)+(N17*N$19)+(O17*O$19)+(P17*P$19)+(Q17*Q$19))/100</f>
        <v>17689.138378561776</v>
      </c>
      <c r="G17" s="63">
        <v>401.52800000000002</v>
      </c>
      <c r="H17" s="63">
        <v>1591.604</v>
      </c>
      <c r="I17" s="63">
        <v>3960.79</v>
      </c>
      <c r="J17" s="63">
        <v>4351.7880000000005</v>
      </c>
      <c r="K17" s="63">
        <v>5359.5119999999997</v>
      </c>
      <c r="L17" s="63">
        <v>5115.6049999999996</v>
      </c>
      <c r="M17" s="63">
        <v>4806.8379999999997</v>
      </c>
      <c r="N17" s="63">
        <v>5321.518</v>
      </c>
      <c r="O17" s="63">
        <v>3943.0320000000002</v>
      </c>
      <c r="P17" s="63">
        <v>2040.42</v>
      </c>
      <c r="Q17" s="63">
        <v>527.24800000000005</v>
      </c>
    </row>
    <row r="18" spans="1:17" x14ac:dyDescent="0.2">
      <c r="A18" s="35"/>
      <c r="B18" s="35"/>
      <c r="C18" s="3" t="s">
        <v>16</v>
      </c>
      <c r="D18" s="26">
        <f>+'Step-1.4'!E19*F18/366</f>
        <v>42093.999999999993</v>
      </c>
      <c r="E18" s="20">
        <f>+'Step-1.4'!G19*F18/366</f>
        <v>83039.981818181812</v>
      </c>
      <c r="F18" s="20">
        <f>((G18*G$19)+(H18*H$19)+(I18*I$19)+(J18*J$19)+(K18*K$19)+(L18*L$19)+(M18*M$19)+(N18*N$19)+(O18*O$19)+(P18*P$19)+(Q18*Q$19))/100</f>
        <v>140058.21818181817</v>
      </c>
      <c r="G18" s="57">
        <v>3990.8180000000002</v>
      </c>
      <c r="H18" s="57">
        <v>15685.513999999999</v>
      </c>
      <c r="I18" s="57">
        <v>41134.638999999996</v>
      </c>
      <c r="J18" s="57">
        <v>43501.652999999998</v>
      </c>
      <c r="K18" s="57">
        <v>46887.809000000001</v>
      </c>
      <c r="L18" s="57">
        <v>41910.39</v>
      </c>
      <c r="M18" s="57">
        <v>40631.604999999996</v>
      </c>
      <c r="N18" s="57">
        <v>42211.413</v>
      </c>
      <c r="O18" s="57">
        <v>32173.89</v>
      </c>
      <c r="P18" s="57">
        <v>16188.936000000002</v>
      </c>
      <c r="Q18" s="57">
        <v>4008.2079999999996</v>
      </c>
    </row>
    <row r="19" spans="1:17" x14ac:dyDescent="0.2">
      <c r="A19" s="61" t="s">
        <v>97</v>
      </c>
      <c r="G19" s="27">
        <f>+'Step-2.4'!B4</f>
        <v>0</v>
      </c>
      <c r="H19" s="27">
        <f>+'Step-2.4'!B5</f>
        <v>7.6454699172276958E-2</v>
      </c>
      <c r="I19" s="27">
        <f>+'Step-2.4'!B6</f>
        <v>1.4576902622538376E-2</v>
      </c>
      <c r="J19" s="27">
        <f>+'Step-2.4'!B7</f>
        <v>0.28945861366329362</v>
      </c>
      <c r="K19" s="27">
        <f>+'Step-2.4'!B8</f>
        <v>2.3402599119587202</v>
      </c>
      <c r="L19" s="27">
        <f>+'Step-2.4'!B9</f>
        <v>6.6098745377391248</v>
      </c>
      <c r="M19" s="27">
        <f>+'Step-2.4'!B10</f>
        <v>18.550014041659207</v>
      </c>
      <c r="N19" s="27">
        <f>+'Step-2.4'!B11</f>
        <v>42.515742649008082</v>
      </c>
      <c r="O19" s="27">
        <f>+'Step-2.4'!B12</f>
        <v>94.916790879286268</v>
      </c>
      <c r="P19" s="27">
        <f>+'Step-2.4'!B13</f>
        <v>238.121199980684</v>
      </c>
      <c r="Q19" s="27">
        <f>+'Step-2.4'!B14</f>
        <v>1034.7619915840783</v>
      </c>
    </row>
  </sheetData>
  <mergeCells count="1">
    <mergeCell ref="B15:C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Outputs</vt:lpstr>
      <vt:lpstr>Input-1.1</vt:lpstr>
      <vt:lpstr>Input-1.2</vt:lpstr>
      <vt:lpstr>Input-2.1</vt:lpstr>
      <vt:lpstr>Step-1.4</vt:lpstr>
      <vt:lpstr>Step-2.4</vt:lpstr>
      <vt:lpstr>Step-2.5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2020-04-22T22:41:06Z</dcterms:created>
  <dcterms:modified xsi:type="dcterms:W3CDTF">2020-04-23T21:58:59Z</dcterms:modified>
</cp:coreProperties>
</file>