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ke/Documents/College/AES 410/"/>
    </mc:Choice>
  </mc:AlternateContent>
  <bookViews>
    <workbookView xWindow="0" yWindow="460" windowWidth="23740" windowHeight="9240" xr2:uid="{00000000-000D-0000-FFFF-FFFF00000000}"/>
  </bookViews>
  <sheets>
    <sheet name="Main" sheetId="1" r:id="rId1"/>
    <sheet name="Supplier" sheetId="3" r:id="rId2"/>
    <sheet name="In-Transit" sheetId="2" r:id="rId3"/>
    <sheet name="Plant Bank" sheetId="4" r:id="rId4"/>
    <sheet name="Frequency" sheetId="7" r:id="rId5"/>
    <sheet name="DefaultParameter" sheetId="8" r:id="rId6"/>
  </sheets>
  <definedNames>
    <definedName name="FreqAdjustOld">DefaultParameter!$H$12:$I$16</definedName>
    <definedName name="ProliferationTable">DefaultParameter!$I$2:$K$8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8" l="1"/>
  <c r="N5" i="1" l="1"/>
  <c r="D12" i="7"/>
  <c r="D14" i="7"/>
  <c r="D6" i="4"/>
  <c r="D5" i="4"/>
  <c r="D4" i="4"/>
  <c r="E2" i="3"/>
  <c r="D5" i="2"/>
  <c r="D4" i="2"/>
  <c r="D6" i="2"/>
  <c r="D3" i="2"/>
  <c r="D7" i="4"/>
  <c r="D7" i="7" s="1"/>
  <c r="D11" i="7" s="1"/>
  <c r="D13" i="7" s="1"/>
  <c r="D6" i="7"/>
  <c r="D5" i="7"/>
  <c r="D4" i="7"/>
  <c r="D7" i="2"/>
  <c r="D3" i="4"/>
  <c r="D2" i="7"/>
  <c r="D40" i="4"/>
  <c r="N3" i="1" l="1"/>
  <c r="D15" i="7"/>
  <c r="D12" i="4"/>
  <c r="D10" i="4"/>
  <c r="D1" i="7" s="1"/>
  <c r="D3" i="7" s="1"/>
  <c r="D8" i="7"/>
  <c r="D26" i="4"/>
  <c r="E16" i="4"/>
  <c r="E21" i="3"/>
  <c r="E8" i="3"/>
  <c r="D32" i="4" s="1"/>
  <c r="E3" i="3"/>
  <c r="G22" i="3" s="1"/>
  <c r="E14" i="3"/>
  <c r="D2" i="2" l="1"/>
  <c r="D19" i="2" s="1"/>
  <c r="N6" i="1"/>
  <c r="D11" i="4"/>
  <c r="D16" i="2" s="1"/>
  <c r="D13" i="4" s="1"/>
  <c r="E17" i="4" s="1"/>
  <c r="F42" i="4" s="1"/>
  <c r="D20" i="4"/>
  <c r="H43" i="4" s="1"/>
  <c r="D9" i="7"/>
  <c r="D21" i="2"/>
  <c r="D22" i="4"/>
  <c r="J43" i="4" s="1"/>
  <c r="D12" i="2"/>
  <c r="D11" i="2"/>
  <c r="F20" i="2" l="1"/>
  <c r="D20" i="2" s="1"/>
  <c r="D22" i="2" s="1"/>
  <c r="D31" i="4"/>
  <c r="D33" i="4" s="1"/>
  <c r="D21" i="4"/>
  <c r="I43" i="4" s="1"/>
  <c r="E5" i="3"/>
  <c r="D10" i="2"/>
  <c r="D13" i="2" s="1"/>
  <c r="D16" i="4" s="1"/>
  <c r="D9" i="2"/>
  <c r="D17" i="2" s="1"/>
  <c r="F33" i="4" l="1"/>
  <c r="G13" i="1"/>
  <c r="F22" i="2"/>
  <c r="F13" i="1"/>
  <c r="J45" i="4"/>
  <c r="M45" i="4"/>
  <c r="F22" i="3"/>
  <c r="E7" i="3"/>
  <c r="D19" i="4"/>
  <c r="D17" i="4"/>
  <c r="E41" i="4" s="1"/>
  <c r="G43" i="4" s="1"/>
  <c r="K44" i="4" s="1"/>
  <c r="E4" i="3"/>
  <c r="D28" i="4"/>
  <c r="L44" i="4" s="1"/>
  <c r="D23" i="2"/>
  <c r="F23" i="2" l="1"/>
  <c r="F12" i="1"/>
  <c r="E16" i="3"/>
  <c r="F24" i="3"/>
  <c r="G24" i="3"/>
  <c r="F14" i="3"/>
  <c r="E15" i="3" s="1"/>
  <c r="E17" i="3" s="1"/>
  <c r="H22" i="3"/>
  <c r="I23" i="3" s="1"/>
  <c r="E26" i="4"/>
  <c r="D27" i="4" s="1"/>
  <c r="D29" i="4" s="1"/>
  <c r="G12" i="1" s="1"/>
  <c r="J23" i="3"/>
  <c r="F29" i="4" l="1"/>
  <c r="G17" i="3"/>
  <c r="E12" i="1"/>
  <c r="H12" i="1" s="1"/>
  <c r="G16" i="3"/>
  <c r="E13" i="1"/>
  <c r="H13" i="1" s="1"/>
</calcChain>
</file>

<file path=xl/sharedStrings.xml><?xml version="1.0" encoding="utf-8"?>
<sst xmlns="http://schemas.openxmlformats.org/spreadsheetml/2006/main" count="239" uniqueCount="129">
  <si>
    <t>shipments per week</t>
  </si>
  <si>
    <t>shipments per day</t>
  </si>
  <si>
    <t>Plant days/Wk:</t>
  </si>
  <si>
    <t>Load/Unload time:</t>
  </si>
  <si>
    <t>hours</t>
  </si>
  <si>
    <t>Mx Border Crossing Time:</t>
  </si>
  <si>
    <t>days</t>
  </si>
  <si>
    <t>ODC Processing Delay:</t>
  </si>
  <si>
    <t>Service Hrs/Day:</t>
  </si>
  <si>
    <t>Avg Speed:</t>
  </si>
  <si>
    <t>mph</t>
  </si>
  <si>
    <t>miles</t>
  </si>
  <si>
    <t>Truck time:</t>
  </si>
  <si>
    <t>Supplier-Plant Distance:</t>
  </si>
  <si>
    <t>Cross MX Border ?:</t>
  </si>
  <si>
    <t>ODC Processing ?:</t>
  </si>
  <si>
    <t>No</t>
  </si>
  <si>
    <t>MX Border Time:</t>
  </si>
  <si>
    <t>ODC Processing Time:</t>
  </si>
  <si>
    <t>Shipment Size</t>
  </si>
  <si>
    <t>Container</t>
  </si>
  <si>
    <t>Container Per Day</t>
  </si>
  <si>
    <t>Actual Frequency:</t>
  </si>
  <si>
    <t>Shipments Per Day (Lambda):</t>
  </si>
  <si>
    <r>
      <t>Transit Time Per Shipment (W</t>
    </r>
    <r>
      <rPr>
        <vertAlign val="super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</si>
  <si>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t>ContainerDays</t>
  </si>
  <si>
    <t>New Containers In Transit</t>
  </si>
  <si>
    <t>Min Containers @ Supplier</t>
  </si>
  <si>
    <t>Min Safety Stock Day @ Supplier</t>
  </si>
  <si>
    <t>Number of Variants</t>
  </si>
  <si>
    <t xml:space="preserve">Proliferation </t>
  </si>
  <si>
    <t># of Variants</t>
  </si>
  <si>
    <t>Proliferation</t>
  </si>
  <si>
    <t>31-40</t>
  </si>
  <si>
    <t>41-50</t>
  </si>
  <si>
    <t>51-70</t>
  </si>
  <si>
    <t>70+</t>
  </si>
  <si>
    <t>1-4</t>
  </si>
  <si>
    <t>5-10</t>
  </si>
  <si>
    <t>11-30</t>
  </si>
  <si>
    <t># of Variants Breakpoint</t>
  </si>
  <si>
    <t>Current Proliferation</t>
  </si>
  <si>
    <t>Proposed Additional Container</t>
  </si>
  <si>
    <t>Supplier SS Driven By</t>
  </si>
  <si>
    <t>Min Containers</t>
  </si>
  <si>
    <t>Volume</t>
  </si>
  <si>
    <t>Supplier SS</t>
  </si>
  <si>
    <t>New Supplier Bank</t>
  </si>
  <si>
    <t>Old Supplier Bank w/o Proliferation</t>
  </si>
  <si>
    <t>Old Proliferation</t>
  </si>
  <si>
    <t>Old Supplier Bank</t>
  </si>
  <si>
    <t>Supplier SS Driven By Min Containers</t>
  </si>
  <si>
    <t>1 Shipment Size</t>
  </si>
  <si>
    <t>Container Day</t>
  </si>
  <si>
    <t>Old Container In Transit w/o Proliferation</t>
  </si>
  <si>
    <t>Old Container In Transit</t>
  </si>
  <si>
    <t>Min Containers @ Plant</t>
  </si>
  <si>
    <t>Internal Handling Time</t>
  </si>
  <si>
    <t>Volatility</t>
  </si>
  <si>
    <t>Time Till Next Delivery</t>
  </si>
  <si>
    <t>Expedite Travel Time</t>
  </si>
  <si>
    <t>Manufacturing Time</t>
  </si>
  <si>
    <t>Plant SS Driven By:</t>
  </si>
  <si>
    <t>Min Cont</t>
  </si>
  <si>
    <t>Vol</t>
  </si>
  <si>
    <t>Cover internal handling</t>
  </si>
  <si>
    <t>Plant SS</t>
  </si>
  <si>
    <t>New Plant Bank</t>
  </si>
  <si>
    <t>Old Plant Bank w/o Proliferation</t>
  </si>
  <si>
    <t>Penetration</t>
  </si>
  <si>
    <t>Veh/Day</t>
  </si>
  <si>
    <t>Part/Veh</t>
  </si>
  <si>
    <t>Avg Part Demand/Day</t>
  </si>
  <si>
    <t>Program Planning Volume</t>
  </si>
  <si>
    <t>St Pack</t>
  </si>
  <si>
    <t>Parts/Container</t>
  </si>
  <si>
    <t>Peak Part Demand/Day</t>
  </si>
  <si>
    <t>Extra Container For Volatility</t>
  </si>
  <si>
    <t>containers</t>
  </si>
  <si>
    <t>Material needed to cover a missed/bad shipment</t>
  </si>
  <si>
    <t>Plant Minimum</t>
  </si>
  <si>
    <r>
      <rPr>
        <sz val="11"/>
        <color theme="1"/>
        <rFont val="Calibri"/>
        <family val="2"/>
        <scheme val="minor"/>
      </rPr>
      <t xml:space="preserve">Expedite Travel Time
</t>
    </r>
    <r>
      <rPr>
        <sz val="8"/>
        <color theme="1"/>
        <rFont val="Calibri"/>
        <family val="2"/>
        <scheme val="minor"/>
      </rPr>
      <t>(Not including MX Border Time)</t>
    </r>
  </si>
  <si>
    <t>Supplier SS Driven by Vol</t>
  </si>
  <si>
    <t>Plant SS Driven By Min Containers</t>
  </si>
  <si>
    <t>Plant SS Driven by Vol</t>
  </si>
  <si>
    <t>Old Plant Bank</t>
  </si>
  <si>
    <t>Plant SS Driven by Dist</t>
  </si>
  <si>
    <t>Plant SS Driven by Freq</t>
  </si>
  <si>
    <t>Mat'l Needed to cover missed shipment</t>
  </si>
  <si>
    <t>Internal Handling</t>
  </si>
  <si>
    <t>Part/Wk</t>
  </si>
  <si>
    <t>Plant days/Wk</t>
  </si>
  <si>
    <t>Cuft/Part</t>
  </si>
  <si>
    <t>Container L</t>
  </si>
  <si>
    <t>Container W</t>
  </si>
  <si>
    <t>Container H</t>
  </si>
  <si>
    <t>inch</t>
  </si>
  <si>
    <t>Cuft/Week</t>
  </si>
  <si>
    <t>Shipments/Week</t>
  </si>
  <si>
    <t>Calculated Commodity Shipment Week</t>
  </si>
  <si>
    <t>Min Freq</t>
  </si>
  <si>
    <t>Actual Freq</t>
  </si>
  <si>
    <t>Net Cuft/Truck</t>
  </si>
  <si>
    <t>Calculated Freq</t>
  </si>
  <si>
    <t>Override Freq</t>
  </si>
  <si>
    <t xml:space="preserve">Inputs </t>
  </si>
  <si>
    <t>Main Page</t>
  </si>
  <si>
    <t>Upper Confidence Limit (Volatility)</t>
  </si>
  <si>
    <t>User Input</t>
  </si>
  <si>
    <t>Output</t>
  </si>
  <si>
    <t>Critical Output</t>
  </si>
  <si>
    <t>Calculated</t>
  </si>
  <si>
    <t>Default (Input)</t>
  </si>
  <si>
    <t>For Your Information</t>
  </si>
  <si>
    <t>New</t>
  </si>
  <si>
    <t>Old</t>
  </si>
  <si>
    <t>Supplier Bank</t>
  </si>
  <si>
    <t>In Transit</t>
  </si>
  <si>
    <t>Plant Bank</t>
  </si>
  <si>
    <t>Total</t>
  </si>
  <si>
    <t>0</t>
  </si>
  <si>
    <t>2</t>
  </si>
  <si>
    <t>3</t>
  </si>
  <si>
    <t>8</t>
  </si>
  <si>
    <t xml:space="preserve"> Additional System Days (Old Method)</t>
  </si>
  <si>
    <t>Actual Freq (Shipment/Week)</t>
  </si>
  <si>
    <t>Days</t>
  </si>
  <si>
    <t>Old System Days Freq Ajust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</si>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</sst>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3" borderId="0" xfId="0" applyFill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" fontId="1" fillId="0" borderId="0" xfId="0" applyNumberFormat="1" applyFont="1" applyBorder="1"/>
    <xf numFmtId="1" fontId="2" fillId="0" borderId="0" xfId="0" applyNumberFormat="1" applyFont="1" applyBorder="1"/>
    <xf numFmtId="1" fontId="0" fillId="0" borderId="0" xfId="0" applyNumberFormat="1" applyBorder="1"/>
    <xf numFmtId="0" fontId="0" fillId="0" borderId="0" xfId="0" applyFill="1" applyBorder="1" applyAlignment="1">
      <alignment horizontal="right"/>
    </xf>
    <xf numFmtId="0" fontId="0" fillId="0" borderId="0" xfId="0" quotePrefix="1"/>
    <xf numFmtId="16" fontId="0" fillId="0" borderId="0" xfId="0" quotePrefix="1" applyNumberFormat="1"/>
    <xf numFmtId="1" fontId="2" fillId="0" borderId="0" xfId="0" applyNumberFormat="1" applyFont="1"/>
    <xf numFmtId="1" fontId="0" fillId="3" borderId="0" xfId="0" applyNumberFormat="1" applyFill="1"/>
    <xf numFmtId="1" fontId="0" fillId="0" borderId="0" xfId="0" applyNumberFormat="1"/>
    <xf numFmtId="2" fontId="2" fillId="0" borderId="0" xfId="0" applyNumberFormat="1" applyFont="1" applyBorder="1"/>
    <xf numFmtId="9" fontId="0" fillId="3" borderId="0" xfId="0" applyNumberFormat="1" applyFill="1"/>
    <xf numFmtId="0" fontId="6" fillId="0" borderId="0" xfId="0" applyFont="1" applyAlignment="1">
      <alignment horizontal="right"/>
    </xf>
    <xf numFmtId="9" fontId="1" fillId="0" borderId="0" xfId="1" applyFont="1" applyBorder="1"/>
    <xf numFmtId="0" fontId="6" fillId="0" borderId="0" xfId="0" applyFont="1"/>
    <xf numFmtId="0" fontId="0" fillId="0" borderId="0" xfId="0" applyAlignment="1">
      <alignment horizontal="right" wrapText="1"/>
    </xf>
    <xf numFmtId="1" fontId="7" fillId="0" borderId="0" xfId="0" applyNumberFormat="1" applyFont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7" fillId="0" borderId="0" xfId="0" applyFont="1"/>
    <xf numFmtId="0" fontId="0" fillId="0" borderId="0" xfId="0" applyFill="1"/>
    <xf numFmtId="1" fontId="2" fillId="0" borderId="0" xfId="0" applyNumberFormat="1" applyFont="1" applyFill="1" applyBorder="1"/>
    <xf numFmtId="0" fontId="7" fillId="0" borderId="0" xfId="0" applyFont="1" applyFill="1"/>
    <xf numFmtId="9" fontId="0" fillId="3" borderId="0" xfId="1" applyFont="1" applyFill="1"/>
    <xf numFmtId="0" fontId="9" fillId="0" borderId="0" xfId="0" applyFont="1" applyFill="1"/>
    <xf numFmtId="0" fontId="9" fillId="0" borderId="0" xfId="0" applyFont="1"/>
    <xf numFmtId="0" fontId="10" fillId="0" borderId="0" xfId="2"/>
    <xf numFmtId="0" fontId="9" fillId="0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9" fontId="11" fillId="0" borderId="0" xfId="0" applyNumberFormat="1" applyFont="1" applyFill="1"/>
    <xf numFmtId="0" fontId="11" fillId="0" borderId="0" xfId="0" applyFont="1" applyFill="1"/>
    <xf numFmtId="0" fontId="12" fillId="0" borderId="0" xfId="0" applyFont="1" applyFill="1"/>
    <xf numFmtId="9" fontId="0" fillId="2" borderId="0" xfId="1" applyFont="1" applyFill="1" applyBorder="1"/>
    <xf numFmtId="165" fontId="11" fillId="0" borderId="0" xfId="0" applyNumberFormat="1" applyFont="1" applyBorder="1"/>
    <xf numFmtId="0" fontId="0" fillId="4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 applyAlignment="1">
      <alignment horizontal="center"/>
    </xf>
    <xf numFmtId="1" fontId="1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9" fontId="7" fillId="0" borderId="0" xfId="1" applyFont="1"/>
    <xf numFmtId="0" fontId="7" fillId="0" borderId="0" xfId="0" applyFont="1" applyBorder="1"/>
    <xf numFmtId="9" fontId="7" fillId="0" borderId="0" xfId="0" applyNumberFormat="1" applyFont="1" applyBorder="1"/>
    <xf numFmtId="165" fontId="7" fillId="0" borderId="0" xfId="0" applyNumberFormat="1" applyFont="1"/>
    <xf numFmtId="0" fontId="0" fillId="0" borderId="0" xfId="0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Container Loop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Main!$E$11</c:f>
              <c:strCache>
                <c:ptCount val="1"/>
                <c:pt idx="0">
                  <c:v>Supplier 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Main!$D$12:$D$13</c:f>
              <c:strCache>
                <c:ptCount val="2"/>
                <c:pt idx="0">
                  <c:v>New</c:v>
                </c:pt>
                <c:pt idx="1">
                  <c:v>Old</c:v>
                </c:pt>
              </c:strCache>
            </c:strRef>
          </c:cat>
          <c:val>
            <c:numRef>
              <c:f>Main!$E$12:$E$13</c:f>
              <c:numCache>
                <c:formatCode>General</c:formatCode>
                <c:ptCount val="2"/>
                <c:pt idx="0" formatCode="0">
                  <c:v>356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C-47FF-ADC5-8D1444580FEB}"/>
            </c:ext>
          </c:extLst>
        </c:ser>
        <c:ser>
          <c:idx val="1"/>
          <c:order val="1"/>
          <c:tx>
            <c:strRef>
              <c:f>Main!$F$11</c:f>
              <c:strCache>
                <c:ptCount val="1"/>
                <c:pt idx="0">
                  <c:v>In Transit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Main!$D$12:$D$13</c:f>
              <c:strCache>
                <c:ptCount val="2"/>
                <c:pt idx="0">
                  <c:v>New</c:v>
                </c:pt>
                <c:pt idx="1">
                  <c:v>Old</c:v>
                </c:pt>
              </c:strCache>
            </c:strRef>
          </c:cat>
          <c:val>
            <c:numRef>
              <c:f>Main!$F$12:$F$13</c:f>
              <c:numCache>
                <c:formatCode>General</c:formatCode>
                <c:ptCount val="2"/>
                <c:pt idx="0" formatCode="0">
                  <c:v>250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C-47FF-ADC5-8D1444580FEB}"/>
            </c:ext>
          </c:extLst>
        </c:ser>
        <c:ser>
          <c:idx val="2"/>
          <c:order val="2"/>
          <c:tx>
            <c:strRef>
              <c:f>Main!$G$11</c:f>
              <c:strCache>
                <c:ptCount val="1"/>
                <c:pt idx="0">
                  <c:v>Plant Bank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Main!$D$12:$D$13</c:f>
              <c:strCache>
                <c:ptCount val="2"/>
                <c:pt idx="0">
                  <c:v>New</c:v>
                </c:pt>
                <c:pt idx="1">
                  <c:v>Old</c:v>
                </c:pt>
              </c:strCache>
            </c:strRef>
          </c:cat>
          <c:val>
            <c:numRef>
              <c:f>Main!$G$12:$G$13</c:f>
              <c:numCache>
                <c:formatCode>General</c:formatCode>
                <c:ptCount val="2"/>
                <c:pt idx="0" formatCode="0">
                  <c:v>173.7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C-47FF-ADC5-8D144458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06056"/>
        <c:axId val="177706384"/>
      </c:barChart>
      <c:lineChart>
        <c:grouping val="standard"/>
        <c:varyColors val="0"/>
        <c:ser>
          <c:idx val="3"/>
          <c:order val="3"/>
          <c:tx>
            <c:strRef>
              <c:f>Main!$H$11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Main!$H$12:$H$13</c:f>
              <c:numCache>
                <c:formatCode>0</c:formatCode>
                <c:ptCount val="2"/>
                <c:pt idx="0">
                  <c:v>779.7</c:v>
                </c:pt>
                <c:pt idx="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C-47FF-ADC5-8D144458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6056"/>
        <c:axId val="177706384"/>
      </c:lineChart>
      <c:catAx>
        <c:axId val="17770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6384"/>
        <c:crosses val="autoZero"/>
        <c:auto val="1"/>
        <c:lblAlgn val="ctr"/>
        <c:lblOffset val="100"/>
        <c:noMultiLvlLbl val="0"/>
      </c:catAx>
      <c:valAx>
        <c:axId val="1777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Bank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Supplier!$E$20</c:f>
              <c:strCache>
                <c:ptCount val="1"/>
                <c:pt idx="0">
                  <c:v>Min Containers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Supplier!$E$21:$E$24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4-4A91-86D2-F42FD7B1815B}"/>
            </c:ext>
          </c:extLst>
        </c:ser>
        <c:ser>
          <c:idx val="1"/>
          <c:order val="1"/>
          <c:tx>
            <c:strRef>
              <c:f>Supplier!$F$20</c:f>
              <c:strCache>
                <c:ptCount val="1"/>
                <c:pt idx="0">
                  <c:v>Container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Supplier!$F$21:$F$24</c:f>
              <c:numCache>
                <c:formatCode>General</c:formatCode>
                <c:ptCount val="4"/>
                <c:pt idx="1">
                  <c:v>100</c:v>
                </c:pt>
                <c:pt idx="3" formatCode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4-4A91-86D2-F42FD7B1815B}"/>
            </c:ext>
          </c:extLst>
        </c:ser>
        <c:ser>
          <c:idx val="2"/>
          <c:order val="2"/>
          <c:tx>
            <c:strRef>
              <c:f>Supplier!$G$20</c:f>
              <c:strCache>
                <c:ptCount val="1"/>
                <c:pt idx="0">
                  <c:v>Proliferation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Supplier!$G$21:$G$24</c:f>
              <c:numCache>
                <c:formatCode>General</c:formatCode>
                <c:ptCount val="4"/>
                <c:pt idx="1">
                  <c:v>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4-4A91-86D2-F42FD7B1815B}"/>
            </c:ext>
          </c:extLst>
        </c:ser>
        <c:ser>
          <c:idx val="3"/>
          <c:order val="3"/>
          <c:tx>
            <c:strRef>
              <c:f>Supplier!$H$20</c:f>
              <c:strCache>
                <c:ptCount val="1"/>
                <c:pt idx="0">
                  <c:v>1 Shipment Size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Supplier!$H$21:$H$24</c:f>
              <c:numCache>
                <c:formatCode>0</c:formatCode>
                <c:ptCount val="4"/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4-4A91-86D2-F42FD7B1815B}"/>
            </c:ext>
          </c:extLst>
        </c:ser>
        <c:ser>
          <c:idx val="5"/>
          <c:order val="4"/>
          <c:tx>
            <c:strRef>
              <c:f>Supplier!$I$20</c:f>
              <c:strCache>
                <c:ptCount val="1"/>
                <c:pt idx="0">
                  <c:v>Plant SS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Supplier!$I$21:$I$24</c:f>
              <c:numCache>
                <c:formatCode>0</c:formatCode>
                <c:ptCount val="4"/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4-4A91-86D2-F42FD7B1815B}"/>
            </c:ext>
          </c:extLst>
        </c:ser>
        <c:ser>
          <c:idx val="4"/>
          <c:order val="5"/>
          <c:tx>
            <c:strRef>
              <c:f>Supplier!$J$20</c:f>
              <c:strCache>
                <c:ptCount val="1"/>
                <c:pt idx="0">
                  <c:v>1 Shipment Size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Supplier!$J$21:$J$24</c:f>
              <c:numCache>
                <c:formatCode>General</c:formatCode>
                <c:ptCount val="4"/>
                <c:pt idx="2" formatCode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4-4A91-86D2-F42FD7B1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469792"/>
        <c:axId val="1228859248"/>
      </c:barChart>
      <c:catAx>
        <c:axId val="1211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59248"/>
        <c:crosses val="autoZero"/>
        <c:auto val="1"/>
        <c:lblAlgn val="ctr"/>
        <c:lblOffset val="100"/>
        <c:noMultiLvlLbl val="0"/>
      </c:catAx>
      <c:valAx>
        <c:axId val="12288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 Bank </a:t>
            </a:r>
            <a:r>
              <a:rPr lang="en-US" sz="1400" b="0" i="0" u="none" strike="noStrike" baseline="0">
                <a:effectLst/>
              </a:rPr>
              <a:t>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0210776405243E-2"/>
          <c:y val="9.2830687830687833E-2"/>
          <c:w val="0.91941053239904647"/>
          <c:h val="0.811446277548639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'Plant Bank'!$D$39</c:f>
              <c:strCache>
                <c:ptCount val="1"/>
                <c:pt idx="0">
                  <c:v>Min Containers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1162079510703364E-3"/>
                  <c:y val="-3.70370370370370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F2-4435-BC57-84EF1A9E1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Bank'!$D$40:$D$45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2-4435-BC57-84EF1A9E1205}"/>
            </c:ext>
          </c:extLst>
        </c:ser>
        <c:ser>
          <c:idx val="1"/>
          <c:order val="1"/>
          <c:tx>
            <c:strRef>
              <c:f>'Plant Bank'!$E$39</c:f>
              <c:strCache>
                <c:ptCount val="1"/>
                <c:pt idx="0">
                  <c:v>Time Till Next Delivery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Bank'!$E$40:$E$45</c:f>
              <c:numCache>
                <c:formatCode>0</c:formatCode>
                <c:ptCount val="6"/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2-4435-BC57-84EF1A9E1205}"/>
            </c:ext>
          </c:extLst>
        </c:ser>
        <c:ser>
          <c:idx val="2"/>
          <c:order val="2"/>
          <c:tx>
            <c:strRef>
              <c:f>'Plant Bank'!$F$39</c:f>
              <c:strCache>
                <c:ptCount val="1"/>
                <c:pt idx="0">
                  <c:v>Expedite Travel Time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Bank'!$F$40:$F$45</c:f>
              <c:numCache>
                <c:formatCode>General</c:formatCode>
                <c:ptCount val="6"/>
                <c:pt idx="2" formatCode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2-4435-BC57-84EF1A9E1205}"/>
            </c:ext>
          </c:extLst>
        </c:ser>
        <c:ser>
          <c:idx val="3"/>
          <c:order val="3"/>
          <c:tx>
            <c:strRef>
              <c:f>'Plant Bank'!$G$39</c:f>
              <c:strCache>
                <c:ptCount val="1"/>
                <c:pt idx="0">
                  <c:v>Mat'l Needed to cover missed shipment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Bank'!$G$40:$G$45</c:f>
              <c:numCache>
                <c:formatCode>General</c:formatCode>
                <c:ptCount val="6"/>
                <c:pt idx="3" formatCode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2-4435-BC57-84EF1A9E1205}"/>
            </c:ext>
          </c:extLst>
        </c:ser>
        <c:ser>
          <c:idx val="4"/>
          <c:order val="4"/>
          <c:tx>
            <c:strRef>
              <c:f>'Plant Bank'!$H$39</c:f>
              <c:strCache>
                <c:ptCount val="1"/>
                <c:pt idx="0">
                  <c:v>Volatility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Bank'!$H$40:$H$45</c:f>
              <c:numCache>
                <c:formatCode>General</c:formatCode>
                <c:ptCount val="6"/>
                <c:pt idx="3" formatCode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2-4435-BC57-84EF1A9E1205}"/>
            </c:ext>
          </c:extLst>
        </c:ser>
        <c:ser>
          <c:idx val="5"/>
          <c:order val="5"/>
          <c:tx>
            <c:strRef>
              <c:f>'Plant Bank'!$I$39</c:f>
              <c:strCache>
                <c:ptCount val="1"/>
                <c:pt idx="0">
                  <c:v>Internal Handling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6.1162079510701873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F2-4435-BC57-84EF1A9E1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Bank'!$I$40:$I$45</c:f>
              <c:numCache>
                <c:formatCode>0</c:formatCode>
                <c:ptCount val="6"/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F2-4435-BC57-84EF1A9E1205}"/>
            </c:ext>
          </c:extLst>
        </c:ser>
        <c:ser>
          <c:idx val="9"/>
          <c:order val="6"/>
          <c:tx>
            <c:strRef>
              <c:f>'Plant Bank'!$M$39</c:f>
              <c:strCache>
                <c:ptCount val="1"/>
                <c:pt idx="0">
                  <c:v>Container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'Plant Bank'!$M$40:$M$45</c:f>
              <c:numCache>
                <c:formatCode>General</c:formatCode>
                <c:ptCount val="6"/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F2-4435-BC57-84EF1A9E1205}"/>
            </c:ext>
          </c:extLst>
        </c:ser>
        <c:ser>
          <c:idx val="6"/>
          <c:order val="7"/>
          <c:tx>
            <c:strRef>
              <c:f>'Plant Bank'!$J$39</c:f>
              <c:strCache>
                <c:ptCount val="1"/>
                <c:pt idx="0">
                  <c:v>Proliferation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-2.0344452404233698E-3"/>
                  <c:y val="-2.90985409487499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F2-4435-BC57-84EF1A9E1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Bank'!$J$40:$J$45</c:f>
              <c:numCache>
                <c:formatCode>0</c:formatCode>
                <c:ptCount val="6"/>
                <c:pt idx="3">
                  <c:v>6</c:v>
                </c:pt>
                <c:pt idx="5" formatCode="General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F2-4435-BC57-84EF1A9E1205}"/>
            </c:ext>
          </c:extLst>
        </c:ser>
        <c:ser>
          <c:idx val="7"/>
          <c:order val="8"/>
          <c:tx>
            <c:strRef>
              <c:f>'Plant Bank'!$K$39</c:f>
              <c:strCache>
                <c:ptCount val="1"/>
                <c:pt idx="0">
                  <c:v>Plant SS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Bank'!$K$40:$K$45</c:f>
              <c:numCache>
                <c:formatCode>0</c:formatCode>
                <c:ptCount val="6"/>
                <c:pt idx="4">
                  <c:v>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F2-4435-BC57-84EF1A9E1205}"/>
            </c:ext>
          </c:extLst>
        </c:ser>
        <c:ser>
          <c:idx val="8"/>
          <c:order val="9"/>
          <c:tx>
            <c:strRef>
              <c:f>'Plant Bank'!$L$39</c:f>
              <c:strCache>
                <c:ptCount val="1"/>
                <c:pt idx="0">
                  <c:v>1 Shipment Size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Bank'!$L$40:$L$45</c:f>
              <c:numCache>
                <c:formatCode>General</c:formatCode>
                <c:ptCount val="6"/>
                <c:pt idx="4" formatCode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F2-4435-BC57-84EF1A9E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085680"/>
        <c:axId val="1330093552"/>
      </c:barChart>
      <c:catAx>
        <c:axId val="13300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93552"/>
        <c:crosses val="autoZero"/>
        <c:auto val="1"/>
        <c:lblAlgn val="ctr"/>
        <c:lblOffset val="100"/>
        <c:noMultiLvlLbl val="0"/>
      </c:catAx>
      <c:valAx>
        <c:axId val="1330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Supplier!$E$20</c:f>
              <c:strCache>
                <c:ptCount val="1"/>
                <c:pt idx="0">
                  <c:v>Min Containers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Supplier!$E$21:$E$24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0-4E49-9607-B0780BFEC7F7}"/>
            </c:ext>
          </c:extLst>
        </c:ser>
        <c:ser>
          <c:idx val="1"/>
          <c:order val="1"/>
          <c:tx>
            <c:strRef>
              <c:f>Supplier!$F$20</c:f>
              <c:strCache>
                <c:ptCount val="1"/>
                <c:pt idx="0">
                  <c:v>Container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Supplier!$F$21:$F$24</c:f>
              <c:numCache>
                <c:formatCode>General</c:formatCode>
                <c:ptCount val="4"/>
                <c:pt idx="1">
                  <c:v>100</c:v>
                </c:pt>
                <c:pt idx="3" formatCode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0-4E49-9607-B0780BFEC7F7}"/>
            </c:ext>
          </c:extLst>
        </c:ser>
        <c:ser>
          <c:idx val="2"/>
          <c:order val="2"/>
          <c:tx>
            <c:strRef>
              <c:f>Supplier!$G$20</c:f>
              <c:strCache>
                <c:ptCount val="1"/>
                <c:pt idx="0">
                  <c:v>Proliferation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Supplier!$G$21:$G$24</c:f>
              <c:numCache>
                <c:formatCode>General</c:formatCode>
                <c:ptCount val="4"/>
                <c:pt idx="1">
                  <c:v>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0-4E49-9607-B0780BFEC7F7}"/>
            </c:ext>
          </c:extLst>
        </c:ser>
        <c:ser>
          <c:idx val="3"/>
          <c:order val="3"/>
          <c:tx>
            <c:strRef>
              <c:f>Supplier!$H$20</c:f>
              <c:strCache>
                <c:ptCount val="1"/>
                <c:pt idx="0">
                  <c:v>1 Shipment Size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Supplier!$H$21:$H$24</c:f>
              <c:numCache>
                <c:formatCode>0</c:formatCode>
                <c:ptCount val="4"/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0-4E49-9607-B0780BFEC7F7}"/>
            </c:ext>
          </c:extLst>
        </c:ser>
        <c:ser>
          <c:idx val="5"/>
          <c:order val="4"/>
          <c:tx>
            <c:strRef>
              <c:f>Supplier!$I$20</c:f>
              <c:strCache>
                <c:ptCount val="1"/>
                <c:pt idx="0">
                  <c:v>Plant SS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Supplier!$I$21:$I$24</c:f>
              <c:numCache>
                <c:formatCode>0</c:formatCode>
                <c:ptCount val="4"/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0-4E49-9607-B0780BFEC7F7}"/>
            </c:ext>
          </c:extLst>
        </c:ser>
        <c:ser>
          <c:idx val="4"/>
          <c:order val="5"/>
          <c:tx>
            <c:strRef>
              <c:f>Supplier!$J$20</c:f>
              <c:strCache>
                <c:ptCount val="1"/>
                <c:pt idx="0">
                  <c:v>1 Shipment Size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Supplier!$D$21:$D$24</c:f>
              <c:strCache>
                <c:ptCount val="4"/>
                <c:pt idx="0">
                  <c:v>Supplier SS Driven By Min Containers</c:v>
                </c:pt>
                <c:pt idx="1">
                  <c:v>Supplier SS Driven by Vol</c:v>
                </c:pt>
                <c:pt idx="2">
                  <c:v>New Supplier Bank</c:v>
                </c:pt>
                <c:pt idx="3">
                  <c:v>Old Supplier Bank</c:v>
                </c:pt>
              </c:strCache>
            </c:strRef>
          </c:cat>
          <c:val>
            <c:numRef>
              <c:f>Supplier!$J$21:$J$24</c:f>
              <c:numCache>
                <c:formatCode>General</c:formatCode>
                <c:ptCount val="4"/>
                <c:pt idx="2" formatCode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0-4E49-9607-B0780BFE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469792"/>
        <c:axId val="1228859248"/>
      </c:barChart>
      <c:catAx>
        <c:axId val="12114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59248"/>
        <c:crosses val="autoZero"/>
        <c:auto val="1"/>
        <c:lblAlgn val="ctr"/>
        <c:lblOffset val="100"/>
        <c:noMultiLvlLbl val="0"/>
      </c:catAx>
      <c:valAx>
        <c:axId val="12288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0210776405243E-2"/>
          <c:y val="9.2830687830687833E-2"/>
          <c:w val="0.91941053239904647"/>
          <c:h val="0.811446277548639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'Plant Bank'!$D$39</c:f>
              <c:strCache>
                <c:ptCount val="1"/>
                <c:pt idx="0">
                  <c:v>Min Containers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1162079510703364E-3"/>
                  <c:y val="-3.70370370370370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36-4256-A456-408EEEABD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Bank'!$D$40:$D$45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6-4256-A456-408EEEABD218}"/>
            </c:ext>
          </c:extLst>
        </c:ser>
        <c:ser>
          <c:idx val="1"/>
          <c:order val="1"/>
          <c:tx>
            <c:strRef>
              <c:f>'Plant Bank'!$E$39</c:f>
              <c:strCache>
                <c:ptCount val="1"/>
                <c:pt idx="0">
                  <c:v>Time Till Next Delivery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Bank'!$E$40:$E$45</c:f>
              <c:numCache>
                <c:formatCode>0</c:formatCode>
                <c:ptCount val="6"/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6-4256-A456-408EEEABD218}"/>
            </c:ext>
          </c:extLst>
        </c:ser>
        <c:ser>
          <c:idx val="2"/>
          <c:order val="2"/>
          <c:tx>
            <c:strRef>
              <c:f>'Plant Bank'!$F$39</c:f>
              <c:strCache>
                <c:ptCount val="1"/>
                <c:pt idx="0">
                  <c:v>Expedite Travel Time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Bank'!$F$40:$F$45</c:f>
              <c:numCache>
                <c:formatCode>General</c:formatCode>
                <c:ptCount val="6"/>
                <c:pt idx="2" formatCode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6-4256-A456-408EEEABD218}"/>
            </c:ext>
          </c:extLst>
        </c:ser>
        <c:ser>
          <c:idx val="3"/>
          <c:order val="3"/>
          <c:tx>
            <c:strRef>
              <c:f>'Plant Bank'!$G$39</c:f>
              <c:strCache>
                <c:ptCount val="1"/>
                <c:pt idx="0">
                  <c:v>Mat'l Needed to cover missed shipment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Bank'!$G$40:$G$45</c:f>
              <c:numCache>
                <c:formatCode>General</c:formatCode>
                <c:ptCount val="6"/>
                <c:pt idx="3" formatCode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6-4256-A456-408EEEABD218}"/>
            </c:ext>
          </c:extLst>
        </c:ser>
        <c:ser>
          <c:idx val="4"/>
          <c:order val="4"/>
          <c:tx>
            <c:strRef>
              <c:f>'Plant Bank'!$H$39</c:f>
              <c:strCache>
                <c:ptCount val="1"/>
                <c:pt idx="0">
                  <c:v>Volatility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Bank'!$H$40:$H$45</c:f>
              <c:numCache>
                <c:formatCode>General</c:formatCode>
                <c:ptCount val="6"/>
                <c:pt idx="3" formatCode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36-4256-A456-408EEEABD218}"/>
            </c:ext>
          </c:extLst>
        </c:ser>
        <c:ser>
          <c:idx val="5"/>
          <c:order val="5"/>
          <c:tx>
            <c:strRef>
              <c:f>'Plant Bank'!$I$39</c:f>
              <c:strCache>
                <c:ptCount val="1"/>
                <c:pt idx="0">
                  <c:v>Internal Handling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6.1162079510701873E-3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36-4256-A456-408EEEABD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Bank'!$I$40:$I$45</c:f>
              <c:numCache>
                <c:formatCode>0</c:formatCode>
                <c:ptCount val="6"/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36-4256-A456-408EEEABD218}"/>
            </c:ext>
          </c:extLst>
        </c:ser>
        <c:ser>
          <c:idx val="9"/>
          <c:order val="6"/>
          <c:tx>
            <c:strRef>
              <c:f>'Plant Bank'!$M$39</c:f>
              <c:strCache>
                <c:ptCount val="1"/>
                <c:pt idx="0">
                  <c:v>Container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'Plant Bank'!$M$40:$M$45</c:f>
              <c:numCache>
                <c:formatCode>General</c:formatCode>
                <c:ptCount val="6"/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36-4256-A456-408EEEABD218}"/>
            </c:ext>
          </c:extLst>
        </c:ser>
        <c:ser>
          <c:idx val="6"/>
          <c:order val="7"/>
          <c:tx>
            <c:strRef>
              <c:f>'Plant Bank'!$J$39</c:f>
              <c:strCache>
                <c:ptCount val="1"/>
                <c:pt idx="0">
                  <c:v>Proliferation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-2.0344452404233698E-3"/>
                  <c:y val="-2.90985409487499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436-4256-A456-408EEEABD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Bank'!$J$40:$J$45</c:f>
              <c:numCache>
                <c:formatCode>0</c:formatCode>
                <c:ptCount val="6"/>
                <c:pt idx="3">
                  <c:v>6</c:v>
                </c:pt>
                <c:pt idx="5" formatCode="General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36-4256-A456-408EEEABD218}"/>
            </c:ext>
          </c:extLst>
        </c:ser>
        <c:ser>
          <c:idx val="7"/>
          <c:order val="8"/>
          <c:tx>
            <c:strRef>
              <c:f>'Plant Bank'!$K$39</c:f>
              <c:strCache>
                <c:ptCount val="1"/>
                <c:pt idx="0">
                  <c:v>Plant SS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Bank'!$K$40:$K$45</c:f>
              <c:numCache>
                <c:formatCode>0</c:formatCode>
                <c:ptCount val="6"/>
                <c:pt idx="4">
                  <c:v>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36-4256-A456-408EEEABD218}"/>
            </c:ext>
          </c:extLst>
        </c:ser>
        <c:ser>
          <c:idx val="8"/>
          <c:order val="9"/>
          <c:tx>
            <c:strRef>
              <c:f>'Plant Bank'!$L$39</c:f>
              <c:strCache>
                <c:ptCount val="1"/>
                <c:pt idx="0">
                  <c:v>1 Shipment Size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'Plant Bank'!$C$40:$C$45</c:f>
              <c:strCache>
                <c:ptCount val="6"/>
                <c:pt idx="0">
                  <c:v>Plant SS Driven By Min Containers</c:v>
                </c:pt>
                <c:pt idx="1">
                  <c:v>Plant SS Driven by Freq</c:v>
                </c:pt>
                <c:pt idx="2">
                  <c:v>Plant SS Driven by Dist</c:v>
                </c:pt>
                <c:pt idx="3">
                  <c:v>Plant SS Driven by Vol</c:v>
                </c:pt>
                <c:pt idx="4">
                  <c:v>Plant SS</c:v>
                </c:pt>
                <c:pt idx="5">
                  <c:v>Old Plant Bank</c:v>
                </c:pt>
              </c:strCache>
            </c:strRef>
          </c:cat>
          <c:val>
            <c:numRef>
              <c:f>'Plant Bank'!$L$40:$L$45</c:f>
              <c:numCache>
                <c:formatCode>General</c:formatCode>
                <c:ptCount val="6"/>
                <c:pt idx="4" formatCode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36-4256-A456-408EEEAB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085680"/>
        <c:axId val="1330093552"/>
      </c:barChart>
      <c:catAx>
        <c:axId val="13300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93552"/>
        <c:crosses val="autoZero"/>
        <c:auto val="1"/>
        <c:lblAlgn val="ctr"/>
        <c:lblOffset val="100"/>
        <c:noMultiLvlLbl val="0"/>
      </c:catAx>
      <c:valAx>
        <c:axId val="1330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13</xdr:row>
      <xdr:rowOff>85725</xdr:rowOff>
    </xdr:from>
    <xdr:to>
      <xdr:col>8</xdr:col>
      <xdr:colOff>28575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6CF85-6EF3-4792-814E-8514DEBC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10</xdr:row>
      <xdr:rowOff>9525</xdr:rowOff>
    </xdr:from>
    <xdr:to>
      <xdr:col>12</xdr:col>
      <xdr:colOff>1657350</xdr:colOff>
      <xdr:row>28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E67087-505E-4E66-A5B7-B1045989E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1781174</xdr:colOff>
      <xdr:row>10</xdr:row>
      <xdr:rowOff>1</xdr:rowOff>
    </xdr:from>
    <xdr:to>
      <xdr:col>20</xdr:col>
      <xdr:colOff>321608</xdr:colOff>
      <xdr:row>29</xdr:row>
      <xdr:rowOff>4483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A5DEBA-37A6-4782-8454-1FE10BF8D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29</xdr:row>
      <xdr:rowOff>50223</xdr:rowOff>
    </xdr:from>
    <xdr:to>
      <xdr:col>24</xdr:col>
      <xdr:colOff>345482</xdr:colOff>
      <xdr:row>34</xdr:row>
      <xdr:rowOff>51830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6">
              <a:extLst>
                <a:ext uri="{FF2B5EF4-FFF2-40B4-BE49-F238E27FC236}">
                  <a16:creationId xmlns:a16="http://schemas.microsoft.com/office/drawing/2014/main" id="{B22A3802-8158-49E9-9BA6-36285C544642}"/>
                </a:ext>
              </a:extLst>
            </xdr:cNvPr>
            <xdr:cNvSpPr txBox="1"/>
          </xdr:nvSpPr>
          <xdr:spPr>
            <a:xfrm>
              <a:off x="11776364" y="5574723"/>
              <a:ext cx="3982300" cy="95410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en-US" sz="1400">
                      <a:latin typeface="Symbol" panose="05050102010706020507" pitchFamily="18" charset="2"/>
                    </a:rPr>
                    <m:t>l</m:t>
                  </m:r>
                </m:oMath>
              </a14:m>
              <a:r>
                <a:rPr lang="en-US" sz="1400">
                  <a:latin typeface="Symbol" panose="05050102010706020507" pitchFamily="18" charset="2"/>
                </a:rPr>
                <a:t> </a:t>
              </a:r>
              <a:r>
                <a:rPr lang="en-US" sz="1400">
                  <a:latin typeface="Calibri" panose="020F0502020204030204" pitchFamily="34" charset="0"/>
                </a:rPr>
                <a:t>Is max { 4 per week, frequency for the commodity)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400">
                        <a:latin typeface="Symbol" panose="05050102010706020507" pitchFamily="18" charset="2"/>
                      </a:rPr>
                      <m:t>l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𝐹𝑟𝑒𝑞𝑢𝑒𝑛𝑐𝑦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𝑠h𝑖𝑝𝑚𝑒𝑛𝑡𝑠</m:t>
                        </m:r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𝑝𝑒𝑟</m:t>
                        </m:r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𝑑𝑎𝑦</m:t>
                        </m:r>
                      </m:e>
                    </m:d>
                  </m:oMath>
                </m:oMathPara>
              </a14:m>
              <a:endParaRPr lang="en-US" sz="14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𝐶𝑜𝑛𝑡𝑎𝑖𝑛𝑒𝑟𝑠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𝑝𝑒𝑟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𝑑𝑎𝑦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𝑠h𝑖𝑝𝑚𝑒𝑛𝑡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𝑠𝑖𝑧𝑒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40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nor/>
                      </m:rPr>
                      <a:rPr lang="en-US" sz="1400">
                        <a:latin typeface="Symbol" panose="05050102010706020507" pitchFamily="18" charset="2"/>
                      </a:rPr>
                      <m:t>l</m:t>
                    </m:r>
                  </m:oMath>
                </m:oMathPara>
              </a14:m>
              <a:endParaRPr lang="en-US" sz="1400">
                <a:latin typeface="Symbol" panose="05050102010706020507" pitchFamily="18" charset="2"/>
              </a:endParaRPr>
            </a:p>
          </xdr:txBody>
        </xdr:sp>
      </mc:Choice>
      <mc:Fallback xmlns="">
        <xdr:sp macro="" textlink="">
          <xdr:nvSpPr>
            <xdr:cNvPr id="2" name="TextBox 16">
              <a:extLst>
                <a:ext uri="{FF2B5EF4-FFF2-40B4-BE49-F238E27FC236}">
                  <a16:creationId xmlns:a16="http://schemas.microsoft.com/office/drawing/2014/main" id="{B22A3802-8158-49E9-9BA6-36285C544642}"/>
                </a:ext>
              </a:extLst>
            </xdr:cNvPr>
            <xdr:cNvSpPr txBox="1"/>
          </xdr:nvSpPr>
          <xdr:spPr>
            <a:xfrm>
              <a:off x="11776364" y="5574723"/>
              <a:ext cx="3982300" cy="95410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0">
                  <a:latin typeface="Cambria Math" panose="02040503050406030204" pitchFamily="18" charset="0"/>
                </a:rPr>
                <a:t>"l</a:t>
              </a:r>
              <a:r>
                <a:rPr lang="en-US" sz="1400" i="0">
                  <a:latin typeface="Symbol" panose="05050102010706020507" pitchFamily="18" charset="2"/>
                </a:rPr>
                <a:t>"</a:t>
              </a:r>
              <a:r>
                <a:rPr lang="en-US" sz="1400">
                  <a:latin typeface="Symbol" panose="05050102010706020507" pitchFamily="18" charset="2"/>
                </a:rPr>
                <a:t> </a:t>
              </a:r>
              <a:r>
                <a:rPr lang="en-US" sz="1400">
                  <a:latin typeface="Calibri" panose="020F0502020204030204" pitchFamily="34" charset="0"/>
                </a:rPr>
                <a:t>Is max { 4 per week, frequency for the commodity)</a:t>
              </a:r>
            </a:p>
            <a:p>
              <a:pPr/>
              <a:r>
                <a:rPr lang="en-US" sz="1400" i="0">
                  <a:latin typeface="Cambria Math" panose="02040503050406030204" pitchFamily="18" charset="0"/>
                </a:rPr>
                <a:t>"l"= 𝐹𝑟𝑒𝑞𝑢𝑒𝑛𝑐𝑦 (𝑠ℎ𝑖𝑝𝑚𝑒𝑛𝑡𝑠 𝑝𝑒𝑟 𝑑𝑎𝑦)</a:t>
              </a:r>
              <a:endParaRPr lang="en-US" sz="1400" i="1">
                <a:latin typeface="Cambria Math" panose="02040503050406030204" pitchFamily="18" charset="0"/>
              </a:endParaRPr>
            </a:p>
            <a:p>
              <a:pPr/>
              <a:r>
                <a:rPr lang="en-US" sz="1400" i="0">
                  <a:latin typeface="Cambria Math" panose="02040503050406030204" pitchFamily="18" charset="0"/>
                </a:rPr>
                <a:t>𝐶= 𝐶𝑜𝑛𝑡𝑎𝑖𝑛𝑒𝑟𝑠 𝑝𝑒𝑟 𝑑𝑎𝑦 </a:t>
              </a:r>
              <a:endParaRPr lang="en-US" sz="1400"/>
            </a:p>
            <a:p>
              <a:pPr/>
              <a:r>
                <a:rPr lang="en-US" sz="1400" i="0">
                  <a:latin typeface="Cambria Math" panose="02040503050406030204" pitchFamily="18" charset="0"/>
                </a:rPr>
                <a:t>𝑠ℎ𝑖𝑝𝑚𝑒𝑛𝑡 𝑠𝑖𝑧𝑒= 𝐶/"l</a:t>
              </a:r>
              <a:r>
                <a:rPr lang="en-US" sz="1400" i="0">
                  <a:latin typeface="Symbol" panose="05050102010706020507" pitchFamily="18" charset="2"/>
                </a:rPr>
                <a:t>"</a:t>
              </a:r>
              <a:endParaRPr lang="en-US" sz="1400">
                <a:latin typeface="Symbol" panose="05050102010706020507" pitchFamily="18" charset="2"/>
              </a:endParaRPr>
            </a:p>
          </xdr:txBody>
        </xdr:sp>
      </mc:Fallback>
    </mc:AlternateContent>
    <xdr:clientData/>
  </xdr:twoCellAnchor>
  <xdr:twoCellAnchor>
    <xdr:from>
      <xdr:col>18</xdr:col>
      <xdr:colOff>172007</xdr:colOff>
      <xdr:row>39</xdr:row>
      <xdr:rowOff>148985</xdr:rowOff>
    </xdr:from>
    <xdr:to>
      <xdr:col>20</xdr:col>
      <xdr:colOff>201867</xdr:colOff>
      <xdr:row>41</xdr:row>
      <xdr:rowOff>137317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D61B89-FB65-4176-A2A8-B6C7A5B31C2C}"/>
            </a:ext>
          </a:extLst>
        </xdr:cNvPr>
        <xdr:cNvSpPr/>
      </xdr:nvSpPr>
      <xdr:spPr>
        <a:xfrm>
          <a:off x="11948371" y="7578485"/>
          <a:ext cx="1242132" cy="369332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tx2"/>
              </a:solidFill>
            </a:rPr>
            <a:t>Proposed</a:t>
          </a:r>
        </a:p>
      </xdr:txBody>
    </xdr:sp>
    <xdr:clientData/>
  </xdr:twoCellAnchor>
  <xdr:twoCellAnchor>
    <xdr:from>
      <xdr:col>18</xdr:col>
      <xdr:colOff>235218</xdr:colOff>
      <xdr:row>34</xdr:row>
      <xdr:rowOff>130325</xdr:rowOff>
    </xdr:from>
    <xdr:to>
      <xdr:col>20</xdr:col>
      <xdr:colOff>37709</xdr:colOff>
      <xdr:row>36</xdr:row>
      <xdr:rowOff>118657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F1FC9A7-F265-42C8-821A-924898EC0E2B}"/>
            </a:ext>
          </a:extLst>
        </xdr:cNvPr>
        <xdr:cNvSpPr/>
      </xdr:nvSpPr>
      <xdr:spPr>
        <a:xfrm>
          <a:off x="12011582" y="6607325"/>
          <a:ext cx="1014763" cy="369332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chemeClr val="tx2"/>
              </a:solidFill>
            </a:rPr>
            <a:t>Current</a:t>
          </a:r>
        </a:p>
      </xdr:txBody>
    </xdr:sp>
    <xdr:clientData/>
  </xdr:twoCellAnchor>
  <xdr:twoCellAnchor>
    <xdr:from>
      <xdr:col>18</xdr:col>
      <xdr:colOff>41862</xdr:colOff>
      <xdr:row>42</xdr:row>
      <xdr:rowOff>39461</xdr:rowOff>
    </xdr:from>
    <xdr:to>
      <xdr:col>25</xdr:col>
      <xdr:colOff>427858</xdr:colOff>
      <xdr:row>43</xdr:row>
      <xdr:rowOff>156738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E223065A-618C-4FDB-B551-6BAB252272CE}"/>
                </a:ext>
              </a:extLst>
            </xdr:cNvPr>
            <xdr:cNvSpPr/>
          </xdr:nvSpPr>
          <xdr:spPr>
            <a:xfrm>
              <a:off x="11818226" y="8040461"/>
              <a:ext cx="4628950" cy="30777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{ 2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𝐶𝑡𝑟𝑠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, (2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𝐷𝑎𝑦𝑠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 , (1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𝐷𝑎𝑦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)+2 ∗(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𝑆h𝑖𝑝𝑚𝑒𝑛𝑡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𝑠𝑖𝑧𝑒𝑠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)}</m:t>
                    </m:r>
                  </m:oMath>
                </m:oMathPara>
              </a14:m>
              <a:endParaRPr lang="en-US" sz="1400">
                <a:latin typeface="Symbol" panose="05050102010706020507" pitchFamily="18" charset="2"/>
              </a:endParaRPr>
            </a:p>
          </xdr:txBody>
        </xdr:sp>
      </mc:Choice>
      <mc:Fallback xmlns="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E223065A-618C-4FDB-B551-6BAB252272CE}"/>
                </a:ext>
              </a:extLst>
            </xdr:cNvPr>
            <xdr:cNvSpPr/>
          </xdr:nvSpPr>
          <xdr:spPr>
            <a:xfrm>
              <a:off x="11818226" y="8040461"/>
              <a:ext cx="4628950" cy="30777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𝑀</a:t>
              </a:r>
              <a:r>
                <a:rPr lang="en-US" sz="1400" b="0" i="0">
                  <a:latin typeface="Cambria Math" panose="02040503050406030204" pitchFamily="18" charset="0"/>
                </a:rPr>
                <a:t>𝑎𝑥 { 2 𝐶𝑡𝑟𝑠, (2 𝐷𝑎𝑦𝑠) , (1 𝐷𝑎𝑦)+2 ∗(𝑆ℎ𝑖𝑝𝑚𝑒𝑛𝑡 𝑠𝑖𝑧𝑒𝑠)}</a:t>
              </a:r>
              <a:endParaRPr lang="en-US" sz="1400">
                <a:latin typeface="Symbol" panose="05050102010706020507" pitchFamily="18" charset="2"/>
              </a:endParaRPr>
            </a:p>
          </xdr:txBody>
        </xdr:sp>
      </mc:Fallback>
    </mc:AlternateContent>
    <xdr:clientData/>
  </xdr:twoCellAnchor>
  <xdr:twoCellAnchor>
    <xdr:from>
      <xdr:col>17</xdr:col>
      <xdr:colOff>571799</xdr:colOff>
      <xdr:row>37</xdr:row>
      <xdr:rowOff>119959</xdr:rowOff>
    </xdr:from>
    <xdr:to>
      <xdr:col>32</xdr:col>
      <xdr:colOff>103463</xdr:colOff>
      <xdr:row>39</xdr:row>
      <xdr:rowOff>46736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B4F1EB52-247C-43AA-AF83-16254A13E612}"/>
                </a:ext>
              </a:extLst>
            </xdr:cNvPr>
            <xdr:cNvSpPr/>
          </xdr:nvSpPr>
          <xdr:spPr>
            <a:xfrm>
              <a:off x="11742026" y="7168459"/>
              <a:ext cx="8623710" cy="30777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(2+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𝑓𝑟𝑒𝑞𝑢𝑒𝑛𝑐𝑦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&lt;&gt;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𝐷𝑎𝑖𝑙𝑦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 1,0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)∗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B4F1EB52-247C-43AA-AF83-16254A13E612}"/>
                </a:ext>
              </a:extLst>
            </xdr:cNvPr>
            <xdr:cNvSpPr/>
          </xdr:nvSpPr>
          <xdr:spPr>
            <a:xfrm>
              <a:off x="11742026" y="7168459"/>
              <a:ext cx="8623710" cy="30777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(2+𝑖𝑓 (𝑓𝑟𝑒𝑞𝑢𝑒𝑛𝑐𝑦&lt;&gt;𝐷𝑎𝑖𝑙𝑦, 1,0))∗𝐶)</a:t>
              </a:r>
              <a:endParaRPr lang="en-US" sz="14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0</xdr:colOff>
      <xdr:row>1</xdr:row>
      <xdr:rowOff>0</xdr:rowOff>
    </xdr:from>
    <xdr:to>
      <xdr:col>27</xdr:col>
      <xdr:colOff>479196</xdr:colOff>
      <xdr:row>19</xdr:row>
      <xdr:rowOff>40063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A76EFD5-FB10-4195-8C21-A5A6F362C291}"/>
            </a:ext>
          </a:extLst>
        </xdr:cNvPr>
        <xdr:cNvGrpSpPr/>
      </xdr:nvGrpSpPr>
      <xdr:grpSpPr>
        <a:xfrm>
          <a:off x="11149853" y="190500"/>
          <a:ext cx="6530372" cy="3469063"/>
          <a:chOff x="702298" y="2526384"/>
          <a:chExt cx="6575196" cy="3469063"/>
        </a:xfrm>
      </xdr:grpSpPr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E862B4CC-FC5F-4074-912E-F7BA733F9E8D}"/>
              </a:ext>
            </a:extLst>
          </xdr:cNvPr>
          <xdr:cNvGrpSpPr/>
        </xdr:nvGrpSpPr>
        <xdr:grpSpPr>
          <a:xfrm>
            <a:off x="2215299" y="5816338"/>
            <a:ext cx="2743200" cy="179109"/>
            <a:chOff x="113122" y="5882326"/>
            <a:chExt cx="2743200" cy="179109"/>
          </a:xfrm>
        </xdr:grpSpPr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36D4FC5E-F0CC-4CA8-BE83-093DEDB6E552}"/>
                </a:ext>
              </a:extLst>
            </xdr:cNvPr>
            <xdr:cNvSpPr/>
          </xdr:nvSpPr>
          <xdr:spPr bwMode="auto">
            <a:xfrm>
              <a:off x="113122" y="5882326"/>
              <a:ext cx="2743200" cy="179109"/>
            </a:xfrm>
            <a:prstGeom prst="rect">
              <a:avLst/>
            </a:prstGeom>
            <a:pattFill prst="wdUpDiag">
              <a:fgClr>
                <a:schemeClr val="accent1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rot="0" spcFirstLastPara="0" vert="horz" wrap="square" lIns="90000" tIns="45720" rIns="90000" bIns="4680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eaLnBrk="0" fontAlgn="base" hangingPunct="0">
                <a:spcBef>
                  <a:spcPct val="0"/>
                </a:spcBef>
                <a:spcAft>
                  <a:spcPct val="0"/>
                </a:spcAft>
              </a:pPr>
              <a:endParaRPr lang="en-US">
                <a:solidFill>
                  <a:srgbClr val="000000"/>
                </a:solidFill>
                <a:latin typeface="Calibri" pitchFamily="34" charset="0"/>
                <a:cs typeface="Calibri" pitchFamily="34" charset="0"/>
              </a:endParaRPr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993B5039-CDB5-4A37-BB25-2B542F89AB16}"/>
                </a:ext>
              </a:extLst>
            </xdr:cNvPr>
            <xdr:cNvCxnSpPr/>
          </xdr:nvCxnSpPr>
          <xdr:spPr bwMode="auto">
            <a:xfrm>
              <a:off x="113122" y="5887038"/>
              <a:ext cx="2743200" cy="0"/>
            </a:xfrm>
            <a:prstGeom prst="line">
              <a:avLst/>
            </a:prstGeom>
            <a:solidFill>
              <a:srgbClr val="FFFF99"/>
            </a:solidFill>
            <a:ln w="25400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lg" len="lg"/>
            </a:ln>
            <a:effectLst/>
          </xdr:spPr>
        </xdr:cxnSp>
      </xdr:grpSp>
      <xdr:sp macro="" textlink="">
        <xdr:nvSpPr>
          <xdr:cNvPr id="11" name="TextBox 15">
            <a:extLst>
              <a:ext uri="{FF2B5EF4-FFF2-40B4-BE49-F238E27FC236}">
                <a16:creationId xmlns:a16="http://schemas.microsoft.com/office/drawing/2014/main" id="{6997F3DC-2CA5-4769-AC0E-02919C063C05}"/>
              </a:ext>
            </a:extLst>
          </xdr:cNvPr>
          <xdr:cNvSpPr txBox="1"/>
        </xdr:nvSpPr>
        <xdr:spPr bwMode="gray">
          <a:xfrm>
            <a:off x="4741683" y="4295086"/>
            <a:ext cx="2535811" cy="390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Covers low-volume variants that are dominated by (2) ctr min</a:t>
            </a:r>
          </a:p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endParaRPr lang="en-US" sz="1200" kern="0">
              <a:solidFill>
                <a:srgbClr val="000000"/>
              </a:solidFill>
              <a:latin typeface="Calibri" pitchFamily="34" charset="0"/>
              <a:cs typeface="Calibri" pitchFamily="34" charset="0"/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DE7BED3-1FA6-4ED5-8A42-0D893D1BDA4D}"/>
              </a:ext>
            </a:extLst>
          </xdr:cNvPr>
          <xdr:cNvSpPr/>
        </xdr:nvSpPr>
        <xdr:spPr bwMode="auto">
          <a:xfrm>
            <a:off x="3261675" y="4761614"/>
            <a:ext cx="1168924" cy="1026741"/>
          </a:xfrm>
          <a:prstGeom prst="rect">
            <a:avLst/>
          </a:prstGeom>
          <a:solidFill>
            <a:srgbClr val="996633"/>
          </a:solidFill>
          <a:ln w="9525" cap="flat" cmpd="sng" algn="ctr">
            <a:solidFill>
              <a:srgbClr val="6633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FFFFFF"/>
                </a:solidFill>
                <a:latin typeface="Calibri" pitchFamily="34" charset="0"/>
                <a:cs typeface="Calibri" pitchFamily="34" charset="0"/>
              </a:rPr>
              <a:t>(1) Day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64D14A6A-4F04-49B8-A4BC-C1FE4CAFB1E4}"/>
              </a:ext>
            </a:extLst>
          </xdr:cNvPr>
          <xdr:cNvSpPr txBox="1"/>
        </xdr:nvSpPr>
        <xdr:spPr bwMode="gray">
          <a:xfrm>
            <a:off x="4788817" y="4990310"/>
            <a:ext cx="2158738" cy="42656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663300"/>
                </a:solidFill>
                <a:latin typeface="Calibri" pitchFamily="34" charset="0"/>
                <a:cs typeface="Calibri" pitchFamily="34" charset="0"/>
              </a:rPr>
              <a:t>Covers contractual “next day” obligation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0660DAB-26FB-431F-BC07-B189E1999EA2}"/>
              </a:ext>
            </a:extLst>
          </xdr:cNvPr>
          <xdr:cNvSpPr/>
        </xdr:nvSpPr>
        <xdr:spPr bwMode="auto">
          <a:xfrm>
            <a:off x="3252247" y="4349488"/>
            <a:ext cx="1168924" cy="386499"/>
          </a:xfrm>
          <a:prstGeom prst="rect">
            <a:avLst/>
          </a:prstGeom>
          <a:solidFill>
            <a:srgbClr val="FFFF66"/>
          </a:solidFill>
          <a:ln w="9525" cap="flat" cmpd="sng" algn="ctr">
            <a:solidFill>
              <a:srgbClr val="FFFF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Proliferation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110F89AB-1AB2-45CF-98A5-CA68C136EE88}"/>
              </a:ext>
            </a:extLst>
          </xdr:cNvPr>
          <xdr:cNvSpPr txBox="1"/>
        </xdr:nvSpPr>
        <xdr:spPr bwMode="gray">
          <a:xfrm>
            <a:off x="4741683" y="3600514"/>
            <a:ext cx="2413262" cy="42656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Supplier operating containers (building next shipment)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DA036D8E-AB7E-43B2-9997-FB423C9A83B3}"/>
              </a:ext>
            </a:extLst>
          </xdr:cNvPr>
          <xdr:cNvSpPr/>
        </xdr:nvSpPr>
        <xdr:spPr bwMode="auto">
          <a:xfrm>
            <a:off x="3261675" y="2526384"/>
            <a:ext cx="1168924" cy="876696"/>
          </a:xfrm>
          <a:prstGeom prst="rect">
            <a:avLst/>
          </a:prstGeom>
          <a:solidFill>
            <a:srgbClr val="66FFFF"/>
          </a:solidFill>
          <a:ln w="9525" cap="flat" cmpd="sng" algn="ctr">
            <a:solidFill>
              <a:srgbClr val="006699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(1) Shipment</a:t>
            </a:r>
          </a:p>
        </xdr:txBody>
      </xdr:sp>
      <xdr:sp macro="" textlink="">
        <xdr:nvSpPr>
          <xdr:cNvPr id="17" name="TextBox 21">
            <a:extLst>
              <a:ext uri="{FF2B5EF4-FFF2-40B4-BE49-F238E27FC236}">
                <a16:creationId xmlns:a16="http://schemas.microsoft.com/office/drawing/2014/main" id="{F8E441A8-82E3-4FBA-987D-FF8B27C5ABE1}"/>
              </a:ext>
            </a:extLst>
          </xdr:cNvPr>
          <xdr:cNvSpPr txBox="1"/>
        </xdr:nvSpPr>
        <xdr:spPr bwMode="gray">
          <a:xfrm>
            <a:off x="4741683" y="2817041"/>
            <a:ext cx="2413262" cy="34682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Covers supplier shipping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BF79830-AC47-40D1-9475-E069CF76275C}"/>
              </a:ext>
            </a:extLst>
          </xdr:cNvPr>
          <xdr:cNvSpPr/>
        </xdr:nvSpPr>
        <xdr:spPr bwMode="auto">
          <a:xfrm>
            <a:off x="2460397" y="3601039"/>
            <a:ext cx="443060" cy="2201157"/>
          </a:xfrm>
          <a:prstGeom prst="rect">
            <a:avLst/>
          </a:prstGeom>
          <a:solidFill>
            <a:srgbClr val="008000"/>
          </a:solidFill>
          <a:ln w="9525" cap="flat" cmpd="sng" algn="ctr">
            <a:solidFill>
              <a:srgbClr val="008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vert270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200">
                <a:solidFill>
                  <a:srgbClr val="FFFFFF"/>
                </a:solidFill>
                <a:latin typeface="Calibri" pitchFamily="34" charset="0"/>
                <a:cs typeface="Calibri" pitchFamily="34" charset="0"/>
              </a:rPr>
              <a:t>(2) Containers</a:t>
            </a:r>
          </a:p>
        </xdr:txBody>
      </xdr: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974AC193-7FF2-40AA-B2CE-1B74F31AADFA}"/>
              </a:ext>
            </a:extLst>
          </xdr:cNvPr>
          <xdr:cNvCxnSpPr/>
        </xdr:nvCxnSpPr>
        <xdr:spPr bwMode="auto">
          <a:xfrm flipH="1">
            <a:off x="2215299" y="3436073"/>
            <a:ext cx="1046377" cy="0"/>
          </a:xfrm>
          <a:prstGeom prst="line">
            <a:avLst/>
          </a:prstGeom>
          <a:solidFill>
            <a:srgbClr val="FFFF99"/>
          </a:solidFill>
          <a:ln w="25400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lg" len="lg"/>
          </a:ln>
          <a:effectLst/>
        </xdr:spPr>
      </xdr:cxnSp>
      <xdr:sp macro="" textlink="">
        <xdr:nvSpPr>
          <xdr:cNvPr id="20" name="Left Brace 19">
            <a:extLst>
              <a:ext uri="{FF2B5EF4-FFF2-40B4-BE49-F238E27FC236}">
                <a16:creationId xmlns:a16="http://schemas.microsoft.com/office/drawing/2014/main" id="{C7C5BE95-8637-43D7-BAB2-EE686BA4B028}"/>
              </a:ext>
            </a:extLst>
          </xdr:cNvPr>
          <xdr:cNvSpPr/>
        </xdr:nvSpPr>
        <xdr:spPr bwMode="auto">
          <a:xfrm>
            <a:off x="1904214" y="3436072"/>
            <a:ext cx="311085" cy="2366123"/>
          </a:xfrm>
          <a:prstGeom prst="leftBrace">
            <a:avLst/>
          </a:prstGeom>
          <a:noFill/>
          <a:ln w="222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lg" len="lg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1" name="TextBox 28">
            <a:extLst>
              <a:ext uri="{FF2B5EF4-FFF2-40B4-BE49-F238E27FC236}">
                <a16:creationId xmlns:a16="http://schemas.microsoft.com/office/drawing/2014/main" id="{C8556FFF-DC32-4C6E-8DAA-1767706D6EFE}"/>
              </a:ext>
            </a:extLst>
          </xdr:cNvPr>
          <xdr:cNvSpPr txBox="1"/>
        </xdr:nvSpPr>
        <xdr:spPr bwMode="gray">
          <a:xfrm>
            <a:off x="702298" y="3629322"/>
            <a:ext cx="1201916" cy="12396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b="1" kern="0">
                <a:solidFill>
                  <a:srgbClr val="1E569F"/>
                </a:solidFill>
                <a:latin typeface="Calibri" pitchFamily="34" charset="0"/>
                <a:cs typeface="Calibri" pitchFamily="34" charset="0"/>
              </a:rPr>
              <a:t>MAXIMUM</a:t>
            </a:r>
          </a:p>
          <a:p>
            <a:pPr algn="r"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1E569F"/>
                </a:solidFill>
                <a:latin typeface="Calibri" pitchFamily="34" charset="0"/>
                <a:cs typeface="Calibri" pitchFamily="34" charset="0"/>
              </a:rPr>
              <a:t>At least (2) containers required inside plant for each part number</a:t>
            </a:r>
          </a:p>
        </xdr:txBody>
      </xdr:sp>
    </xdr:grpSp>
    <xdr:clientData/>
  </xdr:twoCellAnchor>
  <xdr:twoCellAnchor>
    <xdr:from>
      <xdr:col>17</xdr:col>
      <xdr:colOff>443354</xdr:colOff>
      <xdr:row>21</xdr:row>
      <xdr:rowOff>177535</xdr:rowOff>
    </xdr:from>
    <xdr:to>
      <xdr:col>26</xdr:col>
      <xdr:colOff>423912</xdr:colOff>
      <xdr:row>30</xdr:row>
      <xdr:rowOff>173999</xdr:rowOff>
    </xdr:to>
    <xdr:sp macro="" textlink="">
      <xdr:nvSpPr>
        <xdr:cNvPr id="8" name="TextBox 30">
          <a:extLst>
            <a:ext uri="{FF2B5EF4-FFF2-40B4-BE49-F238E27FC236}">
              <a16:creationId xmlns:a16="http://schemas.microsoft.com/office/drawing/2014/main" id="{53DD95E2-692D-477C-87F1-46DF0A10BA3A}"/>
            </a:ext>
          </a:extLst>
        </xdr:cNvPr>
        <xdr:cNvSpPr txBox="1"/>
      </xdr:nvSpPr>
      <xdr:spPr bwMode="gray">
        <a:xfrm>
          <a:off x="12635354" y="4178035"/>
          <a:ext cx="5466958" cy="1710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40000"/>
            </a:spcBef>
            <a:spcAft>
              <a:spcPct val="0"/>
            </a:spcAft>
            <a:buClr>
              <a:srgbClr val="1E569F"/>
            </a:buClr>
            <a:buSzPct val="100000"/>
            <a:tabLst>
              <a:tab pos="230188" algn="l"/>
            </a:tabLst>
          </a:pP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NOTE: when planning at the </a:t>
          </a:r>
          <a:r>
            <a:rPr lang="en-US" sz="1600" b="1" i="1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commodity</a:t>
          </a: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 level, Proliferation may be &gt; 0, and (2) container minimum should have no impact;</a:t>
          </a:r>
        </a:p>
        <a:p>
          <a:pPr fontAlgn="base">
            <a:spcBef>
              <a:spcPct val="40000"/>
            </a:spcBef>
            <a:spcAft>
              <a:spcPct val="0"/>
            </a:spcAft>
            <a:buClr>
              <a:srgbClr val="1E569F"/>
            </a:buClr>
            <a:buSzPct val="100000"/>
            <a:tabLst>
              <a:tab pos="230188" algn="l"/>
            </a:tabLst>
          </a:pP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When planning at the individual </a:t>
          </a:r>
          <a:r>
            <a:rPr lang="en-US" sz="1600" b="1" i="1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part</a:t>
          </a: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 level, Proliferation = 0, and (2) container minimum may have an impact</a:t>
          </a:r>
        </a:p>
      </xdr:txBody>
    </xdr:sp>
    <xdr:clientData/>
  </xdr:twoCellAnchor>
  <xdr:twoCellAnchor>
    <xdr:from>
      <xdr:col>21</xdr:col>
      <xdr:colOff>111549</xdr:colOff>
      <xdr:row>5</xdr:row>
      <xdr:rowOff>151366</xdr:rowOff>
    </xdr:from>
    <xdr:to>
      <xdr:col>23</xdr:col>
      <xdr:colOff>61273</xdr:colOff>
      <xdr:row>10</xdr:row>
      <xdr:rowOff>75562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2FCD129-A945-4AFD-8813-C1A68A63BC94}"/>
            </a:ext>
          </a:extLst>
        </xdr:cNvPr>
        <xdr:cNvSpPr/>
      </xdr:nvSpPr>
      <xdr:spPr bwMode="auto">
        <a:xfrm>
          <a:off x="14741949" y="1103866"/>
          <a:ext cx="1168924" cy="876696"/>
        </a:xfrm>
        <a:prstGeom prst="rect">
          <a:avLst/>
        </a:prstGeom>
        <a:solidFill>
          <a:srgbClr val="66FFFF"/>
        </a:solidFill>
        <a:ln w="9525" cap="flat" cmpd="sng" algn="ctr">
          <a:solidFill>
            <a:srgbClr val="006699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90000" tIns="45720" rIns="90000" bIns="468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0"/>
            </a:spcBef>
            <a:spcAft>
              <a:spcPct val="0"/>
            </a:spcAft>
          </a:pPr>
          <a:r>
            <a:rPr lang="en-US" sz="140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(1) Shipment</a:t>
          </a:r>
        </a:p>
      </xdr:txBody>
    </xdr:sp>
    <xdr:clientData/>
  </xdr:twoCellAnchor>
  <xdr:twoCellAnchor>
    <xdr:from>
      <xdr:col>9</xdr:col>
      <xdr:colOff>385076</xdr:colOff>
      <xdr:row>0</xdr:row>
      <xdr:rowOff>11511</xdr:rowOff>
    </xdr:from>
    <xdr:to>
      <xdr:col>18</xdr:col>
      <xdr:colOff>245817</xdr:colOff>
      <xdr:row>20</xdr:row>
      <xdr:rowOff>154386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578F7E-BD51-4C5A-996E-C973D3527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215044</xdr:colOff>
      <xdr:row>15</xdr:row>
      <xdr:rowOff>178987</xdr:rowOff>
    </xdr:from>
    <xdr:to>
      <xdr:col>29</xdr:col>
      <xdr:colOff>212942</xdr:colOff>
      <xdr:row>18</xdr:row>
      <xdr:rowOff>35425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5">
              <a:extLst>
                <a:ext uri="{FF2B5EF4-FFF2-40B4-BE49-F238E27FC236}">
                  <a16:creationId xmlns:a16="http://schemas.microsoft.com/office/drawing/2014/main" id="{CF260132-E897-4795-9064-0E9F4FBE8A68}"/>
                </a:ext>
              </a:extLst>
            </xdr:cNvPr>
            <xdr:cNvSpPr txBox="1"/>
          </xdr:nvSpPr>
          <xdr:spPr>
            <a:xfrm>
              <a:off x="8292244" y="3065062"/>
              <a:ext cx="9751498" cy="427938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200" i="0">
                          <a:latin typeface="Cambria Math" panose="02040503050406030204" pitchFamily="18" charset="0"/>
                        </a:rPr>
                        <m:t>W</m:t>
                      </m:r>
                    </m:e>
                    <m:sup>
                      <m:r>
                        <m:rPr>
                          <m:sty m:val="p"/>
                        </m:rPr>
                        <a:rPr lang="en-US" sz="1200" i="0">
                          <a:latin typeface="Cambria Math" panose="02040503050406030204" pitchFamily="18" charset="0"/>
                        </a:rPr>
                        <m:t>P</m:t>
                      </m:r>
                    </m:sup>
                  </m:sSup>
                  <m:r>
                    <a:rPr lang="en-US" sz="120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Load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/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unload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time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 + (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RT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Distance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/50) </m:t>
                      </m:r>
                    </m:num>
                    <m:den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Service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hrs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/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day</m:t>
                      </m:r>
                      <m:r>
                        <m:rPr>
                          <m:nor/>
                        </m:rPr>
                        <a:rPr lang="en-US" sz="1200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r>
                <a:rPr lang="en-US" sz="1200">
                  <a:latin typeface="Cambria Math" panose="02040503050406030204" pitchFamily="18" charset="0"/>
                </a:rPr>
                <a:t> +MX border crossing (3 Days) + delay time (ODC-1.5 Days)</a:t>
              </a:r>
            </a:p>
          </xdr:txBody>
        </xdr:sp>
      </mc:Choice>
      <mc:Fallback xmlns="">
        <xdr:sp macro="" textlink="">
          <xdr:nvSpPr>
            <xdr:cNvPr id="5" name="TextBox 15">
              <a:extLst>
                <a:ext uri="{FF2B5EF4-FFF2-40B4-BE49-F238E27FC236}">
                  <a16:creationId xmlns:a16="http://schemas.microsoft.com/office/drawing/2014/main" id="{CF260132-E897-4795-9064-0E9F4FBE8A68}"/>
                </a:ext>
              </a:extLst>
            </xdr:cNvPr>
            <xdr:cNvSpPr txBox="1"/>
          </xdr:nvSpPr>
          <xdr:spPr>
            <a:xfrm>
              <a:off x="8292244" y="3065062"/>
              <a:ext cx="9751498" cy="427938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panose="02040503050406030204" pitchFamily="18" charset="0"/>
                </a:rPr>
                <a:t>W^P="Load/unload time + (RT Distance/50) " /"Service hrs/day " </a:t>
              </a:r>
              <a:r>
                <a:rPr lang="en-US" sz="1200">
                  <a:latin typeface="Cambria Math" panose="02040503050406030204" pitchFamily="18" charset="0"/>
                </a:rPr>
                <a:t> +MX border crossing (3 Days) + delay time (ODC-1.5 Days)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105106</xdr:colOff>
      <xdr:row>4</xdr:row>
      <xdr:rowOff>78037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B8F3DD59-048C-4737-B1C9-D679D311C022}"/>
                </a:ext>
              </a:extLst>
            </xdr:cNvPr>
            <xdr:cNvSpPr txBox="1"/>
          </xdr:nvSpPr>
          <xdr:spPr>
            <a:xfrm>
              <a:off x="8077200" y="190500"/>
              <a:ext cx="3153106" cy="64953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>
                        <a:latin typeface="Symbol" panose="05050102010706020507" pitchFamily="18" charset="2"/>
                      </a:rPr>
                      <m:t>l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𝐹𝑟𝑒𝑞𝑢𝑒𝑛𝑐𝑦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𝑠h𝑖𝑝𝑚𝑒𝑛𝑡𝑠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𝑝𝑒𝑟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𝑑𝑎𝑦</m:t>
                        </m:r>
                      </m:e>
                    </m:d>
                  </m:oMath>
                </m:oMathPara>
              </a14:m>
              <a:endParaRPr lang="en-US" sz="12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𝐶𝑜𝑛𝑡𝑎𝑖𝑛𝑒𝑟𝑠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𝑝𝑒𝑟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𝑑𝑎𝑦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2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</a:rPr>
                      <m:t>𝑠h𝑖𝑝𝑚𝑒𝑛𝑡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𝑠𝑖𝑧𝑒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nor/>
                      </m:rPr>
                      <a:rPr lang="en-US" sz="1200">
                        <a:latin typeface="Symbol" panose="05050102010706020507" pitchFamily="18" charset="2"/>
                      </a:rPr>
                      <m:t>l</m:t>
                    </m:r>
                  </m:oMath>
                </m:oMathPara>
              </a14:m>
              <a:endParaRPr lang="en-US" sz="1200">
                <a:latin typeface="Symbol" panose="05050102010706020507" pitchFamily="18" charset="2"/>
              </a:endParaRPr>
            </a:p>
          </xdr:txBody>
        </xdr:sp>
      </mc:Choice>
      <mc:Fallback xmlns="">
        <xdr:sp macro="" textlink="">
          <xdr:nvSpPr>
            <xdr:cNvPr id="6" name="TextBox 16">
              <a:extLst>
                <a:ext uri="{FF2B5EF4-FFF2-40B4-BE49-F238E27FC236}">
                  <a16:creationId xmlns:a16="http://schemas.microsoft.com/office/drawing/2014/main" id="{B8F3DD59-048C-4737-B1C9-D679D311C022}"/>
                </a:ext>
              </a:extLst>
            </xdr:cNvPr>
            <xdr:cNvSpPr txBox="1"/>
          </xdr:nvSpPr>
          <xdr:spPr>
            <a:xfrm>
              <a:off x="8077200" y="190500"/>
              <a:ext cx="3153106" cy="649537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panose="02040503050406030204" pitchFamily="18" charset="0"/>
                </a:rPr>
                <a:t>"l"= 𝐹𝑟𝑒𝑞𝑢𝑒𝑛𝑐𝑦 (𝑠ℎ𝑖𝑝𝑚𝑒𝑛𝑡𝑠 𝑝𝑒𝑟 𝑑𝑎𝑦)</a:t>
              </a:r>
              <a:endParaRPr lang="en-US" sz="1200" i="1">
                <a:latin typeface="Cambria Math" panose="02040503050406030204" pitchFamily="18" charset="0"/>
              </a:endParaRPr>
            </a:p>
            <a:p>
              <a:pPr/>
              <a:r>
                <a:rPr lang="en-US" sz="1200" i="0">
                  <a:latin typeface="Cambria Math" panose="02040503050406030204" pitchFamily="18" charset="0"/>
                </a:rPr>
                <a:t>𝐶= 𝐶𝑜𝑛𝑡𝑎𝑖𝑛𝑒𝑟𝑠 𝑝𝑒𝑟 𝑑𝑎𝑦 </a:t>
              </a:r>
              <a:endParaRPr lang="en-US" sz="1200"/>
            </a:p>
            <a:p>
              <a:pPr/>
              <a:r>
                <a:rPr lang="en-US" sz="1200" i="0">
                  <a:latin typeface="Cambria Math" panose="02040503050406030204" pitchFamily="18" charset="0"/>
                </a:rPr>
                <a:t>𝑠ℎ𝑖𝑝𝑚𝑒𝑛𝑡 𝑠𝑖𝑧𝑒= 𝐶/"l</a:t>
              </a:r>
              <a:r>
                <a:rPr lang="en-US" sz="1200" i="0">
                  <a:latin typeface="Symbol" panose="05050102010706020507" pitchFamily="18" charset="2"/>
                </a:rPr>
                <a:t>"</a:t>
              </a:r>
              <a:endParaRPr lang="en-US" sz="1200">
                <a:latin typeface="Symbol" panose="05050102010706020507" pitchFamily="18" charset="2"/>
              </a:endParaRPr>
            </a:p>
          </xdr:txBody>
        </xdr:sp>
      </mc:Fallback>
    </mc:AlternateContent>
    <xdr:clientData/>
  </xdr:twoCellAnchor>
  <xdr:twoCellAnchor>
    <xdr:from>
      <xdr:col>13</xdr:col>
      <xdr:colOff>215044</xdr:colOff>
      <xdr:row>11</xdr:row>
      <xdr:rowOff>149033</xdr:rowOff>
    </xdr:from>
    <xdr:to>
      <xdr:col>14</xdr:col>
      <xdr:colOff>321089</xdr:colOff>
      <xdr:row>13</xdr:row>
      <xdr:rowOff>24280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9E7328F5-E652-4016-86E1-D0D50CD8104F}"/>
                </a:ext>
              </a:extLst>
            </xdr:cNvPr>
            <xdr:cNvSpPr txBox="1"/>
          </xdr:nvSpPr>
          <xdr:spPr>
            <a:xfrm>
              <a:off x="8292244" y="2244533"/>
              <a:ext cx="715645" cy="2848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p>
                      <m:r>
                        <a:rPr lang="en-US" sz="120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r>
                    <a:rPr lang="en-US" sz="120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200"/>
                <a:t>* </a:t>
              </a:r>
              <a:r>
                <a:rPr lang="en-US" sz="1200">
                  <a:latin typeface="Calibri" panose="020F0502020204030204" pitchFamily="34" charset="0"/>
                </a:rPr>
                <a:t>C</a:t>
              </a:r>
            </a:p>
          </xdr:txBody>
        </xdr:sp>
      </mc:Choice>
      <mc:Fallback xmlns="">
        <xdr:sp macro="" textlink="">
          <xdr:nvSpPr>
            <xdr:cNvPr id="7" name="TextBox 9">
              <a:extLst>
                <a:ext uri="{FF2B5EF4-FFF2-40B4-BE49-F238E27FC236}">
                  <a16:creationId xmlns:a16="http://schemas.microsoft.com/office/drawing/2014/main" id="{9E7328F5-E652-4016-86E1-D0D50CD8104F}"/>
                </a:ext>
              </a:extLst>
            </xdr:cNvPr>
            <xdr:cNvSpPr txBox="1"/>
          </xdr:nvSpPr>
          <xdr:spPr>
            <a:xfrm>
              <a:off x="8292244" y="2244533"/>
              <a:ext cx="715645" cy="28482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panose="02040503050406030204" pitchFamily="18" charset="0"/>
                </a:rPr>
                <a:t>𝑊^𝐶  </a:t>
              </a:r>
              <a:r>
                <a:rPr lang="en-US" sz="1200"/>
                <a:t>* </a:t>
              </a:r>
              <a:r>
                <a:rPr lang="en-US" sz="1200">
                  <a:latin typeface="Calibri" panose="020F0502020204030204" pitchFamily="34" charset="0"/>
                </a:rPr>
                <a:t>C</a:t>
              </a:r>
            </a:p>
          </xdr:txBody>
        </xdr:sp>
      </mc:Fallback>
    </mc:AlternateContent>
    <xdr:clientData/>
  </xdr:twoCellAnchor>
  <xdr:twoCellAnchor>
    <xdr:from>
      <xdr:col>13</xdr:col>
      <xdr:colOff>88014</xdr:colOff>
      <xdr:row>13</xdr:row>
      <xdr:rowOff>130805</xdr:rowOff>
    </xdr:from>
    <xdr:to>
      <xdr:col>15</xdr:col>
      <xdr:colOff>117874</xdr:colOff>
      <xdr:row>15</xdr:row>
      <xdr:rowOff>92591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DB87B3F-B1C5-4C54-9ECF-80FE10CCEF53}"/>
            </a:ext>
          </a:extLst>
        </xdr:cNvPr>
        <xdr:cNvSpPr/>
      </xdr:nvSpPr>
      <xdr:spPr>
        <a:xfrm>
          <a:off x="8165214" y="2635880"/>
          <a:ext cx="1249060" cy="34278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tx2"/>
              </a:solidFill>
            </a:rPr>
            <a:t>Proposed</a:t>
          </a:r>
        </a:p>
      </xdr:txBody>
    </xdr:sp>
    <xdr:clientData/>
  </xdr:twoCellAnchor>
  <xdr:twoCellAnchor>
    <xdr:from>
      <xdr:col>13</xdr:col>
      <xdr:colOff>88014</xdr:colOff>
      <xdr:row>6</xdr:row>
      <xdr:rowOff>178820</xdr:rowOff>
    </xdr:from>
    <xdr:to>
      <xdr:col>14</xdr:col>
      <xdr:colOff>496641</xdr:colOff>
      <xdr:row>8</xdr:row>
      <xdr:rowOff>140606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7F592F-AFD8-40E0-97CE-10612AF2035F}"/>
            </a:ext>
          </a:extLst>
        </xdr:cNvPr>
        <xdr:cNvSpPr/>
      </xdr:nvSpPr>
      <xdr:spPr>
        <a:xfrm>
          <a:off x="8165214" y="1321820"/>
          <a:ext cx="1018227" cy="342786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>
              <a:solidFill>
                <a:schemeClr val="tx2"/>
              </a:solidFill>
            </a:rPr>
            <a:t>Current</a:t>
          </a:r>
        </a:p>
      </xdr:txBody>
    </xdr:sp>
    <xdr:clientData/>
  </xdr:twoCellAnchor>
  <xdr:twoCellAnchor>
    <xdr:from>
      <xdr:col>13</xdr:col>
      <xdr:colOff>215044</xdr:colOff>
      <xdr:row>18</xdr:row>
      <xdr:rowOff>164179</xdr:rowOff>
    </xdr:from>
    <xdr:to>
      <xdr:col>17</xdr:col>
      <xdr:colOff>410489</xdr:colOff>
      <xdr:row>20</xdr:row>
      <xdr:rowOff>64410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A176DFFE-E4ED-43E1-9ACF-F5C33A04C0D7}"/>
                </a:ext>
              </a:extLst>
            </xdr:cNvPr>
            <xdr:cNvSpPr/>
          </xdr:nvSpPr>
          <xdr:spPr>
            <a:xfrm>
              <a:off x="8292244" y="3621754"/>
              <a:ext cx="2633845" cy="281231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</a:rPr>
                      <m:t>(</m:t>
                    </m:r>
                    <m:d>
                      <m:dPr>
                        <m:begChr m:val="⌈"/>
                        <m:endChr m:val="⌉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en-US" sz="1200">
                            <a:latin typeface="Symbol" panose="05050102010706020507" pitchFamily="18" charset="2"/>
                          </a:rPr>
                          <m:t>l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p>
                        </m:sSup>
                      </m:e>
                    </m:d>
                    <m:r>
                      <a:rPr lang="en-US" sz="1200" i="1">
                        <a:latin typeface="Cambria Math" panose="02040503050406030204" pitchFamily="18" charset="0"/>
                      </a:rPr>
                      <m:t>+1) ∗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𝑠h𝑖𝑝𝑚𝑒𝑛𝑡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i="1">
                        <a:latin typeface="Cambria Math" panose="02040503050406030204" pitchFamily="18" charset="0"/>
                      </a:rPr>
                      <m:t>𝑠𝑖𝑧𝑒</m:t>
                    </m:r>
                  </m:oMath>
                </m:oMathPara>
              </a14:m>
              <a:endParaRPr lang="en-US" sz="1200">
                <a:latin typeface="Symbol" panose="05050102010706020507" pitchFamily="18" charset="2"/>
              </a:endParaRPr>
            </a:p>
          </xdr:txBody>
        </xdr:sp>
      </mc:Choice>
      <mc:Fallback xmlns=""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A176DFFE-E4ED-43E1-9ACF-F5C33A04C0D7}"/>
                </a:ext>
              </a:extLst>
            </xdr:cNvPr>
            <xdr:cNvSpPr/>
          </xdr:nvSpPr>
          <xdr:spPr>
            <a:xfrm>
              <a:off x="8292244" y="3621754"/>
              <a:ext cx="2633845" cy="281231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i="0">
                  <a:latin typeface="Cambria Math" panose="02040503050406030204" pitchFamily="18" charset="0"/>
                </a:rPr>
                <a:t>(⌈"</a:t>
              </a:r>
              <a:r>
                <a:rPr lang="en-US" sz="1200" i="0">
                  <a:latin typeface="Symbol" panose="05050102010706020507" pitchFamily="18" charset="2"/>
                </a:rPr>
                <a:t>l</a:t>
              </a:r>
              <a:r>
                <a:rPr lang="en-US" sz="1200" i="0">
                  <a:latin typeface="Cambria Math" panose="02040503050406030204" pitchFamily="18" charset="0"/>
                </a:rPr>
                <a:t>" ∗𝑊</a:t>
              </a:r>
              <a:r>
                <a:rPr lang="en-US" sz="1200" b="0" i="0">
                  <a:latin typeface="Cambria Math" panose="02040503050406030204" pitchFamily="18" charset="0"/>
                </a:rPr>
                <a:t>^𝑝 ⌉</a:t>
              </a:r>
              <a:r>
                <a:rPr lang="en-US" sz="1200" i="0">
                  <a:latin typeface="Cambria Math" panose="02040503050406030204" pitchFamily="18" charset="0"/>
                </a:rPr>
                <a:t>+1) ∗𝑠ℎ𝑖𝑝𝑚𝑒𝑛𝑡 𝑠𝑖𝑧𝑒</a:t>
              </a:r>
              <a:endParaRPr lang="en-US" sz="1200">
                <a:latin typeface="Symbol" panose="05050102010706020507" pitchFamily="18" charset="2"/>
              </a:endParaRPr>
            </a:p>
          </xdr:txBody>
        </xdr:sp>
      </mc:Fallback>
    </mc:AlternateContent>
    <xdr:clientData/>
  </xdr:twoCellAnchor>
  <xdr:twoCellAnchor>
    <xdr:from>
      <xdr:col>13</xdr:col>
      <xdr:colOff>215044</xdr:colOff>
      <xdr:row>9</xdr:row>
      <xdr:rowOff>16054</xdr:rowOff>
    </xdr:from>
    <xdr:to>
      <xdr:col>27</xdr:col>
      <xdr:colOff>352845</xdr:colOff>
      <xdr:row>11</xdr:row>
      <xdr:rowOff>62992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FBA2BE5-266E-4C27-A293-9A33D17DEF19}"/>
                </a:ext>
              </a:extLst>
            </xdr:cNvPr>
            <xdr:cNvSpPr/>
          </xdr:nvSpPr>
          <xdr:spPr>
            <a:xfrm>
              <a:off x="8292244" y="1730554"/>
              <a:ext cx="8672201" cy="427938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>
                          <a:latin typeface="Cambria Math" panose="02040503050406030204" pitchFamily="18" charset="0"/>
                        </a:rPr>
                        <m:t>𝑊</m:t>
                      </m:r>
                    </m:e>
                    <m:sup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𝐶</m:t>
                      </m:r>
                    </m:sup>
                  </m:sSup>
                  <m:r>
                    <a:rPr lang="en-US" sz="1200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⌈"/>
                      <m:endChr m:val="⌉"/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20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(1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W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Distance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/50)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Service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hrs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/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day</m:t>
                          </m:r>
                          <m:r>
                            <m:rPr>
                              <m:nor/>
                            </m:rPr>
                            <a:rPr lang="en-US" sz="1200">
                              <a:latin typeface="Cambria Math" panose="02040503050406030204" pitchFamily="18" charset="0"/>
                            </a:rPr>
                            <m:t> </m:t>
                          </m:r>
                        </m:den>
                      </m:f>
                    </m:e>
                  </m:d>
                </m:oMath>
              </a14:m>
              <a:r>
                <a:rPr lang="en-US" sz="1200">
                  <a:latin typeface="Cambria Math" panose="02040503050406030204" pitchFamily="18" charset="0"/>
                </a:rPr>
                <a:t> *2 +MX border crossing (3 Days) + delay time (ODC-1.5 Days)</a:t>
              </a:r>
            </a:p>
          </xdr:txBody>
        </xdr:sp>
      </mc:Choice>
      <mc:Fallback xmlns=""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FBA2BE5-266E-4C27-A293-9A33D17DEF19}"/>
                </a:ext>
              </a:extLst>
            </xdr:cNvPr>
            <xdr:cNvSpPr/>
          </xdr:nvSpPr>
          <xdr:spPr>
            <a:xfrm>
              <a:off x="8292244" y="1730554"/>
              <a:ext cx="8672201" cy="427938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200" i="0">
                  <a:latin typeface="Cambria Math" panose="02040503050406030204" pitchFamily="18" charset="0"/>
                </a:rPr>
                <a:t>𝑊^</a:t>
              </a:r>
              <a:r>
                <a:rPr lang="en-US" sz="1200" b="0" i="0">
                  <a:latin typeface="Cambria Math" panose="02040503050406030204" pitchFamily="18" charset="0"/>
                </a:rPr>
                <a:t>𝐶</a:t>
              </a:r>
              <a:r>
                <a:rPr lang="en-US" sz="1200" i="0">
                  <a:latin typeface="Cambria Math" panose="02040503050406030204" pitchFamily="18" charset="0"/>
                </a:rPr>
                <a:t>=⌈( "(1W Distance/50) " )/"Service hrs/day " ⌉</a:t>
              </a:r>
              <a:r>
                <a:rPr lang="en-US" sz="1200">
                  <a:latin typeface="Cambria Math" panose="02040503050406030204" pitchFamily="18" charset="0"/>
                </a:rPr>
                <a:t> *2 +MX border crossing (3 Days) + delay time (ODC-1.5 Days)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391646</xdr:colOff>
      <xdr:row>1</xdr:row>
      <xdr:rowOff>81803</xdr:rowOff>
    </xdr:from>
    <xdr:to>
      <xdr:col>33</xdr:col>
      <xdr:colOff>261243</xdr:colOff>
      <xdr:row>27</xdr:row>
      <xdr:rowOff>83766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755B280-F544-43C8-81C1-06243F8BCAB3}"/>
            </a:ext>
          </a:extLst>
        </xdr:cNvPr>
        <xdr:cNvGrpSpPr/>
      </xdr:nvGrpSpPr>
      <xdr:grpSpPr>
        <a:xfrm>
          <a:off x="14522264" y="272303"/>
          <a:ext cx="7131008" cy="5436816"/>
          <a:chOff x="702298" y="2526384"/>
          <a:chExt cx="6575196" cy="346906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02CD4FD-1F65-43F3-BF0A-766E4256EACA}"/>
              </a:ext>
            </a:extLst>
          </xdr:cNvPr>
          <xdr:cNvGrpSpPr/>
        </xdr:nvGrpSpPr>
        <xdr:grpSpPr>
          <a:xfrm>
            <a:off x="2215299" y="5816338"/>
            <a:ext cx="2743200" cy="179109"/>
            <a:chOff x="113122" y="5882326"/>
            <a:chExt cx="2743200" cy="179109"/>
          </a:xfrm>
        </xdr:grpSpPr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0165D798-8217-4C57-9DB0-3184F9DABE48}"/>
                </a:ext>
              </a:extLst>
            </xdr:cNvPr>
            <xdr:cNvSpPr/>
          </xdr:nvSpPr>
          <xdr:spPr bwMode="auto">
            <a:xfrm>
              <a:off x="113122" y="5882326"/>
              <a:ext cx="2743200" cy="179109"/>
            </a:xfrm>
            <a:prstGeom prst="rect">
              <a:avLst/>
            </a:prstGeom>
            <a:pattFill prst="wdUpDiag">
              <a:fgClr>
                <a:schemeClr val="accent1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rot="0" spcFirstLastPara="0" vert="horz" wrap="square" lIns="90000" tIns="45720" rIns="90000" bIns="4680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eaLnBrk="0" fontAlgn="base" hangingPunct="0">
                <a:spcBef>
                  <a:spcPct val="0"/>
                </a:spcBef>
                <a:spcAft>
                  <a:spcPct val="0"/>
                </a:spcAft>
              </a:pPr>
              <a:endParaRPr lang="en-US">
                <a:solidFill>
                  <a:srgbClr val="000000"/>
                </a:solidFill>
                <a:latin typeface="Calibri" pitchFamily="34" charset="0"/>
                <a:cs typeface="Calibri" pitchFamily="34" charset="0"/>
              </a:endParaRPr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3E3A9A42-EFD6-44AA-84EC-F1BC092153BB}"/>
                </a:ext>
              </a:extLst>
            </xdr:cNvPr>
            <xdr:cNvCxnSpPr/>
          </xdr:nvCxnSpPr>
          <xdr:spPr bwMode="auto">
            <a:xfrm>
              <a:off x="113122" y="5887038"/>
              <a:ext cx="2743200" cy="0"/>
            </a:xfrm>
            <a:prstGeom prst="line">
              <a:avLst/>
            </a:prstGeom>
            <a:solidFill>
              <a:srgbClr val="FFFF99"/>
            </a:solidFill>
            <a:ln w="25400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lg" len="lg"/>
            </a:ln>
            <a:effectLst/>
          </xdr:spPr>
        </xdr:cxn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AFD511C5-0836-4DDB-AE34-C50C61E75DC2}"/>
              </a:ext>
            </a:extLst>
          </xdr:cNvPr>
          <xdr:cNvSpPr/>
        </xdr:nvSpPr>
        <xdr:spPr bwMode="auto">
          <a:xfrm>
            <a:off x="3355944" y="4751109"/>
            <a:ext cx="443060" cy="1065229"/>
          </a:xfrm>
          <a:prstGeom prst="rect">
            <a:avLst/>
          </a:prstGeom>
          <a:solidFill>
            <a:srgbClr val="A8C6EE"/>
          </a:solidFill>
          <a:ln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vert270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2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Time Until Next Shipment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04BBC91-DD63-4D9B-A200-9D9EDE286BBF}"/>
              </a:ext>
            </a:extLst>
          </xdr:cNvPr>
          <xdr:cNvSpPr/>
        </xdr:nvSpPr>
        <xdr:spPr bwMode="auto">
          <a:xfrm>
            <a:off x="3879131" y="4920791"/>
            <a:ext cx="443060" cy="893191"/>
          </a:xfrm>
          <a:prstGeom prst="rect">
            <a:avLst/>
          </a:prstGeom>
          <a:solidFill>
            <a:srgbClr val="A8C6EE"/>
          </a:solidFill>
          <a:ln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vert270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2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Expedited Travel Time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DB144029-06C8-44AC-8397-112077D87266}"/>
              </a:ext>
            </a:extLst>
          </xdr:cNvPr>
          <xdr:cNvSpPr/>
        </xdr:nvSpPr>
        <xdr:spPr bwMode="auto">
          <a:xfrm>
            <a:off x="3261675" y="4685121"/>
            <a:ext cx="1168924" cy="1140642"/>
          </a:xfrm>
          <a:prstGeom prst="rect">
            <a:avLst/>
          </a:prstGeom>
          <a:noFill/>
          <a:ln w="9525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endParaRPr lang="en-US">
              <a:solidFill>
                <a:srgbClr val="000000"/>
              </a:solidFill>
              <a:latin typeface="Calibri" pitchFamily="34" charset="0"/>
              <a:cs typeface="Calibri" pitchFamily="34" charset="0"/>
            </a:endParaRPr>
          </a:p>
        </xdr:txBody>
      </xdr:sp>
      <xdr:sp macro="" textlink="">
        <xdr:nvSpPr>
          <xdr:cNvPr id="8" name="TextBox 12">
            <a:extLst>
              <a:ext uri="{FF2B5EF4-FFF2-40B4-BE49-F238E27FC236}">
                <a16:creationId xmlns:a16="http://schemas.microsoft.com/office/drawing/2014/main" id="{6DE63825-E6A4-4684-B7B3-A0F37C30C14B}"/>
              </a:ext>
            </a:extLst>
          </xdr:cNvPr>
          <xdr:cNvSpPr txBox="1"/>
        </xdr:nvSpPr>
        <xdr:spPr bwMode="gray">
          <a:xfrm>
            <a:off x="4741683" y="5132897"/>
            <a:ext cx="2158738" cy="7211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b="1" kern="0">
                <a:solidFill>
                  <a:srgbClr val="1E569F"/>
                </a:solidFill>
                <a:latin typeface="Calibri" pitchFamily="34" charset="0"/>
                <a:cs typeface="Calibri" pitchFamily="34" charset="0"/>
              </a:rPr>
              <a:t>MINIMUM</a:t>
            </a:r>
          </a:p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1E569F"/>
                </a:solidFill>
                <a:latin typeface="Calibri" pitchFamily="34" charset="0"/>
                <a:cs typeface="Calibri" pitchFamily="34" charset="0"/>
              </a:rPr>
              <a:t>Material needed to cover a missed/bad shipment</a:t>
            </a:r>
          </a:p>
        </xdr:txBody>
      </xdr:sp>
      <xdr:sp macro="" textlink="">
        <xdr:nvSpPr>
          <xdr:cNvPr id="9" name="Right Brace 8">
            <a:extLst>
              <a:ext uri="{FF2B5EF4-FFF2-40B4-BE49-F238E27FC236}">
                <a16:creationId xmlns:a16="http://schemas.microsoft.com/office/drawing/2014/main" id="{119BAE8A-D642-4B8F-B331-A5D6693AF5A3}"/>
              </a:ext>
            </a:extLst>
          </xdr:cNvPr>
          <xdr:cNvSpPr/>
        </xdr:nvSpPr>
        <xdr:spPr bwMode="auto">
          <a:xfrm>
            <a:off x="4430599" y="4920791"/>
            <a:ext cx="386499" cy="890835"/>
          </a:xfrm>
          <a:prstGeom prst="rightBrace">
            <a:avLst/>
          </a:prstGeom>
          <a:noFill/>
          <a:ln w="1905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lg" len="lg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7CA7D84-0A25-44FA-8088-1D41F883D3BF}"/>
              </a:ext>
            </a:extLst>
          </xdr:cNvPr>
          <xdr:cNvSpPr/>
        </xdr:nvSpPr>
        <xdr:spPr bwMode="auto">
          <a:xfrm>
            <a:off x="3261675" y="4298622"/>
            <a:ext cx="1168924" cy="38649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FF99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Volatility</a:t>
            </a:r>
          </a:p>
        </xdr:txBody>
      </xdr:sp>
      <xdr:sp macro="" textlink="">
        <xdr:nvSpPr>
          <xdr:cNvPr id="11" name="TextBox 15">
            <a:extLst>
              <a:ext uri="{FF2B5EF4-FFF2-40B4-BE49-F238E27FC236}">
                <a16:creationId xmlns:a16="http://schemas.microsoft.com/office/drawing/2014/main" id="{BF8A1F6D-09A5-4E32-84C4-9C084B7D4105}"/>
              </a:ext>
            </a:extLst>
          </xdr:cNvPr>
          <xdr:cNvSpPr txBox="1"/>
        </xdr:nvSpPr>
        <xdr:spPr bwMode="gray">
          <a:xfrm>
            <a:off x="4741683" y="4295086"/>
            <a:ext cx="2535811" cy="390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Used to cover variation in daily volume when &lt;100% penetration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79753A7-3BF7-4A55-A52D-F69A2448AD27}"/>
              </a:ext>
            </a:extLst>
          </xdr:cNvPr>
          <xdr:cNvSpPr/>
        </xdr:nvSpPr>
        <xdr:spPr bwMode="auto">
          <a:xfrm>
            <a:off x="3261675" y="3876774"/>
            <a:ext cx="1168924" cy="386499"/>
          </a:xfrm>
          <a:prstGeom prst="rect">
            <a:avLst/>
          </a:prstGeom>
          <a:solidFill>
            <a:srgbClr val="996633"/>
          </a:solidFill>
          <a:ln w="9525" cap="flat" cmpd="sng" algn="ctr">
            <a:solidFill>
              <a:srgbClr val="6633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FFFFFF"/>
                </a:solidFill>
                <a:latin typeface="Calibri" pitchFamily="34" charset="0"/>
                <a:cs typeface="Calibri" pitchFamily="34" charset="0"/>
              </a:rPr>
              <a:t>Internal Handling</a:t>
            </a:r>
          </a:p>
        </xdr:txBody>
      </xdr:sp>
      <xdr:sp macro="" textlink="">
        <xdr:nvSpPr>
          <xdr:cNvPr id="13" name="TextBox 17">
            <a:extLst>
              <a:ext uri="{FF2B5EF4-FFF2-40B4-BE49-F238E27FC236}">
                <a16:creationId xmlns:a16="http://schemas.microsoft.com/office/drawing/2014/main" id="{FC82718E-4CF7-418A-AA44-91F4E5A5107F}"/>
              </a:ext>
            </a:extLst>
          </xdr:cNvPr>
          <xdr:cNvSpPr txBox="1"/>
        </xdr:nvSpPr>
        <xdr:spPr bwMode="gray">
          <a:xfrm>
            <a:off x="4741683" y="3847309"/>
            <a:ext cx="2158738" cy="42656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663300"/>
                </a:solidFill>
                <a:latin typeface="Calibri" pitchFamily="34" charset="0"/>
                <a:cs typeface="Calibri" pitchFamily="34" charset="0"/>
              </a:rPr>
              <a:t>Covers time tied up between dock/CMA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4AE9B78-03C9-4338-B0A1-AD4D2C27F32C}"/>
              </a:ext>
            </a:extLst>
          </xdr:cNvPr>
          <xdr:cNvSpPr/>
        </xdr:nvSpPr>
        <xdr:spPr bwMode="auto">
          <a:xfrm>
            <a:off x="3261675" y="3436073"/>
            <a:ext cx="1168924" cy="386499"/>
          </a:xfrm>
          <a:prstGeom prst="rect">
            <a:avLst/>
          </a:prstGeom>
          <a:solidFill>
            <a:srgbClr val="FFFF66"/>
          </a:solidFill>
          <a:ln w="9525" cap="flat" cmpd="sng" algn="ctr">
            <a:solidFill>
              <a:srgbClr val="FFFF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Proliferation</a:t>
            </a:r>
          </a:p>
        </xdr:txBody>
      </xdr:sp>
      <xdr:sp macro="" textlink="">
        <xdr:nvSpPr>
          <xdr:cNvPr id="15" name="TextBox 19">
            <a:extLst>
              <a:ext uri="{FF2B5EF4-FFF2-40B4-BE49-F238E27FC236}">
                <a16:creationId xmlns:a16="http://schemas.microsoft.com/office/drawing/2014/main" id="{076E6F92-09ED-4A24-8E66-EC7E9CD64DD1}"/>
              </a:ext>
            </a:extLst>
          </xdr:cNvPr>
          <xdr:cNvSpPr txBox="1"/>
        </xdr:nvSpPr>
        <xdr:spPr bwMode="gray">
          <a:xfrm>
            <a:off x="4741683" y="3406608"/>
            <a:ext cx="2413262" cy="42656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Covers low-volume variants that are dominated by (2) ctr min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B23C7DBF-84A7-4A10-B363-CE8580BF2930}"/>
              </a:ext>
            </a:extLst>
          </xdr:cNvPr>
          <xdr:cNvSpPr/>
        </xdr:nvSpPr>
        <xdr:spPr bwMode="auto">
          <a:xfrm>
            <a:off x="3261675" y="2526384"/>
            <a:ext cx="1168924" cy="876696"/>
          </a:xfrm>
          <a:prstGeom prst="rect">
            <a:avLst/>
          </a:prstGeom>
          <a:solidFill>
            <a:srgbClr val="66FFFF"/>
          </a:solidFill>
          <a:ln w="9525" cap="flat" cmpd="sng" algn="ctr">
            <a:solidFill>
              <a:srgbClr val="006699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horz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40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(1) Shipment</a:t>
            </a:r>
          </a:p>
        </xdr:txBody>
      </xdr:sp>
      <xdr:sp macro="" textlink="">
        <xdr:nvSpPr>
          <xdr:cNvPr id="17" name="TextBox 21">
            <a:extLst>
              <a:ext uri="{FF2B5EF4-FFF2-40B4-BE49-F238E27FC236}">
                <a16:creationId xmlns:a16="http://schemas.microsoft.com/office/drawing/2014/main" id="{E21A5625-36D0-4071-BBAA-320F18438828}"/>
              </a:ext>
            </a:extLst>
          </xdr:cNvPr>
          <xdr:cNvSpPr txBox="1"/>
        </xdr:nvSpPr>
        <xdr:spPr bwMode="gray">
          <a:xfrm>
            <a:off x="4741683" y="2535207"/>
            <a:ext cx="2413262" cy="8040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One shipment of empties just prior to delivery</a:t>
            </a:r>
          </a:p>
          <a:p>
            <a:pPr algn="ctr"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b="1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OR</a:t>
            </a:r>
          </a:p>
          <a:p>
            <a:pPr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000000"/>
                </a:solidFill>
                <a:latin typeface="Calibri" pitchFamily="34" charset="0"/>
                <a:cs typeface="Calibri" pitchFamily="34" charset="0"/>
              </a:rPr>
              <a:t>One shipment of fulls just after 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60875E59-C7C1-4490-A7BA-A3E61096B826}"/>
              </a:ext>
            </a:extLst>
          </xdr:cNvPr>
          <xdr:cNvSpPr/>
        </xdr:nvSpPr>
        <xdr:spPr bwMode="auto">
          <a:xfrm>
            <a:off x="2460397" y="3601039"/>
            <a:ext cx="443060" cy="2201157"/>
          </a:xfrm>
          <a:prstGeom prst="rect">
            <a:avLst/>
          </a:prstGeom>
          <a:solidFill>
            <a:srgbClr val="008000"/>
          </a:solidFill>
          <a:ln w="9525" cap="flat" cmpd="sng" algn="ctr">
            <a:solidFill>
              <a:srgbClr val="008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="vert270" wrap="square" lIns="90000" tIns="45720" rIns="90000" bIns="468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0" fontAlgn="base" hangingPunct="0">
              <a:spcBef>
                <a:spcPct val="0"/>
              </a:spcBef>
              <a:spcAft>
                <a:spcPct val="0"/>
              </a:spcAft>
            </a:pPr>
            <a:r>
              <a:rPr lang="en-US" sz="1200">
                <a:solidFill>
                  <a:srgbClr val="FFFFFF"/>
                </a:solidFill>
                <a:latin typeface="Calibri" pitchFamily="34" charset="0"/>
                <a:cs typeface="Calibri" pitchFamily="34" charset="0"/>
              </a:rPr>
              <a:t>(2) Containers</a:t>
            </a:r>
          </a:p>
        </xdr:txBody>
      </xdr: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277CEFD6-E600-4989-8D5E-62785F456387}"/>
              </a:ext>
            </a:extLst>
          </xdr:cNvPr>
          <xdr:cNvCxnSpPr/>
        </xdr:nvCxnSpPr>
        <xdr:spPr bwMode="auto">
          <a:xfrm flipH="1">
            <a:off x="2215299" y="3436073"/>
            <a:ext cx="1046377" cy="0"/>
          </a:xfrm>
          <a:prstGeom prst="line">
            <a:avLst/>
          </a:prstGeom>
          <a:solidFill>
            <a:srgbClr val="FFFF99"/>
          </a:solidFill>
          <a:ln w="25400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lg" len="lg"/>
          </a:ln>
          <a:effectLst/>
        </xdr:spPr>
      </xdr:cxnSp>
      <xdr:sp macro="" textlink="">
        <xdr:nvSpPr>
          <xdr:cNvPr id="20" name="Left Brace 19">
            <a:extLst>
              <a:ext uri="{FF2B5EF4-FFF2-40B4-BE49-F238E27FC236}">
                <a16:creationId xmlns:a16="http://schemas.microsoft.com/office/drawing/2014/main" id="{989A6B22-2675-4D97-80B0-92D2AAB1861E}"/>
              </a:ext>
            </a:extLst>
          </xdr:cNvPr>
          <xdr:cNvSpPr/>
        </xdr:nvSpPr>
        <xdr:spPr bwMode="auto">
          <a:xfrm>
            <a:off x="1904214" y="3436072"/>
            <a:ext cx="311085" cy="2366123"/>
          </a:xfrm>
          <a:prstGeom prst="leftBrace">
            <a:avLst/>
          </a:prstGeom>
          <a:noFill/>
          <a:ln w="222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lg" len="lg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21" name="TextBox 28">
            <a:extLst>
              <a:ext uri="{FF2B5EF4-FFF2-40B4-BE49-F238E27FC236}">
                <a16:creationId xmlns:a16="http://schemas.microsoft.com/office/drawing/2014/main" id="{E43C1DAC-5DDE-4B92-A683-2F8CD5A32A6E}"/>
              </a:ext>
            </a:extLst>
          </xdr:cNvPr>
          <xdr:cNvSpPr txBox="1"/>
        </xdr:nvSpPr>
        <xdr:spPr bwMode="gray">
          <a:xfrm>
            <a:off x="702298" y="3629322"/>
            <a:ext cx="1201916" cy="12396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rtlCol="0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b="1" kern="0">
                <a:solidFill>
                  <a:srgbClr val="1E569F"/>
                </a:solidFill>
                <a:latin typeface="Calibri" pitchFamily="34" charset="0"/>
                <a:cs typeface="Calibri" pitchFamily="34" charset="0"/>
              </a:rPr>
              <a:t>MAXIMUM</a:t>
            </a:r>
          </a:p>
          <a:p>
            <a:pPr algn="r" fontAlgn="base">
              <a:spcAft>
                <a:spcPct val="0"/>
              </a:spcAft>
              <a:buClr>
                <a:srgbClr val="1E569F"/>
              </a:buClr>
              <a:buSzPct val="100000"/>
              <a:tabLst>
                <a:tab pos="230188" algn="l"/>
              </a:tabLst>
            </a:pPr>
            <a:r>
              <a:rPr lang="en-US" sz="1200" kern="0">
                <a:solidFill>
                  <a:srgbClr val="1E569F"/>
                </a:solidFill>
                <a:latin typeface="Calibri" pitchFamily="34" charset="0"/>
                <a:cs typeface="Calibri" pitchFamily="34" charset="0"/>
              </a:rPr>
              <a:t>At least (2) containers required inside plant for each part number</a:t>
            </a:r>
          </a:p>
        </xdr:txBody>
      </xdr:sp>
    </xdr:grpSp>
    <xdr:clientData/>
  </xdr:twoCellAnchor>
  <xdr:twoCellAnchor>
    <xdr:from>
      <xdr:col>22</xdr:col>
      <xdr:colOff>228761</xdr:colOff>
      <xdr:row>29</xdr:row>
      <xdr:rowOff>114782</xdr:rowOff>
    </xdr:from>
    <xdr:to>
      <xdr:col>31</xdr:col>
      <xdr:colOff>209319</xdr:colOff>
      <xdr:row>39</xdr:row>
      <xdr:rowOff>111246</xdr:rowOff>
    </xdr:to>
    <xdr:sp macro="" textlink="">
      <xdr:nvSpPr>
        <xdr:cNvPr id="3" name="TextBox 30">
          <a:extLst>
            <a:ext uri="{FF2B5EF4-FFF2-40B4-BE49-F238E27FC236}">
              <a16:creationId xmlns:a16="http://schemas.microsoft.com/office/drawing/2014/main" id="{B473748E-B8F5-421A-A434-0870280B5CE4}"/>
            </a:ext>
          </a:extLst>
        </xdr:cNvPr>
        <xdr:cNvSpPr txBox="1"/>
      </xdr:nvSpPr>
      <xdr:spPr bwMode="gray">
        <a:xfrm>
          <a:off x="14964496" y="6121135"/>
          <a:ext cx="5426617" cy="22824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>
            <a:spcBef>
              <a:spcPct val="40000"/>
            </a:spcBef>
            <a:spcAft>
              <a:spcPct val="0"/>
            </a:spcAft>
            <a:buClr>
              <a:srgbClr val="1E569F"/>
            </a:buClr>
            <a:buSzPct val="100000"/>
            <a:tabLst>
              <a:tab pos="230188" algn="l"/>
            </a:tabLst>
          </a:pP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NOTE: when planning at the </a:t>
          </a:r>
          <a:r>
            <a:rPr lang="en-US" sz="1600" b="1" i="1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commodity</a:t>
          </a: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 level, Proliferation may be &gt; 0, and (2) container minimum should have no impact;</a:t>
          </a:r>
        </a:p>
        <a:p>
          <a:pPr fontAlgn="base">
            <a:spcBef>
              <a:spcPct val="40000"/>
            </a:spcBef>
            <a:spcAft>
              <a:spcPct val="0"/>
            </a:spcAft>
            <a:buClr>
              <a:srgbClr val="1E569F"/>
            </a:buClr>
            <a:buSzPct val="100000"/>
            <a:tabLst>
              <a:tab pos="230188" algn="l"/>
            </a:tabLst>
          </a:pP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When planning at the individual </a:t>
          </a:r>
          <a:r>
            <a:rPr lang="en-US" sz="1600" b="1" i="1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part</a:t>
          </a:r>
          <a:r>
            <a:rPr lang="en-US" sz="1600" kern="0">
              <a:solidFill>
                <a:srgbClr val="000000"/>
              </a:solidFill>
              <a:latin typeface="Calibri" pitchFamily="34" charset="0"/>
              <a:cs typeface="Calibri" pitchFamily="34" charset="0"/>
            </a:rPr>
            <a:t> level, Proliferation = 0, and (2) container minimum may have an impact</a:t>
          </a:r>
        </a:p>
      </xdr:txBody>
    </xdr:sp>
    <xdr:clientData/>
  </xdr:twoCellAnchor>
  <xdr:twoCellAnchor>
    <xdr:from>
      <xdr:col>9</xdr:col>
      <xdr:colOff>52107</xdr:colOff>
      <xdr:row>1</xdr:row>
      <xdr:rowOff>19611</xdr:rowOff>
    </xdr:from>
    <xdr:to>
      <xdr:col>20</xdr:col>
      <xdr:colOff>89647</xdr:colOff>
      <xdr:row>19</xdr:row>
      <xdr:rowOff>123265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30CC395-9131-4200-9E6E-035F12824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O20"/>
  <sheetViews>
    <sheetView tabSelected="1" workbookViewId="0">
      <selection activeCell="D12" sqref="D12:H12"/>
    </sheetView>
  </sheetViews>
  <sheetFormatPr baseColWidth="10" defaultColWidth="9.1640625" defaultRowHeight="15" x14ac:dyDescent="0.2"/>
  <cols>
    <col min="1" max="1" width="1.33203125" style="68" customWidth="1"/>
    <col min="2" max="2" width="19.5" style="5" bestFit="1" customWidth="1"/>
    <col min="3" max="3" width="2" style="68" customWidth="1"/>
    <col min="4" max="4" width="12" style="5" bestFit="1" customWidth="1"/>
    <col min="5" max="5" width="9.1640625" style="6"/>
    <col min="6" max="6" width="15.1640625" style="5" bestFit="1" customWidth="1"/>
    <col min="7" max="7" width="24.5" style="5" bestFit="1" customWidth="1"/>
    <col min="8" max="8" width="8" style="5" customWidth="1"/>
    <col min="9" max="9" width="9.1640625" style="5"/>
    <col min="10" max="10" width="22.6640625" style="5" bestFit="1" customWidth="1"/>
    <col min="11" max="12" width="9.1640625" style="5"/>
    <col min="13" max="13" width="36.5" style="5" bestFit="1" customWidth="1"/>
    <col min="14" max="16384" width="9.1640625" style="5"/>
  </cols>
  <sheetData>
    <row r="1" spans="1:15" ht="5.25" customHeight="1" thickBot="1" x14ac:dyDescent="0.25"/>
    <row r="2" spans="1:15" s="55" customFormat="1" ht="16" thickBot="1" x14ac:dyDescent="0.25">
      <c r="A2" s="68"/>
      <c r="B2" s="58" t="s">
        <v>128</v>
      </c>
      <c r="C2" s="27"/>
      <c r="D2" s="56" t="s">
        <v>105</v>
      </c>
      <c r="E2" s="57"/>
      <c r="F2" s="56"/>
    </row>
    <row r="3" spans="1:15" x14ac:dyDescent="0.2">
      <c r="B3" s="59" t="s">
        <v>108</v>
      </c>
      <c r="C3" s="64"/>
      <c r="D3" s="6" t="s">
        <v>93</v>
      </c>
      <c r="E3" s="39">
        <v>48</v>
      </c>
      <c r="F3" s="5" t="s">
        <v>96</v>
      </c>
      <c r="G3" s="6" t="s">
        <v>2</v>
      </c>
      <c r="H3" s="39">
        <v>5</v>
      </c>
      <c r="J3" s="6" t="s">
        <v>13</v>
      </c>
      <c r="K3" s="39">
        <v>100</v>
      </c>
      <c r="L3" s="5" t="s">
        <v>11</v>
      </c>
      <c r="M3" s="6" t="s">
        <v>99</v>
      </c>
      <c r="N3" s="44">
        <f>Frequency!D11</f>
        <v>1.7295053614666206E-3</v>
      </c>
      <c r="O3" s="46" t="s">
        <v>98</v>
      </c>
    </row>
    <row r="4" spans="1:15" x14ac:dyDescent="0.2">
      <c r="B4" s="60" t="s">
        <v>112</v>
      </c>
      <c r="C4" s="64"/>
      <c r="D4" s="6" t="s">
        <v>94</v>
      </c>
      <c r="E4" s="39">
        <v>45</v>
      </c>
      <c r="F4" s="5" t="s">
        <v>96</v>
      </c>
      <c r="G4" s="6" t="s">
        <v>73</v>
      </c>
      <c r="H4" s="7">
        <v>1000</v>
      </c>
      <c r="I4" s="5" t="s">
        <v>70</v>
      </c>
      <c r="J4" s="6" t="s">
        <v>14</v>
      </c>
      <c r="K4" s="39" t="s">
        <v>16</v>
      </c>
      <c r="M4" s="6" t="s">
        <v>104</v>
      </c>
      <c r="N4" s="45"/>
      <c r="O4" s="46" t="s">
        <v>98</v>
      </c>
    </row>
    <row r="5" spans="1:15" x14ac:dyDescent="0.2">
      <c r="B5" s="61" t="s">
        <v>113</v>
      </c>
      <c r="C5" s="65"/>
      <c r="D5" s="6" t="s">
        <v>95</v>
      </c>
      <c r="E5" s="39">
        <v>34</v>
      </c>
      <c r="F5" s="5" t="s">
        <v>96</v>
      </c>
      <c r="J5" s="6" t="s">
        <v>15</v>
      </c>
      <c r="K5" s="39" t="s">
        <v>16</v>
      </c>
      <c r="M5" s="6" t="s">
        <v>100</v>
      </c>
      <c r="N5" s="52">
        <f>DefaultParameter!C16</f>
        <v>4</v>
      </c>
      <c r="O5" s="46" t="s">
        <v>98</v>
      </c>
    </row>
    <row r="6" spans="1:15" x14ac:dyDescent="0.2">
      <c r="B6" s="62" t="s">
        <v>111</v>
      </c>
      <c r="C6" s="66"/>
      <c r="D6" s="6" t="s">
        <v>74</v>
      </c>
      <c r="E6" s="7">
        <v>5</v>
      </c>
      <c r="F6" s="5" t="s">
        <v>75</v>
      </c>
      <c r="G6" s="6" t="s">
        <v>29</v>
      </c>
      <c r="H6" s="7">
        <v>6</v>
      </c>
      <c r="M6" s="6" t="s">
        <v>101</v>
      </c>
      <c r="N6" s="12">
        <f>Frequency!D15</f>
        <v>4</v>
      </c>
      <c r="O6" s="46" t="s">
        <v>98</v>
      </c>
    </row>
    <row r="7" spans="1:15" ht="16" thickBot="1" x14ac:dyDescent="0.25">
      <c r="B7" s="63" t="s">
        <v>110</v>
      </c>
      <c r="C7" s="67"/>
      <c r="G7" s="6" t="s">
        <v>69</v>
      </c>
      <c r="H7" s="43">
        <v>0.5</v>
      </c>
      <c r="O7" s="46"/>
    </row>
    <row r="8" spans="1:15" x14ac:dyDescent="0.2">
      <c r="B8"/>
      <c r="C8" s="31"/>
      <c r="E8" s="5"/>
      <c r="G8" s="6" t="s">
        <v>71</v>
      </c>
      <c r="H8" s="7">
        <v>1</v>
      </c>
    </row>
    <row r="9" spans="1:15" x14ac:dyDescent="0.2">
      <c r="B9"/>
      <c r="C9" s="31"/>
      <c r="E9" s="5"/>
    </row>
    <row r="10" spans="1:15" s="55" customFormat="1" ht="16" thickBot="1" x14ac:dyDescent="0.25">
      <c r="A10" s="68"/>
      <c r="B10"/>
      <c r="C10" s="31"/>
      <c r="D10" s="55" t="s">
        <v>109</v>
      </c>
    </row>
    <row r="11" spans="1:15" ht="30" x14ac:dyDescent="0.2">
      <c r="B11"/>
      <c r="C11" s="31"/>
      <c r="E11" s="47" t="s">
        <v>116</v>
      </c>
      <c r="F11" s="48" t="s">
        <v>117</v>
      </c>
      <c r="G11" s="48" t="s">
        <v>118</v>
      </c>
      <c r="H11" s="5" t="s">
        <v>119</v>
      </c>
    </row>
    <row r="12" spans="1:15" x14ac:dyDescent="0.2">
      <c r="D12" s="5" t="s">
        <v>114</v>
      </c>
      <c r="E12" s="53">
        <f>Supplier!E17</f>
        <v>356</v>
      </c>
      <c r="F12" s="53">
        <f>'In-Transit'!D23</f>
        <v>250</v>
      </c>
      <c r="G12" s="53">
        <f>'Plant Bank'!D29</f>
        <v>173.7</v>
      </c>
      <c r="H12" s="12">
        <f>SUM(E12:G12)</f>
        <v>779.7</v>
      </c>
    </row>
    <row r="13" spans="1:15" x14ac:dyDescent="0.2">
      <c r="D13" s="5" t="s">
        <v>115</v>
      </c>
      <c r="E13" s="54">
        <f>Supplier!E16</f>
        <v>250</v>
      </c>
      <c r="F13" s="54">
        <f>'In-Transit'!D22</f>
        <v>500</v>
      </c>
      <c r="G13" s="54">
        <f>'Plant Bank'!D33</f>
        <v>250</v>
      </c>
      <c r="H13" s="12">
        <f>SUM(E13:G13)</f>
        <v>1000</v>
      </c>
    </row>
    <row r="14" spans="1:15" x14ac:dyDescent="0.2">
      <c r="E14" s="5"/>
    </row>
    <row r="15" spans="1:15" x14ac:dyDescent="0.2">
      <c r="E15" s="5"/>
    </row>
    <row r="17" spans="5:5" x14ac:dyDescent="0.2">
      <c r="E17" s="5"/>
    </row>
    <row r="18" spans="5:5" x14ac:dyDescent="0.2">
      <c r="E18" s="5"/>
    </row>
    <row r="19" spans="5:5" x14ac:dyDescent="0.2">
      <c r="E19" s="5"/>
    </row>
    <row r="20" spans="5:5" x14ac:dyDescent="0.2">
      <c r="E20" s="5"/>
    </row>
  </sheetData>
  <dataValidations count="1">
    <dataValidation type="list" allowBlank="1" showInputMessage="1" showErrorMessage="1" sqref="K4:K5" xr:uid="{00000000-0002-0000-0000-000000000000}">
      <formula1>"No,Yes"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="Override must be greater than the Calculated Commodity Shipment/Week" xr:uid="{00000000-0002-0000-0000-000001000000}">
          <x14:formula1>
            <xm:f>(N4&gt;Frequency!D11)</xm:f>
          </x14:formula1>
          <xm:sqref>N4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>
      <selection activeCell="L28" sqref="L28"/>
    </sheetView>
  </sheetViews>
  <sheetFormatPr baseColWidth="10" defaultColWidth="8.83203125" defaultRowHeight="15" x14ac:dyDescent="0.2"/>
  <cols>
    <col min="4" max="4" width="15.6640625" customWidth="1"/>
    <col min="5" max="5" width="14.1640625" customWidth="1"/>
    <col min="6" max="6" width="10.33203125" customWidth="1"/>
  </cols>
  <sheetData>
    <row r="1" spans="1:9" x14ac:dyDescent="0.2">
      <c r="A1" s="37" t="s">
        <v>106</v>
      </c>
      <c r="B1" s="37"/>
    </row>
    <row r="2" spans="1:9" x14ac:dyDescent="0.2">
      <c r="D2" s="1" t="s">
        <v>29</v>
      </c>
      <c r="E2" s="35">
        <f>Main!H6</f>
        <v>6</v>
      </c>
    </row>
    <row r="3" spans="1:9" x14ac:dyDescent="0.2">
      <c r="D3" t="s">
        <v>30</v>
      </c>
      <c r="E3" s="30">
        <f>VLOOKUP(E2,ProliferationTable,3,-1)</f>
        <v>6</v>
      </c>
    </row>
    <row r="4" spans="1:9" x14ac:dyDescent="0.2">
      <c r="D4" s="1" t="s">
        <v>19</v>
      </c>
      <c r="E4" s="17">
        <f>'In-Transit'!D17</f>
        <v>125</v>
      </c>
      <c r="F4" t="s">
        <v>20</v>
      </c>
    </row>
    <row r="5" spans="1:9" x14ac:dyDescent="0.2">
      <c r="D5" s="6" t="s">
        <v>21</v>
      </c>
      <c r="E5" s="11">
        <f>'In-Transit'!D16</f>
        <v>100</v>
      </c>
      <c r="F5" s="5" t="s">
        <v>20</v>
      </c>
    </row>
    <row r="7" spans="1:9" x14ac:dyDescent="0.2">
      <c r="D7" s="1" t="s">
        <v>48</v>
      </c>
      <c r="E7" s="17">
        <f>G7*E5</f>
        <v>200</v>
      </c>
      <c r="F7" s="5" t="s">
        <v>20</v>
      </c>
      <c r="G7" s="20">
        <v>2</v>
      </c>
      <c r="H7" s="5" t="s">
        <v>25</v>
      </c>
      <c r="I7" s="5"/>
    </row>
    <row r="8" spans="1:9" x14ac:dyDescent="0.2">
      <c r="D8" s="1" t="s">
        <v>49</v>
      </c>
      <c r="E8" s="69">
        <f>VLOOKUP(E2,ProliferationTable,2,-1)</f>
        <v>0.25</v>
      </c>
    </row>
    <row r="13" spans="1:9" x14ac:dyDescent="0.2">
      <c r="E13" t="s">
        <v>44</v>
      </c>
      <c r="F13" t="s">
        <v>45</v>
      </c>
    </row>
    <row r="14" spans="1:9" x14ac:dyDescent="0.2">
      <c r="D14" s="1" t="s">
        <v>43</v>
      </c>
      <c r="E14" s="30">
        <f>DefaultParameter!C8</f>
        <v>2</v>
      </c>
      <c r="F14" s="30">
        <f>DefaultParameter!C9*E5+E3+E4</f>
        <v>231</v>
      </c>
      <c r="G14" s="5" t="s">
        <v>20</v>
      </c>
    </row>
    <row r="15" spans="1:9" x14ac:dyDescent="0.2">
      <c r="D15" s="1" t="s">
        <v>46</v>
      </c>
      <c r="E15" s="30">
        <f>MAX(E14,F14)</f>
        <v>231</v>
      </c>
      <c r="F15" s="5" t="s">
        <v>20</v>
      </c>
    </row>
    <row r="16" spans="1:9" x14ac:dyDescent="0.2">
      <c r="D16" s="1" t="s">
        <v>50</v>
      </c>
      <c r="E16" s="3">
        <f>E7*(1+E8)</f>
        <v>250</v>
      </c>
      <c r="F16" s="5" t="s">
        <v>20</v>
      </c>
      <c r="G16" s="20">
        <f>E16/E5</f>
        <v>2.5</v>
      </c>
      <c r="H16" s="5" t="s">
        <v>25</v>
      </c>
      <c r="I16" s="5"/>
    </row>
    <row r="17" spans="4:10" x14ac:dyDescent="0.2">
      <c r="D17" s="1" t="s">
        <v>47</v>
      </c>
      <c r="E17" s="17">
        <f>E15+E4</f>
        <v>356</v>
      </c>
      <c r="F17" s="5" t="s">
        <v>20</v>
      </c>
      <c r="G17" s="20">
        <f>E17/E5</f>
        <v>3.56</v>
      </c>
      <c r="H17" s="5" t="s">
        <v>25</v>
      </c>
      <c r="I17" s="5"/>
    </row>
    <row r="20" spans="4:10" x14ac:dyDescent="0.2">
      <c r="E20" t="s">
        <v>44</v>
      </c>
      <c r="F20" t="s">
        <v>53</v>
      </c>
      <c r="G20" t="s">
        <v>32</v>
      </c>
      <c r="H20" t="s">
        <v>52</v>
      </c>
      <c r="I20" t="s">
        <v>66</v>
      </c>
      <c r="J20" t="s">
        <v>52</v>
      </c>
    </row>
    <row r="21" spans="4:10" x14ac:dyDescent="0.2">
      <c r="D21" s="1" t="s">
        <v>51</v>
      </c>
      <c r="E21" s="30">
        <f>DefaultParameter!C8</f>
        <v>2</v>
      </c>
      <c r="F21" s="30"/>
      <c r="G21" s="30"/>
      <c r="H21" s="30"/>
      <c r="I21" s="30"/>
      <c r="J21" s="30"/>
    </row>
    <row r="22" spans="4:10" x14ac:dyDescent="0.2">
      <c r="D22" s="1" t="s">
        <v>82</v>
      </c>
      <c r="E22" s="30"/>
      <c r="F22" s="30">
        <f>DefaultParameter!C9*E5</f>
        <v>100</v>
      </c>
      <c r="G22" s="30">
        <f>E3</f>
        <v>6</v>
      </c>
      <c r="H22" s="26">
        <f>E4</f>
        <v>125</v>
      </c>
      <c r="I22" s="26"/>
      <c r="J22" s="30"/>
    </row>
    <row r="23" spans="4:10" x14ac:dyDescent="0.2">
      <c r="D23" s="1" t="s">
        <v>47</v>
      </c>
      <c r="E23" s="30"/>
      <c r="F23" s="30"/>
      <c r="G23" s="30"/>
      <c r="H23" s="26"/>
      <c r="I23" s="26">
        <f>MAX(SUM(E21:H21),SUM(E22:H22))</f>
        <v>231</v>
      </c>
      <c r="J23" s="26">
        <f>E4</f>
        <v>125</v>
      </c>
    </row>
    <row r="24" spans="4:10" x14ac:dyDescent="0.2">
      <c r="D24" t="s">
        <v>50</v>
      </c>
      <c r="E24" s="30"/>
      <c r="F24" s="26">
        <f>E7</f>
        <v>200</v>
      </c>
      <c r="G24" s="30">
        <f>E7*E8</f>
        <v>50</v>
      </c>
      <c r="H24" s="30"/>
      <c r="I24" s="30"/>
      <c r="J24" s="30"/>
    </row>
  </sheetData>
  <hyperlinks>
    <hyperlink ref="A1" location="Main!A1" display="Main Page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opLeftCell="F7" workbookViewId="0">
      <selection activeCell="S21" sqref="S21"/>
    </sheetView>
  </sheetViews>
  <sheetFormatPr baseColWidth="10" defaultColWidth="9.1640625" defaultRowHeight="15" x14ac:dyDescent="0.2"/>
  <cols>
    <col min="1" max="2" width="9.1640625" style="5"/>
    <col min="3" max="3" width="22.33203125" style="5" customWidth="1"/>
    <col min="4" max="16384" width="9.1640625" style="5"/>
  </cols>
  <sheetData>
    <row r="1" spans="1:5" x14ac:dyDescent="0.2">
      <c r="A1" s="37" t="s">
        <v>106</v>
      </c>
    </row>
    <row r="2" spans="1:5" x14ac:dyDescent="0.2">
      <c r="C2" s="6" t="s">
        <v>22</v>
      </c>
      <c r="D2" s="32">
        <f>Frequency!D15</f>
        <v>4</v>
      </c>
      <c r="E2" s="5" t="s">
        <v>0</v>
      </c>
    </row>
    <row r="3" spans="1:5" x14ac:dyDescent="0.2">
      <c r="C3" s="6" t="s">
        <v>2</v>
      </c>
      <c r="D3" s="38">
        <f>Main!H3</f>
        <v>5</v>
      </c>
    </row>
    <row r="4" spans="1:5" x14ac:dyDescent="0.2">
      <c r="C4" s="6" t="s">
        <v>13</v>
      </c>
      <c r="D4" s="38">
        <f>Main!K3</f>
        <v>100</v>
      </c>
      <c r="E4" s="5" t="s">
        <v>11</v>
      </c>
    </row>
    <row r="5" spans="1:5" x14ac:dyDescent="0.2">
      <c r="C5" s="6" t="s">
        <v>14</v>
      </c>
      <c r="D5" s="38" t="str">
        <f>Main!K4</f>
        <v>No</v>
      </c>
    </row>
    <row r="6" spans="1:5" x14ac:dyDescent="0.2">
      <c r="C6" s="6" t="s">
        <v>15</v>
      </c>
      <c r="D6" s="38" t="str">
        <f>Main!K5</f>
        <v>No</v>
      </c>
    </row>
    <row r="7" spans="1:5" x14ac:dyDescent="0.2">
      <c r="C7" s="6" t="s">
        <v>3</v>
      </c>
      <c r="D7" s="70">
        <f>DefaultParameter!C2/DefaultParameter!C1</f>
        <v>0.125</v>
      </c>
      <c r="E7" s="5" t="s">
        <v>6</v>
      </c>
    </row>
    <row r="9" spans="1:5" x14ac:dyDescent="0.2">
      <c r="C9" s="6" t="s">
        <v>23</v>
      </c>
      <c r="D9" s="9">
        <f>D2/D3</f>
        <v>0.8</v>
      </c>
      <c r="E9" s="5" t="s">
        <v>1</v>
      </c>
    </row>
    <row r="10" spans="1:5" x14ac:dyDescent="0.2">
      <c r="C10" s="6" t="s">
        <v>12</v>
      </c>
      <c r="D10" s="9">
        <f>(DefaultParameter!C2+(2*D4/DefaultParameter!C6))/DefaultParameter!C5</f>
        <v>0.6</v>
      </c>
      <c r="E10" s="5" t="s">
        <v>6</v>
      </c>
    </row>
    <row r="11" spans="1:5" x14ac:dyDescent="0.2">
      <c r="C11" s="6" t="s">
        <v>17</v>
      </c>
      <c r="D11" s="9">
        <f>IF(D5="Yes",DefaultParameter!C3,0)</f>
        <v>0</v>
      </c>
      <c r="E11" s="5" t="s">
        <v>6</v>
      </c>
    </row>
    <row r="12" spans="1:5" x14ac:dyDescent="0.2">
      <c r="C12" s="6" t="s">
        <v>18</v>
      </c>
      <c r="D12" s="9">
        <f>IF(D6="Yes",DefaultParameter!C4,0)</f>
        <v>0</v>
      </c>
      <c r="E12" s="5" t="s">
        <v>6</v>
      </c>
    </row>
    <row r="13" spans="1:5" ht="17" x14ac:dyDescent="0.2">
      <c r="C13" s="6" t="s">
        <v>24</v>
      </c>
      <c r="D13" s="10">
        <f>SUM(D10:D12)</f>
        <v>0.6</v>
      </c>
      <c r="E13" s="5" t="s">
        <v>6</v>
      </c>
    </row>
    <row r="16" spans="1:5" x14ac:dyDescent="0.2">
      <c r="C16" s="6" t="s">
        <v>21</v>
      </c>
      <c r="D16" s="11">
        <f>'Plant Bank'!D11</f>
        <v>100</v>
      </c>
      <c r="E16" s="5" t="s">
        <v>20</v>
      </c>
    </row>
    <row r="17" spans="3:7" x14ac:dyDescent="0.2">
      <c r="C17" s="6" t="s">
        <v>19</v>
      </c>
      <c r="D17" s="12">
        <f>D16/D9</f>
        <v>125</v>
      </c>
      <c r="E17" s="5" t="s">
        <v>20</v>
      </c>
    </row>
    <row r="18" spans="3:7" x14ac:dyDescent="0.2">
      <c r="D18" s="13"/>
    </row>
    <row r="19" spans="3:7" x14ac:dyDescent="0.2">
      <c r="C19" s="5" t="s">
        <v>127</v>
      </c>
      <c r="D19" s="51" t="str">
        <f>VLOOKUP(D2,FreqAdjustOld,2,-1)</f>
        <v>2</v>
      </c>
      <c r="E19" s="5" t="s">
        <v>126</v>
      </c>
    </row>
    <row r="20" spans="3:7" x14ac:dyDescent="0.2">
      <c r="C20" s="14" t="s">
        <v>54</v>
      </c>
      <c r="D20" s="4">
        <f>F20*D16</f>
        <v>400</v>
      </c>
      <c r="E20" s="5" t="s">
        <v>20</v>
      </c>
      <c r="F20" s="4">
        <f>(ROUNDUP(D4/DefaultParameter!C6/DefaultParameter!C5,0)*2+D11+D12)+D19</f>
        <v>4</v>
      </c>
      <c r="G20" s="5" t="s">
        <v>25</v>
      </c>
    </row>
    <row r="21" spans="3:7" x14ac:dyDescent="0.2">
      <c r="C21" s="14" t="s">
        <v>49</v>
      </c>
      <c r="D21" s="71">
        <f>Supplier!E8</f>
        <v>0.25</v>
      </c>
    </row>
    <row r="22" spans="3:7" x14ac:dyDescent="0.2">
      <c r="C22" s="14" t="s">
        <v>55</v>
      </c>
      <c r="D22" s="4">
        <f>D20*(1+D21)</f>
        <v>500</v>
      </c>
      <c r="E22" s="5" t="s">
        <v>20</v>
      </c>
      <c r="F22" s="4">
        <f>D22/D16</f>
        <v>5</v>
      </c>
      <c r="G22" s="5" t="s">
        <v>25</v>
      </c>
    </row>
    <row r="23" spans="3:7" x14ac:dyDescent="0.2">
      <c r="C23" s="6" t="s">
        <v>26</v>
      </c>
      <c r="D23" s="12">
        <f>D17*(ROUNDUP(D9*D13,0)+1)</f>
        <v>250</v>
      </c>
      <c r="E23" s="5" t="s">
        <v>20</v>
      </c>
      <c r="F23" s="4">
        <f>D23/D16</f>
        <v>2.5</v>
      </c>
      <c r="G23" s="5" t="s">
        <v>25</v>
      </c>
    </row>
  </sheetData>
  <hyperlinks>
    <hyperlink ref="A1" location="Main!A1" display="Main Page" xr:uid="{00000000-0004-0000-0200-000000000000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zoomScale="85" zoomScaleNormal="85" workbookViewId="0">
      <selection activeCell="C1" sqref="C1"/>
    </sheetView>
  </sheetViews>
  <sheetFormatPr baseColWidth="10" defaultColWidth="8.83203125" defaultRowHeight="15" x14ac:dyDescent="0.2"/>
  <cols>
    <col min="3" max="3" width="27" customWidth="1"/>
    <col min="5" max="5" width="12.5" customWidth="1"/>
  </cols>
  <sheetData>
    <row r="1" spans="1:6" x14ac:dyDescent="0.2">
      <c r="A1" s="37" t="s">
        <v>106</v>
      </c>
    </row>
    <row r="3" spans="1:6" x14ac:dyDescent="0.2">
      <c r="C3" s="1" t="s">
        <v>57</v>
      </c>
      <c r="D3" s="33">
        <f>DefaultParameter!C12/DefaultParameter!C1</f>
        <v>0.25</v>
      </c>
      <c r="E3" t="s">
        <v>6</v>
      </c>
    </row>
    <row r="4" spans="1:6" x14ac:dyDescent="0.2">
      <c r="C4" s="1" t="s">
        <v>69</v>
      </c>
      <c r="D4" s="40">
        <f>Main!H7</f>
        <v>0.5</v>
      </c>
    </row>
    <row r="5" spans="1:6" x14ac:dyDescent="0.2">
      <c r="C5" s="1" t="s">
        <v>73</v>
      </c>
      <c r="D5" s="41">
        <f>Main!H4</f>
        <v>1000</v>
      </c>
      <c r="E5" t="s">
        <v>70</v>
      </c>
    </row>
    <row r="6" spans="1:6" x14ac:dyDescent="0.2">
      <c r="C6" s="1" t="s">
        <v>71</v>
      </c>
      <c r="D6" s="41">
        <f>Main!H8</f>
        <v>1</v>
      </c>
    </row>
    <row r="7" spans="1:6" x14ac:dyDescent="0.2">
      <c r="C7" s="1" t="s">
        <v>74</v>
      </c>
      <c r="D7" s="41">
        <f>Main!E6</f>
        <v>5</v>
      </c>
      <c r="E7" t="s">
        <v>75</v>
      </c>
    </row>
    <row r="9" spans="1:6" x14ac:dyDescent="0.2">
      <c r="C9" s="1"/>
      <c r="D9" s="1"/>
    </row>
    <row r="10" spans="1:6" x14ac:dyDescent="0.2">
      <c r="C10" s="1" t="s">
        <v>72</v>
      </c>
      <c r="D10" s="11">
        <f>D5*D6*D4</f>
        <v>500</v>
      </c>
    </row>
    <row r="11" spans="1:6" x14ac:dyDescent="0.2">
      <c r="C11" s="6" t="s">
        <v>21</v>
      </c>
      <c r="D11" s="11">
        <f>D10/D7</f>
        <v>100</v>
      </c>
      <c r="E11" t="s">
        <v>20</v>
      </c>
    </row>
    <row r="12" spans="1:6" x14ac:dyDescent="0.2">
      <c r="C12" s="6" t="s">
        <v>76</v>
      </c>
      <c r="D12" s="11">
        <f>_xlfn.BINOM.INV(D5,D4,DefaultParameter!C14)*D6</f>
        <v>526</v>
      </c>
    </row>
    <row r="13" spans="1:6" x14ac:dyDescent="0.2">
      <c r="C13" s="6" t="s">
        <v>21</v>
      </c>
      <c r="D13" s="11">
        <f>'In-Transit'!D16</f>
        <v>100</v>
      </c>
      <c r="E13" s="5" t="s">
        <v>20</v>
      </c>
    </row>
    <row r="15" spans="1:6" ht="53" x14ac:dyDescent="0.2">
      <c r="D15" s="25" t="s">
        <v>59</v>
      </c>
      <c r="E15" s="28" t="s">
        <v>81</v>
      </c>
    </row>
    <row r="16" spans="1:6" x14ac:dyDescent="0.2">
      <c r="C16" s="73" t="s">
        <v>79</v>
      </c>
      <c r="D16" s="9">
        <f>'In-Transit'!D13</f>
        <v>0.6</v>
      </c>
      <c r="E16" s="9">
        <f>'In-Transit'!D4/DefaultParameter!C6/DefaultParameter!C1</f>
        <v>0.125</v>
      </c>
      <c r="F16" t="s">
        <v>6</v>
      </c>
    </row>
    <row r="17" spans="3:7" x14ac:dyDescent="0.2">
      <c r="C17" s="73"/>
      <c r="D17" s="26">
        <f>D16*D13</f>
        <v>60</v>
      </c>
      <c r="E17" s="26">
        <f>E16*D13</f>
        <v>12.5</v>
      </c>
      <c r="F17" t="s">
        <v>78</v>
      </c>
    </row>
    <row r="19" spans="3:7" ht="15" customHeight="1" x14ac:dyDescent="0.2">
      <c r="C19" s="1" t="s">
        <v>80</v>
      </c>
      <c r="D19" s="11">
        <f>MIN(D16,E16)*D13</f>
        <v>12.5</v>
      </c>
      <c r="E19" s="5" t="s">
        <v>20</v>
      </c>
    </row>
    <row r="20" spans="3:7" x14ac:dyDescent="0.2">
      <c r="C20" s="22" t="s">
        <v>77</v>
      </c>
      <c r="D20" s="11">
        <f>(D12-D10)/D7</f>
        <v>5.2</v>
      </c>
      <c r="E20" t="s">
        <v>20</v>
      </c>
    </row>
    <row r="21" spans="3:7" x14ac:dyDescent="0.2">
      <c r="C21" s="1" t="s">
        <v>65</v>
      </c>
      <c r="D21" s="11">
        <f>D3*D13</f>
        <v>25</v>
      </c>
      <c r="E21" s="5" t="s">
        <v>20</v>
      </c>
      <c r="G21" s="24"/>
    </row>
    <row r="22" spans="3:7" x14ac:dyDescent="0.2">
      <c r="C22" s="1" t="s">
        <v>32</v>
      </c>
      <c r="D22" s="11">
        <f>Supplier!E3</f>
        <v>6</v>
      </c>
      <c r="E22" t="s">
        <v>20</v>
      </c>
    </row>
    <row r="25" spans="3:7" x14ac:dyDescent="0.2">
      <c r="D25" t="s">
        <v>63</v>
      </c>
      <c r="E25" t="s">
        <v>64</v>
      </c>
    </row>
    <row r="26" spans="3:7" x14ac:dyDescent="0.2">
      <c r="C26" s="1" t="s">
        <v>62</v>
      </c>
      <c r="D26" s="11">
        <f>DefaultParameter!C11</f>
        <v>2</v>
      </c>
      <c r="E26" s="11">
        <f>D19+D20+D22+D21</f>
        <v>48.7</v>
      </c>
      <c r="F26" s="5" t="s">
        <v>20</v>
      </c>
    </row>
    <row r="27" spans="3:7" x14ac:dyDescent="0.2">
      <c r="C27" s="1" t="s">
        <v>66</v>
      </c>
      <c r="D27" s="11">
        <f>MAX(D26,E26)</f>
        <v>48.7</v>
      </c>
      <c r="E27" s="5" t="s">
        <v>20</v>
      </c>
    </row>
    <row r="28" spans="3:7" x14ac:dyDescent="0.2">
      <c r="C28" s="1" t="s">
        <v>19</v>
      </c>
      <c r="D28" s="11">
        <f>'In-Transit'!D17</f>
        <v>125</v>
      </c>
      <c r="E28" t="s">
        <v>20</v>
      </c>
    </row>
    <row r="29" spans="3:7" x14ac:dyDescent="0.2">
      <c r="C29" s="1" t="s">
        <v>67</v>
      </c>
      <c r="D29" s="17">
        <f>D27+D28</f>
        <v>173.7</v>
      </c>
      <c r="E29" s="5" t="s">
        <v>20</v>
      </c>
      <c r="F29" s="3">
        <f>D29/D13</f>
        <v>1.7369999999999999</v>
      </c>
      <c r="G29" t="s">
        <v>25</v>
      </c>
    </row>
    <row r="31" spans="3:7" x14ac:dyDescent="0.2">
      <c r="C31" s="14" t="s">
        <v>68</v>
      </c>
      <c r="D31" s="4">
        <f>F31*D13</f>
        <v>200</v>
      </c>
      <c r="E31" s="5" t="s">
        <v>20</v>
      </c>
      <c r="F31" s="4">
        <v>2</v>
      </c>
      <c r="G31" s="5" t="s">
        <v>25</v>
      </c>
    </row>
    <row r="32" spans="3:7" x14ac:dyDescent="0.2">
      <c r="C32" s="14" t="s">
        <v>49</v>
      </c>
      <c r="D32" s="23">
        <f>Supplier!E8</f>
        <v>0.25</v>
      </c>
      <c r="E32" s="5"/>
      <c r="F32" s="5"/>
      <c r="G32" s="5"/>
    </row>
    <row r="33" spans="3:13" x14ac:dyDescent="0.2">
      <c r="C33" s="14" t="s">
        <v>85</v>
      </c>
      <c r="D33" s="4">
        <f>D31*(1+D32)</f>
        <v>250</v>
      </c>
      <c r="E33" s="5" t="s">
        <v>20</v>
      </c>
      <c r="F33" s="4">
        <f>D33/D26</f>
        <v>125</v>
      </c>
      <c r="G33" s="5" t="s">
        <v>25</v>
      </c>
    </row>
    <row r="39" spans="3:13" ht="45" x14ac:dyDescent="0.2">
      <c r="D39" t="s">
        <v>44</v>
      </c>
      <c r="E39" s="25" t="s">
        <v>59</v>
      </c>
      <c r="F39" s="29" t="s">
        <v>60</v>
      </c>
      <c r="G39" t="s">
        <v>88</v>
      </c>
      <c r="H39" t="s">
        <v>58</v>
      </c>
      <c r="I39" t="s">
        <v>89</v>
      </c>
      <c r="J39" t="s">
        <v>32</v>
      </c>
      <c r="K39" t="s">
        <v>66</v>
      </c>
      <c r="L39" t="s">
        <v>52</v>
      </c>
      <c r="M39" t="s">
        <v>53</v>
      </c>
    </row>
    <row r="40" spans="3:13" x14ac:dyDescent="0.2">
      <c r="C40" s="1" t="s">
        <v>83</v>
      </c>
      <c r="D40">
        <f>DefaultParameter!C11</f>
        <v>2</v>
      </c>
    </row>
    <row r="41" spans="3:13" x14ac:dyDescent="0.2">
      <c r="C41" s="1" t="s">
        <v>87</v>
      </c>
      <c r="E41" s="19">
        <f>D17</f>
        <v>60</v>
      </c>
      <c r="I41" s="19"/>
      <c r="J41" s="19"/>
      <c r="K41" s="19"/>
    </row>
    <row r="42" spans="3:13" x14ac:dyDescent="0.2">
      <c r="C42" s="1" t="s">
        <v>86</v>
      </c>
      <c r="F42" s="19">
        <f>E17</f>
        <v>12.5</v>
      </c>
      <c r="I42" s="19"/>
      <c r="J42" s="19"/>
      <c r="K42" s="19"/>
      <c r="L42" s="19"/>
    </row>
    <row r="43" spans="3:13" x14ac:dyDescent="0.2">
      <c r="C43" s="1" t="s">
        <v>84</v>
      </c>
      <c r="G43" s="19">
        <f>MIN(E41,F42)</f>
        <v>12.5</v>
      </c>
      <c r="H43" s="19">
        <f>D20</f>
        <v>5.2</v>
      </c>
      <c r="I43" s="19">
        <f>D21</f>
        <v>25</v>
      </c>
      <c r="J43" s="19">
        <f>D22</f>
        <v>6</v>
      </c>
      <c r="K43" s="19"/>
    </row>
    <row r="44" spans="3:13" x14ac:dyDescent="0.2">
      <c r="C44" s="1" t="s">
        <v>66</v>
      </c>
      <c r="G44" s="19"/>
      <c r="H44" s="19"/>
      <c r="I44" s="19"/>
      <c r="J44" s="19"/>
      <c r="K44" s="19">
        <f>MAX(D40,SUM(G43:J43))</f>
        <v>48.7</v>
      </c>
      <c r="L44" s="19">
        <f>D28</f>
        <v>125</v>
      </c>
    </row>
    <row r="45" spans="3:13" x14ac:dyDescent="0.2">
      <c r="C45" s="1" t="s">
        <v>85</v>
      </c>
      <c r="J45">
        <f>D31*D32</f>
        <v>50</v>
      </c>
      <c r="M45">
        <f>D31</f>
        <v>200</v>
      </c>
    </row>
  </sheetData>
  <mergeCells count="1">
    <mergeCell ref="C16:C17"/>
  </mergeCells>
  <hyperlinks>
    <hyperlink ref="A1" location="Main!A1" display="Main Pag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E15"/>
  <sheetViews>
    <sheetView workbookViewId="0">
      <selection activeCell="G14" sqref="G14"/>
    </sheetView>
  </sheetViews>
  <sheetFormatPr baseColWidth="10" defaultColWidth="8.83203125" defaultRowHeight="15" x14ac:dyDescent="0.2"/>
  <cols>
    <col min="3" max="3" width="26.1640625" customWidth="1"/>
    <col min="5" max="5" width="16.5" bestFit="1" customWidth="1"/>
  </cols>
  <sheetData>
    <row r="1" spans="1:5" x14ac:dyDescent="0.2">
      <c r="A1" s="37" t="s">
        <v>106</v>
      </c>
      <c r="C1" s="1" t="s">
        <v>72</v>
      </c>
      <c r="D1" s="26">
        <f>'Plant Bank'!D10</f>
        <v>500</v>
      </c>
    </row>
    <row r="2" spans="1:5" x14ac:dyDescent="0.2">
      <c r="C2" s="6" t="s">
        <v>91</v>
      </c>
      <c r="D2" s="26">
        <f>'In-Transit'!D3</f>
        <v>5</v>
      </c>
    </row>
    <row r="3" spans="1:5" x14ac:dyDescent="0.2">
      <c r="C3" s="1" t="s">
        <v>90</v>
      </c>
      <c r="D3" s="30">
        <f>D1*D2</f>
        <v>2500</v>
      </c>
    </row>
    <row r="4" spans="1:5" x14ac:dyDescent="0.2">
      <c r="C4" s="1" t="s">
        <v>93</v>
      </c>
      <c r="D4" s="35">
        <f>Main!E3</f>
        <v>48</v>
      </c>
      <c r="E4" t="s">
        <v>96</v>
      </c>
    </row>
    <row r="5" spans="1:5" x14ac:dyDescent="0.2">
      <c r="C5" s="1" t="s">
        <v>94</v>
      </c>
      <c r="D5" s="35">
        <f>Main!E4</f>
        <v>45</v>
      </c>
      <c r="E5" t="s">
        <v>96</v>
      </c>
    </row>
    <row r="6" spans="1:5" x14ac:dyDescent="0.2">
      <c r="C6" s="1" t="s">
        <v>95</v>
      </c>
      <c r="D6" s="35">
        <f>Main!E5</f>
        <v>34</v>
      </c>
      <c r="E6" t="s">
        <v>96</v>
      </c>
    </row>
    <row r="7" spans="1:5" x14ac:dyDescent="0.2">
      <c r="C7" s="1" t="s">
        <v>74</v>
      </c>
      <c r="D7" s="36">
        <f>'Plant Bank'!D7</f>
        <v>5</v>
      </c>
      <c r="E7" t="s">
        <v>75</v>
      </c>
    </row>
    <row r="8" spans="1:5" x14ac:dyDescent="0.2">
      <c r="C8" s="1" t="s">
        <v>92</v>
      </c>
      <c r="D8" s="30">
        <f>D4*D5*D6/12/12/12/D7</f>
        <v>8.5</v>
      </c>
    </row>
    <row r="9" spans="1:5" x14ac:dyDescent="0.2">
      <c r="C9" s="1" t="s">
        <v>97</v>
      </c>
      <c r="D9" s="30">
        <f>D3*D8</f>
        <v>21250</v>
      </c>
    </row>
    <row r="11" spans="1:5" x14ac:dyDescent="0.2">
      <c r="C11" s="1" t="s">
        <v>99</v>
      </c>
      <c r="D11" s="72">
        <f>D7/DefaultParameter!C17</f>
        <v>1.7295053614666206E-3</v>
      </c>
      <c r="E11" s="1" t="s">
        <v>98</v>
      </c>
    </row>
    <row r="12" spans="1:5" x14ac:dyDescent="0.2">
      <c r="C12" s="1" t="s">
        <v>100</v>
      </c>
      <c r="D12" s="42">
        <f>DefaultParameter!C16</f>
        <v>4</v>
      </c>
      <c r="E12" s="1" t="s">
        <v>98</v>
      </c>
    </row>
    <row r="13" spans="1:5" x14ac:dyDescent="0.2">
      <c r="C13" s="1" t="s">
        <v>103</v>
      </c>
      <c r="D13" s="26">
        <f>MAX(D11,D12)</f>
        <v>4</v>
      </c>
      <c r="E13" s="1" t="s">
        <v>98</v>
      </c>
    </row>
    <row r="14" spans="1:5" x14ac:dyDescent="0.2">
      <c r="C14" s="1" t="s">
        <v>104</v>
      </c>
      <c r="D14" s="41">
        <f>Main!N4</f>
        <v>0</v>
      </c>
      <c r="E14" s="1" t="s">
        <v>98</v>
      </c>
    </row>
    <row r="15" spans="1:5" x14ac:dyDescent="0.2">
      <c r="C15" s="1" t="s">
        <v>101</v>
      </c>
      <c r="D15" s="17">
        <f>IF(D14&gt;0,D14,D13)</f>
        <v>4</v>
      </c>
      <c r="E15" s="1" t="s">
        <v>98</v>
      </c>
    </row>
  </sheetData>
  <dataValidations count="1">
    <dataValidation allowBlank="1" showInputMessage="1" showErrorMessage="1" error="Override must be greater than the Calculated Commodity Shipment/Week" sqref="D14" xr:uid="{00000000-0002-0000-0400-000000000000}"/>
  </dataValidations>
  <hyperlinks>
    <hyperlink ref="A1" location="Main!A1" display="Main Page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34998626667073579"/>
  </sheetPr>
  <dimension ref="B1:K17"/>
  <sheetViews>
    <sheetView workbookViewId="0">
      <selection activeCell="E21" sqref="E21"/>
    </sheetView>
  </sheetViews>
  <sheetFormatPr baseColWidth="10" defaultColWidth="8.83203125" defaultRowHeight="15" x14ac:dyDescent="0.2"/>
  <cols>
    <col min="2" max="2" width="23.83203125" bestFit="1" customWidth="1"/>
    <col min="8" max="8" width="19.6640625" bestFit="1" customWidth="1"/>
    <col min="9" max="9" width="22.5" bestFit="1" customWidth="1"/>
    <col min="10" max="10" width="19.6640625" bestFit="1" customWidth="1"/>
    <col min="11" max="11" width="28.83203125" bestFit="1" customWidth="1"/>
  </cols>
  <sheetData>
    <row r="1" spans="2:11" x14ac:dyDescent="0.2">
      <c r="B1" s="6" t="s">
        <v>61</v>
      </c>
      <c r="C1" s="8">
        <v>16</v>
      </c>
      <c r="D1" s="5" t="s">
        <v>4</v>
      </c>
      <c r="H1" t="s">
        <v>31</v>
      </c>
      <c r="I1" t="s">
        <v>40</v>
      </c>
      <c r="J1" t="s">
        <v>41</v>
      </c>
      <c r="K1" t="s">
        <v>42</v>
      </c>
    </row>
    <row r="2" spans="2:11" x14ac:dyDescent="0.2">
      <c r="B2" s="6" t="s">
        <v>3</v>
      </c>
      <c r="C2" s="8">
        <v>2</v>
      </c>
      <c r="D2" s="5" t="s">
        <v>4</v>
      </c>
      <c r="H2" s="15" t="s">
        <v>37</v>
      </c>
      <c r="I2" s="2">
        <v>1</v>
      </c>
      <c r="J2" s="34">
        <v>0</v>
      </c>
      <c r="K2" s="2">
        <v>1</v>
      </c>
    </row>
    <row r="3" spans="2:11" x14ac:dyDescent="0.2">
      <c r="B3" s="6" t="s">
        <v>5</v>
      </c>
      <c r="C3" s="8">
        <v>3</v>
      </c>
      <c r="D3" s="5" t="s">
        <v>6</v>
      </c>
      <c r="H3" s="16" t="s">
        <v>38</v>
      </c>
      <c r="I3" s="2">
        <v>5</v>
      </c>
      <c r="J3" s="34">
        <v>0.25</v>
      </c>
      <c r="K3" s="2">
        <v>6</v>
      </c>
    </row>
    <row r="4" spans="2:11" x14ac:dyDescent="0.2">
      <c r="B4" s="6" t="s">
        <v>7</v>
      </c>
      <c r="C4" s="8">
        <v>1.5</v>
      </c>
      <c r="D4" s="5" t="s">
        <v>6</v>
      </c>
      <c r="H4" s="15" t="s">
        <v>39</v>
      </c>
      <c r="I4" s="2">
        <v>11</v>
      </c>
      <c r="J4" s="34">
        <v>0.25</v>
      </c>
      <c r="K4" s="2">
        <v>15</v>
      </c>
    </row>
    <row r="5" spans="2:11" x14ac:dyDescent="0.2">
      <c r="B5" s="6" t="s">
        <v>8</v>
      </c>
      <c r="C5" s="8">
        <v>10</v>
      </c>
      <c r="D5" s="5" t="s">
        <v>4</v>
      </c>
      <c r="H5" t="s">
        <v>33</v>
      </c>
      <c r="I5" s="2">
        <v>31</v>
      </c>
      <c r="J5" s="34">
        <v>0.3</v>
      </c>
      <c r="K5" s="2">
        <v>38</v>
      </c>
    </row>
    <row r="6" spans="2:11" x14ac:dyDescent="0.2">
      <c r="B6" s="6" t="s">
        <v>9</v>
      </c>
      <c r="C6" s="8">
        <v>50</v>
      </c>
      <c r="D6" s="5" t="s">
        <v>10</v>
      </c>
      <c r="H6" t="s">
        <v>34</v>
      </c>
      <c r="I6" s="2">
        <v>41</v>
      </c>
      <c r="J6" s="34">
        <v>0.3</v>
      </c>
      <c r="K6" s="2">
        <v>21</v>
      </c>
    </row>
    <row r="7" spans="2:11" x14ac:dyDescent="0.2">
      <c r="H7" t="s">
        <v>35</v>
      </c>
      <c r="I7" s="2">
        <v>51</v>
      </c>
      <c r="J7" s="34">
        <v>0.4</v>
      </c>
      <c r="K7" s="2">
        <v>58</v>
      </c>
    </row>
    <row r="8" spans="2:11" x14ac:dyDescent="0.2">
      <c r="B8" s="1" t="s">
        <v>27</v>
      </c>
      <c r="C8" s="2">
        <v>2</v>
      </c>
      <c r="D8" t="s">
        <v>20</v>
      </c>
      <c r="H8" t="s">
        <v>36</v>
      </c>
      <c r="I8" s="2">
        <v>71</v>
      </c>
      <c r="J8" s="34">
        <v>0.4</v>
      </c>
      <c r="K8" s="2">
        <v>83</v>
      </c>
    </row>
    <row r="9" spans="2:11" x14ac:dyDescent="0.2">
      <c r="B9" s="1" t="s">
        <v>28</v>
      </c>
      <c r="C9" s="18">
        <v>1</v>
      </c>
      <c r="D9" t="s">
        <v>6</v>
      </c>
    </row>
    <row r="11" spans="2:11" ht="30" x14ac:dyDescent="0.2">
      <c r="B11" s="1" t="s">
        <v>56</v>
      </c>
      <c r="C11" s="2">
        <v>2</v>
      </c>
      <c r="D11" t="s">
        <v>20</v>
      </c>
      <c r="H11" s="49" t="s">
        <v>125</v>
      </c>
      <c r="I11" s="49" t="s">
        <v>124</v>
      </c>
    </row>
    <row r="12" spans="2:11" x14ac:dyDescent="0.2">
      <c r="B12" s="1" t="s">
        <v>57</v>
      </c>
      <c r="C12" s="2">
        <v>4</v>
      </c>
      <c r="D12" t="s">
        <v>4</v>
      </c>
      <c r="H12" s="50">
        <v>1</v>
      </c>
      <c r="I12" s="50" t="s">
        <v>123</v>
      </c>
    </row>
    <row r="13" spans="2:11" x14ac:dyDescent="0.2">
      <c r="H13" s="50">
        <v>2</v>
      </c>
      <c r="I13" s="50" t="s">
        <v>122</v>
      </c>
    </row>
    <row r="14" spans="2:11" x14ac:dyDescent="0.2">
      <c r="B14" s="1" t="s">
        <v>107</v>
      </c>
      <c r="C14" s="21">
        <v>0.95</v>
      </c>
      <c r="H14" s="50">
        <v>3</v>
      </c>
      <c r="I14" s="50" t="s">
        <v>121</v>
      </c>
    </row>
    <row r="15" spans="2:11" x14ac:dyDescent="0.2">
      <c r="H15" s="50">
        <v>4</v>
      </c>
      <c r="I15" s="50" t="s">
        <v>121</v>
      </c>
    </row>
    <row r="16" spans="2:11" x14ac:dyDescent="0.2">
      <c r="B16" s="1" t="s">
        <v>100</v>
      </c>
      <c r="C16" s="2">
        <v>4</v>
      </c>
      <c r="D16" s="1" t="s">
        <v>98</v>
      </c>
      <c r="H16" s="50">
        <v>5</v>
      </c>
      <c r="I16" s="50" t="s">
        <v>120</v>
      </c>
    </row>
    <row r="17" spans="2:3" x14ac:dyDescent="0.2">
      <c r="B17" s="1" t="s">
        <v>102</v>
      </c>
      <c r="C17" s="18">
        <f>4130*0.7</f>
        <v>2891</v>
      </c>
    </row>
  </sheetData>
  <sortState ref="H12:I16">
    <sortCondition ref="H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Supplier</vt:lpstr>
      <vt:lpstr>In-Transit</vt:lpstr>
      <vt:lpstr>Plant Bank</vt:lpstr>
      <vt:lpstr>Frequency</vt:lpstr>
      <vt:lpstr>DefaultParameter</vt:lpstr>
      <vt:lpstr>FreqAdjustOld</vt:lpstr>
      <vt:lpstr>ProliferationTable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J Gruber</dc:creator>
  <cp:lastModifiedBy>Jacob Herwaldt</cp:lastModifiedBy>
  <dcterms:created xsi:type="dcterms:W3CDTF">2018-01-17T20:15:11Z</dcterms:created>
  <dcterms:modified xsi:type="dcterms:W3CDTF">2018-02-13T01:18:09Z</dcterms:modified>
</cp:coreProperties>
</file>