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eydar\Desktop\"/>
    </mc:Choice>
  </mc:AlternateContent>
  <xr:revisionPtr revIDLastSave="0" documentId="13_ncr:1_{A2DD5551-2B87-4A94-805D-8C66D69EC324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T4" i="2"/>
  <c r="B1" i="2"/>
  <c r="G4" i="2" s="1"/>
  <c r="I6" i="2"/>
  <c r="F4" i="2"/>
  <c r="G3" i="2"/>
  <c r="E15" i="2"/>
  <c r="H6" i="2"/>
  <c r="G6" i="2"/>
  <c r="F6" i="2"/>
  <c r="F5" i="2"/>
  <c r="F7" i="2" s="1"/>
  <c r="G5" i="2"/>
  <c r="G7" i="2" s="1"/>
  <c r="H3" i="2"/>
  <c r="I3" i="2" s="1"/>
  <c r="I8" i="2"/>
  <c r="H8" i="2"/>
  <c r="G8" i="2"/>
  <c r="F9" i="2"/>
  <c r="G9" i="2"/>
  <c r="H2" i="2"/>
  <c r="I4" i="2" s="1"/>
  <c r="I5" i="2" s="1"/>
  <c r="I7" i="2" s="1"/>
  <c r="G2" i="2"/>
  <c r="H4" i="2" s="1"/>
  <c r="H5" i="2" s="1"/>
  <c r="H7" i="2" s="1"/>
  <c r="H9" i="2" s="1"/>
  <c r="E13" i="1"/>
  <c r="F7" i="1"/>
  <c r="F4" i="1"/>
  <c r="F6" i="1" s="1"/>
  <c r="F8" i="1" s="1"/>
  <c r="F10" i="1" s="1"/>
  <c r="E11" i="1" s="1"/>
  <c r="E12" i="1" s="1"/>
  <c r="D14" i="1" s="1"/>
  <c r="E15" i="1" s="1"/>
  <c r="S4" i="1"/>
  <c r="J7" i="2" l="1"/>
  <c r="J11" i="2" s="1"/>
  <c r="I9" i="2"/>
  <c r="E10" i="2" s="1"/>
  <c r="I2" i="2"/>
  <c r="J12" i="2" l="1"/>
  <c r="E13" i="2" s="1"/>
  <c r="E14" i="2"/>
  <c r="D16" i="2" s="1"/>
  <c r="D18" i="2" s="1"/>
</calcChain>
</file>

<file path=xl/sharedStrings.xml><?xml version="1.0" encoding="utf-8"?>
<sst xmlns="http://schemas.openxmlformats.org/spreadsheetml/2006/main" count="48" uniqueCount="34">
  <si>
    <t>Required Return</t>
  </si>
  <si>
    <t>Dps</t>
  </si>
  <si>
    <t>Eps</t>
  </si>
  <si>
    <t xml:space="preserve">Dps reinvested </t>
  </si>
  <si>
    <t xml:space="preserve">Cum-dividend earnings </t>
  </si>
  <si>
    <t>(eps+dps reinvested)</t>
  </si>
  <si>
    <t>Abnormal Earnings Growth (AEG)</t>
  </si>
  <si>
    <t>AEG Growth Rate (g)</t>
  </si>
  <si>
    <t>Continuing value</t>
  </si>
  <si>
    <t>PV of continuing value</t>
  </si>
  <si>
    <t>Total</t>
  </si>
  <si>
    <t>Capitalization rate</t>
  </si>
  <si>
    <t>Value per share</t>
  </si>
  <si>
    <t xml:space="preserve">Discount factor </t>
  </si>
  <si>
    <t>PV of AEG</t>
  </si>
  <si>
    <t>Total PV of AEG</t>
  </si>
  <si>
    <t xml:space="preserve"> </t>
  </si>
  <si>
    <t>R_f</t>
  </si>
  <si>
    <t>نرخ بازدهی اوراق قرضه 10ساله امریکا</t>
  </si>
  <si>
    <t>میانگین نرخ بازدهی بلندمدت سالانه شاخص S&amp;P500</t>
  </si>
  <si>
    <t>بتای کمتری از بازار دارد</t>
  </si>
  <si>
    <t xml:space="preserve">Normal Earnings (7.34 x 1.067) </t>
  </si>
  <si>
    <t>Forward P/E</t>
  </si>
  <si>
    <t>AVG G    (5 YEARS)</t>
  </si>
  <si>
    <t>حداقل بازده مورد انتظار</t>
  </si>
  <si>
    <t>نرخ رشد بلندمدت</t>
  </si>
  <si>
    <t>میانگین نرخ رشد 5ساله</t>
  </si>
  <si>
    <t>NP(7.34*1.067)</t>
  </si>
  <si>
    <t xml:space="preserve"> AEG</t>
  </si>
  <si>
    <t>dps reinvested</t>
  </si>
  <si>
    <t>Intrinsic forward P/E</t>
  </si>
  <si>
    <t>Current price</t>
  </si>
  <si>
    <t>KMB</t>
  </si>
  <si>
    <t>forward P/E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</si>
</sst>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8"/>
      <color theme="1"/>
      <name val="Cambria Math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mbria Math"/>
      <family val="1"/>
    </font>
    <font>
      <sz val="48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0" applyFill="1" applyBorder="1"/>
    <xf numFmtId="0" fontId="7" fillId="2" borderId="1" xfId="0" applyFont="1" applyFill="1" applyBorder="1"/>
    <xf numFmtId="10" fontId="6" fillId="5" borderId="1" xfId="2" applyNumberFormat="1" applyFont="1" applyFill="1" applyBorder="1" applyAlignment="1">
      <alignment vertical="center"/>
    </xf>
    <xf numFmtId="9" fontId="1" fillId="5" borderId="1" xfId="2" applyFont="1" applyFill="1" applyBorder="1" applyAlignment="1">
      <alignment vertical="center"/>
    </xf>
    <xf numFmtId="43" fontId="1" fillId="5" borderId="1" xfId="1" applyFont="1" applyFill="1" applyBorder="1" applyAlignment="1">
      <alignment vertical="center"/>
    </xf>
    <xf numFmtId="164" fontId="1" fillId="5" borderId="1" xfId="2" applyNumberFormat="1" applyFont="1" applyFill="1" applyBorder="1" applyAlignment="1">
      <alignment vertical="center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8" fillId="4" borderId="1" xfId="0" applyNumberFormat="1" applyFont="1" applyFill="1" applyBorder="1"/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10" fontId="9" fillId="5" borderId="1" xfId="2" applyNumberFormat="1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/>
    <xf numFmtId="43" fontId="9" fillId="5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2" fontId="11" fillId="7" borderId="2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2" fontId="11" fillId="6" borderId="1" xfId="0" applyNumberFormat="1" applyFont="1" applyFill="1" applyBorder="1" applyAlignment="1">
      <alignment horizontal="center" vertical="center" wrapText="1"/>
    </xf>
    <xf numFmtId="2" fontId="11" fillId="6" borderId="2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5" fontId="11" fillId="7" borderId="1" xfId="0" applyNumberFormat="1" applyFont="1" applyFill="1" applyBorder="1" applyAlignment="1">
      <alignment horizontal="center" vertical="center" wrapText="1"/>
    </xf>
    <xf numFmtId="9" fontId="11" fillId="7" borderId="1" xfId="2" applyFont="1" applyFill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11" fillId="6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211347</xdr:colOff>
      <xdr:row>0</xdr:row>
      <xdr:rowOff>56070</xdr:rowOff>
    </xdr:from>
    <xdr:ext cx="296556" cy="299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054887-9700-0ADC-C521-87407BA05078}"/>
                </a:ext>
              </a:extLst>
            </xdr:cNvPr>
            <xdr:cNvSpPr txBox="1"/>
          </xdr:nvSpPr>
          <xdr:spPr>
            <a:xfrm>
              <a:off x="14902132" y="56070"/>
              <a:ext cx="296556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054887-9700-0ADC-C521-87407BA05078}"/>
                </a:ext>
              </a:extLst>
            </xdr:cNvPr>
            <xdr:cNvSpPr txBox="1"/>
          </xdr:nvSpPr>
          <xdr:spPr>
            <a:xfrm>
              <a:off x="14902132" y="56070"/>
              <a:ext cx="296556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 kern="1200">
                  <a:latin typeface="Cambria Math" panose="02040503050406030204" pitchFamily="18" charset="0"/>
                </a:rPr>
                <a:t>𝑅_𝑓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19</xdr:col>
      <xdr:colOff>176841</xdr:colOff>
      <xdr:row>1</xdr:row>
      <xdr:rowOff>30191</xdr:rowOff>
    </xdr:from>
    <xdr:ext cx="35721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784AD-E17A-4A8F-24CB-0CDA8CFBC812}"/>
                </a:ext>
              </a:extLst>
            </xdr:cNvPr>
            <xdr:cNvSpPr txBox="1"/>
          </xdr:nvSpPr>
          <xdr:spPr>
            <a:xfrm>
              <a:off x="14867626" y="418380"/>
              <a:ext cx="35721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784AD-E17A-4A8F-24CB-0CDA8CFBC812}"/>
                </a:ext>
              </a:extLst>
            </xdr:cNvPr>
            <xdr:cNvSpPr txBox="1"/>
          </xdr:nvSpPr>
          <xdr:spPr>
            <a:xfrm>
              <a:off x="14867626" y="418380"/>
              <a:ext cx="35721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 kern="1200">
                  <a:latin typeface="Cambria Math" panose="02040503050406030204" pitchFamily="18" charset="0"/>
                </a:rPr>
                <a:t>𝑅_𝑀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19</xdr:col>
      <xdr:colOff>228599</xdr:colOff>
      <xdr:row>2</xdr:row>
      <xdr:rowOff>30193</xdr:rowOff>
    </xdr:from>
    <xdr:ext cx="22115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41BAAD-76CD-2790-5627-C6408AA79D5E}"/>
                </a:ext>
              </a:extLst>
            </xdr:cNvPr>
            <xdr:cNvSpPr txBox="1"/>
          </xdr:nvSpPr>
          <xdr:spPr>
            <a:xfrm>
              <a:off x="15436969" y="806570"/>
              <a:ext cx="2211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41BAAD-76CD-2790-5627-C6408AA79D5E}"/>
                </a:ext>
              </a:extLst>
            </xdr:cNvPr>
            <xdr:cNvSpPr txBox="1"/>
          </xdr:nvSpPr>
          <xdr:spPr>
            <a:xfrm>
              <a:off x="15436969" y="806570"/>
              <a:ext cx="2211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19</xdr:col>
      <xdr:colOff>159588</xdr:colOff>
      <xdr:row>3</xdr:row>
      <xdr:rowOff>30191</xdr:rowOff>
    </xdr:from>
    <xdr:ext cx="32701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0CAE2F-DB83-A236-BEA1-74DC31E63D16}"/>
                </a:ext>
              </a:extLst>
            </xdr:cNvPr>
            <xdr:cNvSpPr txBox="1"/>
          </xdr:nvSpPr>
          <xdr:spPr>
            <a:xfrm>
              <a:off x="15367958" y="1194757"/>
              <a:ext cx="327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 kern="1200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20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0CAE2F-DB83-A236-BEA1-74DC31E63D16}"/>
                </a:ext>
              </a:extLst>
            </xdr:cNvPr>
            <xdr:cNvSpPr txBox="1"/>
          </xdr:nvSpPr>
          <xdr:spPr>
            <a:xfrm>
              <a:off x="15367958" y="1194757"/>
              <a:ext cx="327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 kern="1200">
                  <a:latin typeface="Cambria Math" panose="02040503050406030204" pitchFamily="18" charset="0"/>
                </a:rPr>
                <a:t>𝑃_𝐸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19</xdr:col>
      <xdr:colOff>116456</xdr:colOff>
      <xdr:row>3</xdr:row>
      <xdr:rowOff>357996</xdr:rowOff>
    </xdr:from>
    <xdr:ext cx="263149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31FB86-0898-0900-5FF7-3EAF08963010}"/>
                </a:ext>
              </a:extLst>
            </xdr:cNvPr>
            <xdr:cNvSpPr txBox="1"/>
          </xdr:nvSpPr>
          <xdr:spPr>
            <a:xfrm>
              <a:off x="15721641" y="1522562"/>
              <a:ext cx="26314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 kern="1200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31FB86-0898-0900-5FF7-3EAF08963010}"/>
                </a:ext>
              </a:extLst>
            </xdr:cNvPr>
            <xdr:cNvSpPr txBox="1"/>
          </xdr:nvSpPr>
          <xdr:spPr>
            <a:xfrm>
              <a:off x="15721641" y="1522562"/>
              <a:ext cx="26314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 kern="1200">
                  <a:latin typeface="Cambria Math" panose="02040503050406030204" pitchFamily="18" charset="0"/>
                </a:rPr>
                <a:t>𝑔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211347</xdr:colOff>
      <xdr:row>0</xdr:row>
      <xdr:rowOff>56070</xdr:rowOff>
    </xdr:from>
    <xdr:ext cx="296556" cy="299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630D35E-468D-4B3A-AE32-E8A694BC367B}"/>
                </a:ext>
              </a:extLst>
            </xdr:cNvPr>
            <xdr:cNvSpPr txBox="1"/>
          </xdr:nvSpPr>
          <xdr:spPr>
            <a:xfrm>
              <a:off x="14988396" y="56070"/>
              <a:ext cx="296556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630D35E-468D-4B3A-AE32-E8A694BC367B}"/>
                </a:ext>
              </a:extLst>
            </xdr:cNvPr>
            <xdr:cNvSpPr txBox="1"/>
          </xdr:nvSpPr>
          <xdr:spPr>
            <a:xfrm>
              <a:off x="14988396" y="56070"/>
              <a:ext cx="296556" cy="299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 kern="1200">
                  <a:latin typeface="Cambria Math" panose="02040503050406030204" pitchFamily="18" charset="0"/>
                </a:rPr>
                <a:t>𝑅_𝑓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176841</xdr:colOff>
      <xdr:row>1</xdr:row>
      <xdr:rowOff>30191</xdr:rowOff>
    </xdr:from>
    <xdr:ext cx="35721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CC0F85B-5297-4AA2-826A-DA0525E31E6E}"/>
                </a:ext>
              </a:extLst>
            </xdr:cNvPr>
            <xdr:cNvSpPr txBox="1"/>
          </xdr:nvSpPr>
          <xdr:spPr>
            <a:xfrm>
              <a:off x="14953890" y="418380"/>
              <a:ext cx="35721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CC0F85B-5297-4AA2-826A-DA0525E31E6E}"/>
                </a:ext>
              </a:extLst>
            </xdr:cNvPr>
            <xdr:cNvSpPr txBox="1"/>
          </xdr:nvSpPr>
          <xdr:spPr>
            <a:xfrm>
              <a:off x="14953890" y="418380"/>
              <a:ext cx="35721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 kern="1200">
                  <a:latin typeface="Cambria Math" panose="02040503050406030204" pitchFamily="18" charset="0"/>
                </a:rPr>
                <a:t>𝑅_𝑀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228599</xdr:colOff>
      <xdr:row>2</xdr:row>
      <xdr:rowOff>30193</xdr:rowOff>
    </xdr:from>
    <xdr:ext cx="22115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4D21A4B-3132-466F-9A23-1AB4F204EBCD}"/>
                </a:ext>
              </a:extLst>
            </xdr:cNvPr>
            <xdr:cNvSpPr txBox="1"/>
          </xdr:nvSpPr>
          <xdr:spPr>
            <a:xfrm>
              <a:off x="15005648" y="806570"/>
              <a:ext cx="2211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4D21A4B-3132-466F-9A23-1AB4F204EBCD}"/>
                </a:ext>
              </a:extLst>
            </xdr:cNvPr>
            <xdr:cNvSpPr txBox="1"/>
          </xdr:nvSpPr>
          <xdr:spPr>
            <a:xfrm>
              <a:off x="15005648" y="806570"/>
              <a:ext cx="2211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159588</xdr:colOff>
      <xdr:row>3</xdr:row>
      <xdr:rowOff>30191</xdr:rowOff>
    </xdr:from>
    <xdr:ext cx="22890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185A5B-7709-431E-9F98-946F477385AC}"/>
                </a:ext>
              </a:extLst>
            </xdr:cNvPr>
            <xdr:cNvSpPr txBox="1"/>
          </xdr:nvSpPr>
          <xdr:spPr>
            <a:xfrm>
              <a:off x="16616871" y="1285813"/>
              <a:ext cx="2289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 kern="1200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185A5B-7709-431E-9F98-946F477385AC}"/>
                </a:ext>
              </a:extLst>
            </xdr:cNvPr>
            <xdr:cNvSpPr txBox="1"/>
          </xdr:nvSpPr>
          <xdr:spPr>
            <a:xfrm>
              <a:off x="16616871" y="1285813"/>
              <a:ext cx="2289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i="0" kern="1200">
                  <a:latin typeface="Cambria Math" panose="02040503050406030204" pitchFamily="18" charset="0"/>
                </a:rPr>
                <a:t>𝑅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159588</xdr:colOff>
      <xdr:row>3</xdr:row>
      <xdr:rowOff>409754</xdr:rowOff>
    </xdr:from>
    <xdr:ext cx="263149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C6C0E17-4E92-4D81-AE31-3C29083B86D8}"/>
                </a:ext>
              </a:extLst>
            </xdr:cNvPr>
            <xdr:cNvSpPr txBox="1"/>
          </xdr:nvSpPr>
          <xdr:spPr>
            <a:xfrm>
              <a:off x="13789324" y="1660584"/>
              <a:ext cx="26314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 kern="1200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C6C0E17-4E92-4D81-AE31-3C29083B86D8}"/>
                </a:ext>
              </a:extLst>
            </xdr:cNvPr>
            <xdr:cNvSpPr txBox="1"/>
          </xdr:nvSpPr>
          <xdr:spPr>
            <a:xfrm>
              <a:off x="13789324" y="1660584"/>
              <a:ext cx="26314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 kern="1200">
                  <a:latin typeface="Cambria Math" panose="02040503050406030204" pitchFamily="18" charset="0"/>
                </a:rPr>
                <a:t>𝑔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6" sqref="A6"/>
    </sheetView>
  </sheetViews>
  <sheetFormatPr defaultRowHeight="14.3" x14ac:dyDescent="0.25"/>
  <cols>
    <col min="1" max="1" width="38.625" customWidth="1"/>
    <col min="4" max="4" width="13" bestFit="1" customWidth="1"/>
    <col min="6" max="6" width="13" bestFit="1" customWidth="1"/>
    <col min="18" max="18" width="9.25" customWidth="1"/>
    <col min="19" max="19" width="14.25" customWidth="1"/>
  </cols>
  <sheetData>
    <row r="1" spans="1:20" ht="30.6" customHeight="1" x14ac:dyDescent="0.25">
      <c r="A1" s="24" t="s">
        <v>0</v>
      </c>
      <c r="B1" s="7">
        <v>6.7000000000000004E-2</v>
      </c>
      <c r="C1" s="8"/>
      <c r="D1" s="9"/>
      <c r="E1" s="10">
        <v>2024</v>
      </c>
      <c r="F1" s="11">
        <v>2025</v>
      </c>
      <c r="N1" s="47" t="s">
        <v>18</v>
      </c>
      <c r="O1" s="47"/>
      <c r="P1" s="47"/>
      <c r="Q1" s="47"/>
      <c r="R1" s="47"/>
      <c r="S1" s="3">
        <v>4.3099999999999999E-2</v>
      </c>
      <c r="T1" s="1"/>
    </row>
    <row r="2" spans="1:20" ht="30.6" customHeight="1" x14ac:dyDescent="6.25">
      <c r="A2" s="25" t="s">
        <v>1</v>
      </c>
      <c r="B2" s="12"/>
      <c r="C2" s="12"/>
      <c r="D2" s="12"/>
      <c r="E2" s="13">
        <v>4.72</v>
      </c>
      <c r="F2" s="12">
        <v>4.88</v>
      </c>
      <c r="N2" s="48" t="s">
        <v>19</v>
      </c>
      <c r="O2" s="48"/>
      <c r="P2" s="48"/>
      <c r="Q2" s="48"/>
      <c r="R2" s="48"/>
      <c r="S2" s="4">
        <v>0.1</v>
      </c>
      <c r="T2" s="2" t="s">
        <v>17</v>
      </c>
    </row>
    <row r="3" spans="1:20" ht="30.6" customHeight="1" x14ac:dyDescent="0.25">
      <c r="A3" s="25" t="s">
        <v>2</v>
      </c>
      <c r="B3" s="12"/>
      <c r="C3" s="12"/>
      <c r="D3" s="12"/>
      <c r="E3" s="13">
        <v>7.34</v>
      </c>
      <c r="F3" s="12">
        <v>7.63</v>
      </c>
      <c r="N3" s="48" t="s">
        <v>20</v>
      </c>
      <c r="O3" s="48"/>
      <c r="P3" s="48"/>
      <c r="Q3" s="48"/>
      <c r="R3" s="48"/>
      <c r="S3" s="5">
        <v>0.42</v>
      </c>
      <c r="T3" s="1"/>
    </row>
    <row r="4" spans="1:20" ht="30.6" customHeight="1" x14ac:dyDescent="0.25">
      <c r="A4" s="25" t="s">
        <v>3</v>
      </c>
      <c r="B4" s="12"/>
      <c r="C4" s="12"/>
      <c r="D4" s="12"/>
      <c r="E4" s="13"/>
      <c r="F4" s="14">
        <f>E2*B1</f>
        <v>0.31624000000000002</v>
      </c>
      <c r="S4" s="6">
        <f>S1+S3*(S2-S1)</f>
        <v>6.6998000000000002E-2</v>
      </c>
      <c r="T4" s="1"/>
    </row>
    <row r="5" spans="1:20" ht="30.6" customHeight="1" x14ac:dyDescent="0.25">
      <c r="A5" s="25" t="s">
        <v>4</v>
      </c>
      <c r="B5" s="12"/>
      <c r="C5" s="12"/>
      <c r="D5" s="12"/>
      <c r="E5" s="13"/>
      <c r="F5" s="12"/>
      <c r="S5" s="4">
        <v>0.03</v>
      </c>
      <c r="T5" s="1"/>
    </row>
    <row r="6" spans="1:20" ht="30.6" customHeight="1" x14ac:dyDescent="0.25">
      <c r="A6" s="25" t="s">
        <v>5</v>
      </c>
      <c r="B6" s="12"/>
      <c r="C6" s="12"/>
      <c r="D6" s="12"/>
      <c r="E6" s="13"/>
      <c r="F6" s="14">
        <f>F4+F3</f>
        <v>7.9462399999999995</v>
      </c>
    </row>
    <row r="7" spans="1:20" ht="30.6" customHeight="1" x14ac:dyDescent="0.25">
      <c r="A7" s="25" t="s">
        <v>21</v>
      </c>
      <c r="B7" s="12"/>
      <c r="C7" s="12"/>
      <c r="D7" s="12"/>
      <c r="E7" s="15"/>
      <c r="F7" s="16">
        <f>E3*1.067</f>
        <v>7.8317799999999993</v>
      </c>
    </row>
    <row r="8" spans="1:20" ht="30.6" customHeight="1" x14ac:dyDescent="0.25">
      <c r="A8" s="25" t="s">
        <v>6</v>
      </c>
      <c r="B8" s="12"/>
      <c r="C8" s="12"/>
      <c r="D8" s="12"/>
      <c r="E8" s="13"/>
      <c r="F8" s="14">
        <f>F6-F7</f>
        <v>0.11446000000000023</v>
      </c>
    </row>
    <row r="9" spans="1:20" ht="30.6" customHeight="1" x14ac:dyDescent="0.25">
      <c r="A9" s="25" t="s">
        <v>7</v>
      </c>
      <c r="B9" s="7">
        <v>0.03</v>
      </c>
      <c r="C9" s="17"/>
      <c r="D9" s="12"/>
      <c r="E9" s="13"/>
      <c r="F9" s="18"/>
    </row>
    <row r="10" spans="1:20" ht="30.6" customHeight="1" x14ac:dyDescent="0.25">
      <c r="A10" s="25" t="s">
        <v>8</v>
      </c>
      <c r="B10" s="17"/>
      <c r="C10" s="17"/>
      <c r="D10" s="12"/>
      <c r="E10" s="13"/>
      <c r="F10" s="14">
        <f>F8/(B1-B9)</f>
        <v>3.0935135135135194</v>
      </c>
    </row>
    <row r="11" spans="1:20" ht="30.6" customHeight="1" x14ac:dyDescent="0.25">
      <c r="A11" s="25" t="s">
        <v>9</v>
      </c>
      <c r="B11" s="17"/>
      <c r="C11" s="17"/>
      <c r="D11" s="12"/>
      <c r="E11" s="19">
        <f>F10</f>
        <v>3.0935135135135194</v>
      </c>
      <c r="F11" s="12"/>
    </row>
    <row r="12" spans="1:20" ht="30.6" customHeight="1" x14ac:dyDescent="0.25">
      <c r="A12" s="25" t="s">
        <v>10</v>
      </c>
      <c r="B12" s="17"/>
      <c r="C12" s="17"/>
      <c r="D12" s="12"/>
      <c r="E12" s="19">
        <f>E11+E3</f>
        <v>10.433513513513519</v>
      </c>
      <c r="F12" s="12"/>
    </row>
    <row r="13" spans="1:20" ht="30.6" customHeight="1" x14ac:dyDescent="0.25">
      <c r="A13" s="25" t="s">
        <v>11</v>
      </c>
      <c r="B13" s="17"/>
      <c r="C13" s="17"/>
      <c r="D13" s="12"/>
      <c r="E13" s="20">
        <f>B1</f>
        <v>6.7000000000000004E-2</v>
      </c>
      <c r="F13" s="12"/>
    </row>
    <row r="14" spans="1:20" ht="30.6" customHeight="1" x14ac:dyDescent="0.25">
      <c r="A14" s="25" t="s">
        <v>12</v>
      </c>
      <c r="B14" s="17"/>
      <c r="C14" s="17"/>
      <c r="D14" s="21">
        <f>E12/E13</f>
        <v>155.72408229124656</v>
      </c>
      <c r="E14" s="15"/>
      <c r="F14" s="17"/>
    </row>
    <row r="15" spans="1:20" ht="40.75" customHeight="1" x14ac:dyDescent="0.35">
      <c r="A15" s="25" t="s">
        <v>22</v>
      </c>
      <c r="B15" s="22"/>
      <c r="C15" s="22"/>
      <c r="D15" s="22"/>
      <c r="E15" s="23">
        <f>D14/E2</f>
        <v>32.992390315942068</v>
      </c>
      <c r="F15" s="22"/>
    </row>
  </sheetData>
  <mergeCells count="3">
    <mergeCell ref="N1:R1"/>
    <mergeCell ref="N2:R2"/>
    <mergeCell ref="N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1FB1-E991-4558-AB2B-ECAC24F3F767}">
  <dimension ref="A1:U19"/>
  <sheetViews>
    <sheetView tabSelected="1" zoomScale="90" zoomScaleNormal="90" workbookViewId="0">
      <selection activeCell="M5" sqref="M5"/>
    </sheetView>
  </sheetViews>
  <sheetFormatPr defaultRowHeight="14.3" x14ac:dyDescent="0.25"/>
  <cols>
    <col min="1" max="1" width="26.5" customWidth="1"/>
    <col min="4" max="4" width="13" bestFit="1" customWidth="1"/>
    <col min="5" max="6" width="13.875" bestFit="1" customWidth="1"/>
    <col min="7" max="7" width="11.875" bestFit="1" customWidth="1"/>
    <col min="8" max="8" width="13" bestFit="1" customWidth="1"/>
    <col min="9" max="10" width="13.875" bestFit="1" customWidth="1"/>
    <col min="14" max="14" width="10.25" customWidth="1"/>
    <col min="19" max="19" width="16.75" customWidth="1"/>
    <col min="20" max="20" width="10" bestFit="1" customWidth="1"/>
  </cols>
  <sheetData>
    <row r="1" spans="1:21" ht="31.95" customHeight="1" x14ac:dyDescent="0.35">
      <c r="A1" s="37" t="s">
        <v>0</v>
      </c>
      <c r="B1" s="38">
        <f>T4</f>
        <v>7.8947000000000003E-2</v>
      </c>
      <c r="C1" s="39"/>
      <c r="D1" s="40"/>
      <c r="E1" s="41">
        <v>2024</v>
      </c>
      <c r="F1" s="41">
        <v>2025</v>
      </c>
      <c r="G1" s="41">
        <v>2026</v>
      </c>
      <c r="H1" s="41">
        <v>2027</v>
      </c>
      <c r="I1" s="41">
        <v>2028</v>
      </c>
      <c r="J1" s="41">
        <v>2029</v>
      </c>
      <c r="L1" s="49" t="s">
        <v>32</v>
      </c>
      <c r="M1" s="49"/>
      <c r="O1" s="51" t="s">
        <v>18</v>
      </c>
      <c r="P1" s="51"/>
      <c r="Q1" s="51"/>
      <c r="R1" s="51"/>
      <c r="S1" s="51"/>
      <c r="T1" s="26">
        <v>4.3099999999999999E-2</v>
      </c>
      <c r="U1" s="27"/>
    </row>
    <row r="2" spans="1:21" ht="31.25" customHeight="1" x14ac:dyDescent="5.55">
      <c r="A2" s="34" t="s">
        <v>1</v>
      </c>
      <c r="B2" s="35"/>
      <c r="C2" s="35"/>
      <c r="D2" s="35"/>
      <c r="E2" s="36">
        <v>4.72</v>
      </c>
      <c r="F2" s="35">
        <v>4.88</v>
      </c>
      <c r="G2" s="35">
        <f>G3*0.64</f>
        <v>5.2333254399999998</v>
      </c>
      <c r="H2" s="35">
        <f>H3*0.64</f>
        <v>5.608554874048</v>
      </c>
      <c r="I2" s="35">
        <f>I3*0.64</f>
        <v>6.0106882585172423</v>
      </c>
      <c r="J2" s="35"/>
      <c r="L2" s="49"/>
      <c r="M2" s="49"/>
      <c r="O2" s="50" t="s">
        <v>19</v>
      </c>
      <c r="P2" s="50"/>
      <c r="Q2" s="50"/>
      <c r="R2" s="50"/>
      <c r="S2" s="50"/>
      <c r="T2" s="26">
        <v>0.1</v>
      </c>
      <c r="U2" s="28" t="s">
        <v>17</v>
      </c>
    </row>
    <row r="3" spans="1:21" ht="25.15" customHeight="1" x14ac:dyDescent="0.35">
      <c r="A3" s="31" t="s">
        <v>2</v>
      </c>
      <c r="B3" s="32"/>
      <c r="C3" s="32"/>
      <c r="D3" s="32"/>
      <c r="E3" s="33">
        <v>7.34</v>
      </c>
      <c r="F3" s="32">
        <v>7.63</v>
      </c>
      <c r="G3" s="32">
        <f>F3*(1+T6)</f>
        <v>8.1770709999999998</v>
      </c>
      <c r="H3" s="32">
        <f>G3*(1+T6)</f>
        <v>8.7633669906999998</v>
      </c>
      <c r="I3" s="32">
        <f>H3*(1+T6)</f>
        <v>9.3917004039331911</v>
      </c>
      <c r="J3" s="32"/>
      <c r="O3" s="52" t="s">
        <v>20</v>
      </c>
      <c r="P3" s="53"/>
      <c r="Q3" s="53"/>
      <c r="R3" s="53"/>
      <c r="S3" s="54"/>
      <c r="T3" s="29">
        <v>0.63</v>
      </c>
      <c r="U3" s="27"/>
    </row>
    <row r="4" spans="1:21" ht="29.9" customHeight="1" x14ac:dyDescent="0.35">
      <c r="A4" s="34" t="s">
        <v>29</v>
      </c>
      <c r="B4" s="35"/>
      <c r="C4" s="35"/>
      <c r="D4" s="35"/>
      <c r="E4" s="36"/>
      <c r="F4" s="35">
        <f>E2*B1</f>
        <v>0.37262983999999999</v>
      </c>
      <c r="G4" s="35">
        <f>F2*B1</f>
        <v>0.38526136</v>
      </c>
      <c r="H4" s="35">
        <f>G2*B1</f>
        <v>0.41315534351167998</v>
      </c>
      <c r="I4" s="35">
        <f>H2*B1</f>
        <v>0.44277858164146749</v>
      </c>
      <c r="J4" s="35"/>
      <c r="O4" s="50" t="s">
        <v>24</v>
      </c>
      <c r="P4" s="50"/>
      <c r="Q4" s="50"/>
      <c r="R4" s="50"/>
      <c r="S4" s="50"/>
      <c r="T4" s="26">
        <f>T1+T3*(T2-T1)</f>
        <v>7.8947000000000003E-2</v>
      </c>
      <c r="U4" s="27"/>
    </row>
    <row r="5" spans="1:21" ht="29.9" customHeight="1" x14ac:dyDescent="0.35">
      <c r="A5" s="31" t="s">
        <v>5</v>
      </c>
      <c r="B5" s="32"/>
      <c r="C5" s="32"/>
      <c r="D5" s="32"/>
      <c r="E5" s="33"/>
      <c r="F5" s="32">
        <f>F4+F3</f>
        <v>8.0026298399999991</v>
      </c>
      <c r="G5" s="32">
        <f t="shared" ref="G5:H5" si="0">G4+G3</f>
        <v>8.5623323599999992</v>
      </c>
      <c r="H5" s="32">
        <f t="shared" si="0"/>
        <v>9.1765223342116791</v>
      </c>
      <c r="I5" s="32">
        <f>I4+I3</f>
        <v>9.834478985574659</v>
      </c>
      <c r="J5" s="32"/>
      <c r="O5" s="50" t="s">
        <v>25</v>
      </c>
      <c r="P5" s="50"/>
      <c r="Q5" s="50"/>
      <c r="R5" s="50"/>
      <c r="S5" s="50"/>
      <c r="T5" s="26">
        <v>0.03</v>
      </c>
      <c r="U5" s="27"/>
    </row>
    <row r="6" spans="1:21" ht="32.6" customHeight="1" x14ac:dyDescent="0.25">
      <c r="A6" s="34" t="s">
        <v>27</v>
      </c>
      <c r="B6" s="35"/>
      <c r="C6" s="35"/>
      <c r="D6" s="35"/>
      <c r="E6" s="36"/>
      <c r="F6" s="35">
        <f>E3*1.067</f>
        <v>7.8317799999999993</v>
      </c>
      <c r="G6" s="35">
        <f>E3*(1.067)^2</f>
        <v>8.3565092599999993</v>
      </c>
      <c r="H6" s="35">
        <f>E3*(1.067)^3</f>
        <v>8.9163953804199974</v>
      </c>
      <c r="I6" s="35">
        <f>E3*(1.067)^4</f>
        <v>9.5137938709081364</v>
      </c>
      <c r="J6" s="35"/>
      <c r="O6" s="50" t="s">
        <v>26</v>
      </c>
      <c r="P6" s="50"/>
      <c r="Q6" s="50"/>
      <c r="R6" s="50"/>
      <c r="S6" s="50"/>
      <c r="T6" s="26">
        <v>7.17E-2</v>
      </c>
      <c r="U6" s="30" t="s">
        <v>23</v>
      </c>
    </row>
    <row r="7" spans="1:21" ht="31.95" customHeight="1" x14ac:dyDescent="0.25">
      <c r="A7" s="31" t="s">
        <v>28</v>
      </c>
      <c r="B7" s="32"/>
      <c r="C7" s="32"/>
      <c r="D7" s="32"/>
      <c r="E7" s="33"/>
      <c r="F7" s="42">
        <f>F5-F6</f>
        <v>0.17084983999999981</v>
      </c>
      <c r="G7" s="42">
        <f t="shared" ref="G7:H7" si="1">G5-G6</f>
        <v>0.20582309999999993</v>
      </c>
      <c r="H7" s="42">
        <f t="shared" si="1"/>
        <v>0.26012695379168171</v>
      </c>
      <c r="I7" s="42">
        <f>I5-I6</f>
        <v>0.32068511466652261</v>
      </c>
      <c r="J7" s="42">
        <f>I7*(1+B11)</f>
        <v>0.33030566810651829</v>
      </c>
    </row>
    <row r="8" spans="1:21" ht="39.4" customHeight="1" x14ac:dyDescent="0.25">
      <c r="A8" s="34" t="s">
        <v>13</v>
      </c>
      <c r="B8" s="35"/>
      <c r="C8" s="35"/>
      <c r="D8" s="35"/>
      <c r="E8" s="36"/>
      <c r="F8" s="45">
        <v>1.0669999999999999</v>
      </c>
      <c r="G8" s="45">
        <f>1.067*1.067</f>
        <v>1.1384889999999999</v>
      </c>
      <c r="H8" s="45">
        <f>1.067*1.067*1.067</f>
        <v>1.2147677629999998</v>
      </c>
      <c r="I8" s="45">
        <f>1.067*1.067*1.067*1.067</f>
        <v>1.2961572031209998</v>
      </c>
      <c r="J8" s="35"/>
    </row>
    <row r="9" spans="1:21" ht="21.1" x14ac:dyDescent="0.25">
      <c r="A9" s="31" t="s">
        <v>14</v>
      </c>
      <c r="B9" s="32"/>
      <c r="C9" s="32"/>
      <c r="D9" s="32"/>
      <c r="E9" s="33"/>
      <c r="F9" s="42">
        <f>F7/F8</f>
        <v>0.16012168697282081</v>
      </c>
      <c r="G9" s="42">
        <f t="shared" ref="G9:I9" si="2">G7/G8</f>
        <v>0.18078619995450104</v>
      </c>
      <c r="H9" s="42">
        <f t="shared" si="2"/>
        <v>0.21413718878188717</v>
      </c>
      <c r="I9" s="42">
        <f t="shared" si="2"/>
        <v>0.24741220732666466</v>
      </c>
      <c r="J9" s="32"/>
    </row>
    <row r="10" spans="1:21" ht="21.1" x14ac:dyDescent="0.25">
      <c r="A10" s="34" t="s">
        <v>15</v>
      </c>
      <c r="B10" s="35"/>
      <c r="C10" s="35"/>
      <c r="D10" s="35"/>
      <c r="E10" s="46">
        <f>F9+G9+H9+I9</f>
        <v>0.80245728303587371</v>
      </c>
      <c r="F10" s="35"/>
      <c r="G10" s="35"/>
      <c r="H10" s="35"/>
      <c r="I10" s="35"/>
      <c r="J10" s="35"/>
    </row>
    <row r="11" spans="1:21" ht="30.6" customHeight="1" x14ac:dyDescent="0.25">
      <c r="A11" s="31" t="s">
        <v>7</v>
      </c>
      <c r="B11" s="43">
        <f>T5</f>
        <v>0.03</v>
      </c>
      <c r="C11" s="32"/>
      <c r="D11" s="32"/>
      <c r="E11" s="33"/>
      <c r="F11" s="32"/>
      <c r="G11" s="32"/>
      <c r="H11" s="32"/>
      <c r="I11" s="32"/>
      <c r="J11" s="42">
        <f>J7</f>
        <v>0.33030566810651829</v>
      </c>
    </row>
    <row r="12" spans="1:21" ht="21.1" x14ac:dyDescent="0.25">
      <c r="A12" s="34" t="s">
        <v>8</v>
      </c>
      <c r="B12" s="35"/>
      <c r="C12" s="35"/>
      <c r="D12" s="35"/>
      <c r="E12" s="36"/>
      <c r="F12" s="35" t="s">
        <v>16</v>
      </c>
      <c r="G12" s="35"/>
      <c r="H12" s="35"/>
      <c r="I12" s="35"/>
      <c r="J12" s="35">
        <f>J11/(B1-B11)</f>
        <v>6.7482311092920559</v>
      </c>
    </row>
    <row r="13" spans="1:21" ht="42.15" x14ac:dyDescent="0.25">
      <c r="A13" s="31" t="s">
        <v>9</v>
      </c>
      <c r="B13" s="32"/>
      <c r="C13" s="32"/>
      <c r="D13" s="32"/>
      <c r="E13" s="33">
        <f>J12/I8</f>
        <v>5.2063369266035631</v>
      </c>
      <c r="F13" s="32"/>
      <c r="G13" s="32"/>
      <c r="H13" s="32"/>
      <c r="I13" s="32"/>
      <c r="J13" s="32"/>
    </row>
    <row r="14" spans="1:21" ht="21.1" x14ac:dyDescent="0.25">
      <c r="A14" s="34" t="s">
        <v>10</v>
      </c>
      <c r="B14" s="35"/>
      <c r="C14" s="35"/>
      <c r="D14" s="35"/>
      <c r="E14" s="36">
        <f>E3+E10+E13</f>
        <v>13.348794209639436</v>
      </c>
      <c r="F14" s="35"/>
      <c r="G14" s="35"/>
      <c r="H14" s="35"/>
      <c r="I14" s="35"/>
      <c r="J14" s="35"/>
    </row>
    <row r="15" spans="1:21" ht="21.1" x14ac:dyDescent="0.25">
      <c r="A15" s="31" t="s">
        <v>11</v>
      </c>
      <c r="B15" s="32"/>
      <c r="C15" s="32"/>
      <c r="D15" s="32"/>
      <c r="E15" s="44">
        <f>B1</f>
        <v>7.8947000000000003E-2</v>
      </c>
      <c r="F15" s="32"/>
      <c r="G15" s="32"/>
      <c r="H15" s="32"/>
      <c r="I15" s="32"/>
      <c r="J15" s="32"/>
    </row>
    <row r="16" spans="1:21" ht="31.95" customHeight="1" x14ac:dyDescent="0.25">
      <c r="A16" s="34" t="s">
        <v>12</v>
      </c>
      <c r="B16" s="35"/>
      <c r="C16" s="35"/>
      <c r="D16" s="35">
        <f>E14/E15</f>
        <v>169.0855157211729</v>
      </c>
      <c r="E16" s="36"/>
      <c r="F16" s="35"/>
      <c r="G16" s="35"/>
      <c r="H16" s="35"/>
      <c r="I16" s="35"/>
      <c r="J16" s="35"/>
    </row>
    <row r="17" spans="1:10" ht="28.55" customHeight="1" x14ac:dyDescent="0.25">
      <c r="A17" s="34" t="s">
        <v>31</v>
      </c>
      <c r="B17" s="35"/>
      <c r="C17" s="35"/>
      <c r="D17" s="35">
        <v>132.25</v>
      </c>
      <c r="E17" s="36"/>
      <c r="F17" s="35"/>
      <c r="G17" s="35"/>
      <c r="H17" s="35"/>
      <c r="I17" s="35"/>
      <c r="J17" s="35"/>
    </row>
    <row r="18" spans="1:10" ht="23.8" customHeight="1" x14ac:dyDescent="0.25">
      <c r="A18" s="31" t="s">
        <v>30</v>
      </c>
      <c r="B18" s="32"/>
      <c r="C18" s="32"/>
      <c r="D18" s="32">
        <f>D16/E3</f>
        <v>23.03617380397451</v>
      </c>
      <c r="E18" s="33"/>
      <c r="F18" s="32"/>
      <c r="G18" s="32"/>
      <c r="H18" s="32"/>
      <c r="I18" s="32"/>
      <c r="J18" s="32"/>
    </row>
    <row r="19" spans="1:10" ht="22.45" customHeight="1" x14ac:dyDescent="0.25">
      <c r="A19" s="31" t="s">
        <v>33</v>
      </c>
      <c r="B19" s="32"/>
      <c r="C19" s="32"/>
      <c r="D19" s="32">
        <v>28.6</v>
      </c>
      <c r="E19" s="33"/>
      <c r="F19" s="32"/>
      <c r="G19" s="32"/>
      <c r="H19" s="32"/>
      <c r="I19" s="32"/>
      <c r="J19" s="32"/>
    </row>
  </sheetData>
  <mergeCells count="7">
    <mergeCell ref="L1:M2"/>
    <mergeCell ref="O4:S4"/>
    <mergeCell ref="O5:S5"/>
    <mergeCell ref="O6:S6"/>
    <mergeCell ref="O1:S1"/>
    <mergeCell ref="O2:S2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Heydar</dc:creator>
  <cp:lastModifiedBy>heydar ghadiri</cp:lastModifiedBy>
  <dcterms:created xsi:type="dcterms:W3CDTF">2015-06-05T18:17:20Z</dcterms:created>
  <dcterms:modified xsi:type="dcterms:W3CDTF">2024-11-09T12:44:38Z</dcterms:modified>
</cp:coreProperties>
</file>