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uhe/Learning/RBS/optimization model in finance/homework/hw7/"/>
    </mc:Choice>
  </mc:AlternateContent>
  <xr:revisionPtr revIDLastSave="0" documentId="13_ncr:1_{5D0EC93D-4065-E546-A3CA-73DE528854BC}" xr6:coauthVersionLast="45" xr6:coauthVersionMax="45" xr10:uidLastSave="{00000000-0000-0000-0000-000000000000}"/>
  <bookViews>
    <workbookView xWindow="0" yWindow="460" windowWidth="28800" windowHeight="16120" activeTab="2" xr2:uid="{00000000-000D-0000-FFFF-FFFF00000000}"/>
  </bookViews>
  <sheets>
    <sheet name="P1" sheetId="5" r:id="rId1"/>
    <sheet name="P2" sheetId="1" r:id="rId2"/>
    <sheet name="P3" sheetId="3" r:id="rId3"/>
  </sheets>
  <definedNames>
    <definedName name="solver_adj" localSheetId="0" hidden="1">'P1'!$B$15:$B$25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'P1'!$B$26</definedName>
    <definedName name="solver_lhs2" localSheetId="0" hidden="1">'P1'!$H$15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'P1'!$H$16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'P1'!$J$15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3" i="3" l="1"/>
  <c r="H15" i="5" l="1"/>
  <c r="B16" i="3"/>
  <c r="B15" i="3"/>
  <c r="B26" i="5" l="1"/>
  <c r="D15" i="5" a="1"/>
  <c r="D23" i="5" s="1"/>
  <c r="O12" i="5"/>
  <c r="O11" i="5"/>
  <c r="O10" i="5"/>
  <c r="O9" i="5"/>
  <c r="O8" i="5"/>
  <c r="O7" i="5"/>
  <c r="O6" i="5"/>
  <c r="O5" i="5"/>
  <c r="O4" i="5"/>
  <c r="O3" i="5"/>
  <c r="D24" i="5" l="1"/>
  <c r="D16" i="5"/>
  <c r="D20" i="5"/>
  <c r="D17" i="5"/>
  <c r="D21" i="5"/>
  <c r="D18" i="5"/>
  <c r="D22" i="5"/>
  <c r="D15" i="5"/>
  <c r="D19" i="5"/>
  <c r="H16" i="5" l="1"/>
  <c r="O20" i="3" l="1"/>
  <c r="O21" i="3"/>
  <c r="O19" i="3"/>
  <c r="K24" i="3"/>
  <c r="J24" i="3"/>
  <c r="I24" i="3"/>
  <c r="H24" i="3"/>
  <c r="G24" i="3"/>
  <c r="F24" i="3"/>
  <c r="E24" i="3"/>
  <c r="D24" i="3"/>
  <c r="C24" i="3"/>
  <c r="B24" i="3"/>
  <c r="K23" i="3"/>
  <c r="J23" i="3"/>
  <c r="I23" i="3"/>
  <c r="H23" i="3"/>
  <c r="G23" i="3"/>
  <c r="F23" i="3"/>
  <c r="E23" i="3"/>
  <c r="D23" i="3"/>
  <c r="C23" i="3"/>
  <c r="B23" i="3"/>
  <c r="K22" i="3"/>
  <c r="J22" i="3"/>
  <c r="I22" i="3"/>
  <c r="H22" i="3"/>
  <c r="G22" i="3"/>
  <c r="F22" i="3"/>
  <c r="E22" i="3"/>
  <c r="D22" i="3"/>
  <c r="C22" i="3"/>
  <c r="B22" i="3"/>
  <c r="K21" i="3"/>
  <c r="J21" i="3"/>
  <c r="I21" i="3"/>
  <c r="H21" i="3"/>
  <c r="G21" i="3"/>
  <c r="F21" i="3"/>
  <c r="E21" i="3"/>
  <c r="D21" i="3"/>
  <c r="C21" i="3"/>
  <c r="B21" i="3"/>
  <c r="K20" i="3"/>
  <c r="J20" i="3"/>
  <c r="I20" i="3"/>
  <c r="H20" i="3"/>
  <c r="G20" i="3"/>
  <c r="F20" i="3"/>
  <c r="E20" i="3"/>
  <c r="D20" i="3"/>
  <c r="C20" i="3"/>
  <c r="B20" i="3"/>
  <c r="K19" i="3"/>
  <c r="J19" i="3"/>
  <c r="I19" i="3"/>
  <c r="H19" i="3"/>
  <c r="G19" i="3"/>
  <c r="F19" i="3"/>
  <c r="E19" i="3"/>
  <c r="D19" i="3"/>
  <c r="C19" i="3"/>
  <c r="B19" i="3"/>
  <c r="K18" i="3"/>
  <c r="J18" i="3"/>
  <c r="I18" i="3"/>
  <c r="H18" i="3"/>
  <c r="G18" i="3"/>
  <c r="F18" i="3"/>
  <c r="E18" i="3"/>
  <c r="D18" i="3"/>
  <c r="C18" i="3"/>
  <c r="B18" i="3"/>
  <c r="K17" i="3"/>
  <c r="J17" i="3"/>
  <c r="I17" i="3"/>
  <c r="H17" i="3"/>
  <c r="G17" i="3"/>
  <c r="F17" i="3"/>
  <c r="E17" i="3"/>
  <c r="D17" i="3"/>
  <c r="C17" i="3"/>
  <c r="B17" i="3"/>
  <c r="K16" i="3"/>
  <c r="J16" i="3"/>
  <c r="I16" i="3"/>
  <c r="H16" i="3"/>
  <c r="G16" i="3"/>
  <c r="F16" i="3"/>
  <c r="E16" i="3"/>
  <c r="D16" i="3"/>
  <c r="C16" i="3"/>
  <c r="K15" i="3"/>
  <c r="J15" i="3"/>
  <c r="I15" i="3"/>
  <c r="H15" i="3"/>
  <c r="G15" i="3"/>
  <c r="F15" i="3"/>
  <c r="E15" i="3"/>
  <c r="D15" i="3"/>
  <c r="C15" i="3"/>
  <c r="O12" i="3"/>
  <c r="O11" i="3"/>
  <c r="O10" i="3"/>
  <c r="O9" i="3"/>
  <c r="O8" i="3"/>
  <c r="O7" i="3"/>
  <c r="O6" i="3"/>
  <c r="O5" i="3"/>
  <c r="K27" i="3" s="1"/>
  <c r="O4" i="3"/>
  <c r="O3" i="3"/>
  <c r="L27" i="3" s="1"/>
  <c r="G27" i="3" l="1" a="1"/>
  <c r="G27" i="3" s="1"/>
  <c r="M27" i="3"/>
  <c r="F27" i="3" a="1"/>
  <c r="F28" i="3" s="1"/>
  <c r="H27" i="3" a="1"/>
  <c r="H28" i="3" s="1"/>
  <c r="F36" i="3" l="1"/>
  <c r="G28" i="3"/>
  <c r="F30" i="3"/>
  <c r="G32" i="3"/>
  <c r="F34" i="3"/>
  <c r="G36" i="3"/>
  <c r="H33" i="3"/>
  <c r="G31" i="3"/>
  <c r="G33" i="3"/>
  <c r="G35" i="3"/>
  <c r="G30" i="3"/>
  <c r="H36" i="3"/>
  <c r="G34" i="3"/>
  <c r="F35" i="3"/>
  <c r="F32" i="3"/>
  <c r="G29" i="3"/>
  <c r="L28" i="3" s="1"/>
  <c r="L29" i="3" s="1"/>
  <c r="H27" i="3"/>
  <c r="F29" i="3"/>
  <c r="F27" i="3"/>
  <c r="K28" i="3" s="1"/>
  <c r="K29" i="3" s="1"/>
  <c r="H30" i="3"/>
  <c r="H35" i="3"/>
  <c r="F33" i="3"/>
  <c r="F31" i="3"/>
  <c r="H32" i="3"/>
  <c r="H29" i="3"/>
  <c r="H34" i="3"/>
  <c r="H31" i="3"/>
  <c r="L33" i="3" l="1"/>
  <c r="L34" i="3"/>
  <c r="L35" i="3"/>
  <c r="K35" i="3"/>
  <c r="K34" i="3"/>
  <c r="M28" i="3"/>
  <c r="M29" i="3" s="1"/>
  <c r="F37" i="1"/>
  <c r="G37" i="1"/>
  <c r="H37" i="1"/>
  <c r="F38" i="1"/>
  <c r="G38" i="1"/>
  <c r="H38" i="1"/>
  <c r="G36" i="1"/>
  <c r="H36" i="1"/>
  <c r="F36" i="1"/>
  <c r="M35" i="3" l="1"/>
  <c r="M33" i="3"/>
  <c r="M34" i="3"/>
  <c r="J21" i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B16" i="1"/>
  <c r="B15" i="1"/>
  <c r="C14" i="1"/>
  <c r="D14" i="1"/>
  <c r="E14" i="1"/>
  <c r="F14" i="1"/>
  <c r="G14" i="1"/>
  <c r="H14" i="1"/>
  <c r="I14" i="1"/>
  <c r="J14" i="1"/>
  <c r="K14" i="1"/>
  <c r="L14" i="1"/>
  <c r="M14" i="1"/>
  <c r="B14" i="1"/>
  <c r="N15" i="1" l="1"/>
  <c r="N16" i="1"/>
  <c r="N14" i="1"/>
  <c r="B21" i="1" a="1"/>
  <c r="B21" i="1" s="1"/>
  <c r="C24" i="1" l="1"/>
  <c r="D29" i="1"/>
  <c r="C23" i="1"/>
  <c r="D28" i="1"/>
  <c r="C22" i="1"/>
  <c r="D27" i="1"/>
  <c r="D22" i="1"/>
  <c r="B28" i="1"/>
  <c r="C21" i="1"/>
  <c r="D25" i="1"/>
  <c r="B31" i="1"/>
  <c r="D24" i="1"/>
  <c r="B30" i="1"/>
  <c r="D23" i="1"/>
  <c r="B29" i="1"/>
  <c r="B24" i="1"/>
  <c r="C29" i="1"/>
  <c r="D21" i="1"/>
  <c r="B27" i="1"/>
  <c r="C32" i="1"/>
  <c r="B26" i="1"/>
  <c r="C31" i="1"/>
  <c r="B25" i="1"/>
  <c r="C30" i="1"/>
  <c r="C25" i="1"/>
  <c r="D30" i="1"/>
  <c r="B23" i="1"/>
  <c r="C28" i="1"/>
  <c r="B22" i="1"/>
  <c r="C27" i="1"/>
  <c r="D32" i="1"/>
  <c r="C26" i="1"/>
  <c r="D31" i="1"/>
  <c r="D26" i="1"/>
  <c r="B32" i="1"/>
</calcChain>
</file>

<file path=xl/sharedStrings.xml><?xml version="1.0" encoding="utf-8"?>
<sst xmlns="http://schemas.openxmlformats.org/spreadsheetml/2006/main" count="67" uniqueCount="37">
  <si>
    <t>Asset</t>
  </si>
  <si>
    <t>Monthly Return Rates</t>
  </si>
  <si>
    <t>Portfolio 1</t>
  </si>
  <si>
    <t>Portfolio 2</t>
  </si>
  <si>
    <t>Portfolio 3</t>
  </si>
  <si>
    <t>Returns</t>
  </si>
  <si>
    <t>Scenario</t>
  </si>
  <si>
    <t xml:space="preserve"> Return Rates Transposed</t>
  </si>
  <si>
    <t xml:space="preserve">Portfolio 2 </t>
  </si>
  <si>
    <t xml:space="preserve"> Return Rates Sorted</t>
  </si>
  <si>
    <t>Expected</t>
  </si>
  <si>
    <t>Cumulative probability</t>
  </si>
  <si>
    <t>α=0.1</t>
  </si>
  <si>
    <t>α=0.2</t>
  </si>
  <si>
    <t>α=0.3</t>
  </si>
  <si>
    <t>Values at risk for the three portfolios are:</t>
  </si>
  <si>
    <t>Amount Invested</t>
  </si>
  <si>
    <t>Average returns</t>
  </si>
  <si>
    <t>Covariance Matrix</t>
  </si>
  <si>
    <t>mean</t>
  </si>
  <si>
    <t>variance</t>
  </si>
  <si>
    <t>Cx -1</t>
  </si>
  <si>
    <t>Cx -2</t>
  </si>
  <si>
    <t>Cx -3</t>
  </si>
  <si>
    <t>α</t>
  </si>
  <si>
    <t>standard quantile</t>
  </si>
  <si>
    <t>sigma</t>
  </si>
  <si>
    <t>Value at Risk</t>
  </si>
  <si>
    <t>Covariance matrix</t>
  </si>
  <si>
    <t>Market</t>
  </si>
  <si>
    <t>Mean</t>
  </si>
  <si>
    <t>Portfolio</t>
  </si>
  <si>
    <t>CX</t>
  </si>
  <si>
    <t>Target mean</t>
  </si>
  <si>
    <t>Variance</t>
  </si>
  <si>
    <t>riskless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</si>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</sst>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E+00"/>
    <numFmt numFmtId="165" formatCode="0.0000"/>
  </numFmts>
  <fonts count="7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48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FF0000"/>
      </top>
      <bottom style="medium">
        <color rgb="FFFF0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31" xfId="0" applyFill="1" applyBorder="1"/>
    <xf numFmtId="0" fontId="0" fillId="3" borderId="29" xfId="0" applyFill="1" applyBorder="1"/>
    <xf numFmtId="0" fontId="0" fillId="4" borderId="31" xfId="0" applyFill="1" applyBorder="1"/>
    <xf numFmtId="0" fontId="5" fillId="0" borderId="0" xfId="0" applyFont="1" applyAlignment="1">
      <alignment horizontal="center"/>
    </xf>
    <xf numFmtId="0" fontId="0" fillId="5" borderId="12" xfId="0" applyFill="1" applyBorder="1"/>
    <xf numFmtId="0" fontId="0" fillId="5" borderId="0" xfId="0" applyFill="1" applyBorder="1"/>
    <xf numFmtId="0" fontId="0" fillId="5" borderId="13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44" fontId="0" fillId="6" borderId="32" xfId="1" applyFont="1" applyFill="1" applyBorder="1"/>
    <xf numFmtId="44" fontId="0" fillId="5" borderId="12" xfId="0" applyNumberFormat="1" applyFill="1" applyBorder="1"/>
    <xf numFmtId="44" fontId="0" fillId="5" borderId="9" xfId="0" applyNumberFormat="1" applyFill="1" applyBorder="1"/>
    <xf numFmtId="44" fontId="0" fillId="5" borderId="10" xfId="0" applyNumberFormat="1" applyFill="1" applyBorder="1"/>
    <xf numFmtId="44" fontId="0" fillId="5" borderId="11" xfId="0" applyNumberFormat="1" applyFill="1" applyBorder="1"/>
    <xf numFmtId="44" fontId="0" fillId="5" borderId="0" xfId="0" applyNumberFormat="1" applyFill="1" applyBorder="1"/>
    <xf numFmtId="44" fontId="0" fillId="5" borderId="13" xfId="0" applyNumberFormat="1" applyFill="1" applyBorder="1"/>
    <xf numFmtId="44" fontId="0" fillId="5" borderId="14" xfId="0" applyNumberFormat="1" applyFill="1" applyBorder="1"/>
    <xf numFmtId="44" fontId="0" fillId="5" borderId="15" xfId="0" applyNumberFormat="1" applyFill="1" applyBorder="1"/>
    <xf numFmtId="44" fontId="0" fillId="5" borderId="16" xfId="0" applyNumberFormat="1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7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36" xfId="0" applyFill="1" applyBorder="1"/>
    <xf numFmtId="0" fontId="0" fillId="0" borderId="43" xfId="0" applyFill="1" applyBorder="1"/>
    <xf numFmtId="0" fontId="6" fillId="0" borderId="0" xfId="0" applyFont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0" fillId="0" borderId="38" xfId="0" applyBorder="1"/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0" fillId="0" borderId="36" xfId="0" applyBorder="1"/>
    <xf numFmtId="0" fontId="2" fillId="0" borderId="43" xfId="0" applyFon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44" fontId="0" fillId="0" borderId="17" xfId="0" applyNumberFormat="1" applyBorder="1"/>
    <xf numFmtId="44" fontId="0" fillId="0" borderId="18" xfId="0" applyNumberFormat="1" applyBorder="1"/>
    <xf numFmtId="44" fontId="0" fillId="0" borderId="19" xfId="0" applyNumberFormat="1" applyBorder="1"/>
    <xf numFmtId="44" fontId="0" fillId="0" borderId="20" xfId="0" applyNumberFormat="1" applyBorder="1"/>
    <xf numFmtId="44" fontId="0" fillId="0" borderId="0" xfId="0" applyNumberFormat="1" applyBorder="1"/>
    <xf numFmtId="44" fontId="0" fillId="0" borderId="21" xfId="0" applyNumberFormat="1" applyBorder="1"/>
    <xf numFmtId="44" fontId="0" fillId="0" borderId="22" xfId="0" applyNumberFormat="1" applyBorder="1"/>
    <xf numFmtId="44" fontId="0" fillId="0" borderId="23" xfId="0" applyNumberFormat="1" applyBorder="1"/>
    <xf numFmtId="44" fontId="0" fillId="0" borderId="24" xfId="0" applyNumberFormat="1" applyBorder="1"/>
    <xf numFmtId="0" fontId="0" fillId="0" borderId="44" xfId="0" applyBorder="1"/>
    <xf numFmtId="0" fontId="0" fillId="0" borderId="37" xfId="0" applyBorder="1"/>
    <xf numFmtId="0" fontId="0" fillId="0" borderId="39" xfId="0" applyBorder="1"/>
    <xf numFmtId="164" fontId="0" fillId="0" borderId="28" xfId="0" applyNumberFormat="1" applyBorder="1"/>
    <xf numFmtId="165" fontId="0" fillId="0" borderId="45" xfId="0" applyNumberFormat="1" applyBorder="1"/>
    <xf numFmtId="0" fontId="0" fillId="0" borderId="40" xfId="0" applyBorder="1"/>
    <xf numFmtId="0" fontId="0" fillId="0" borderId="41" xfId="0" applyBorder="1"/>
    <xf numFmtId="164" fontId="0" fillId="0" borderId="29" xfId="0" applyNumberFormat="1" applyBorder="1"/>
    <xf numFmtId="165" fontId="0" fillId="0" borderId="46" xfId="0" applyNumberFormat="1" applyBorder="1"/>
    <xf numFmtId="0" fontId="0" fillId="0" borderId="42" xfId="0" applyBorder="1"/>
    <xf numFmtId="0" fontId="0" fillId="0" borderId="43" xfId="0" applyBorder="1"/>
    <xf numFmtId="164" fontId="0" fillId="0" borderId="30" xfId="0" applyNumberFormat="1" applyBorder="1"/>
    <xf numFmtId="165" fontId="0" fillId="0" borderId="47" xfId="0" applyNumberFormat="1" applyBorder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44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36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>
      <selection sqref="A1:J1"/>
    </sheetView>
  </sheetViews>
  <sheetFormatPr baseColWidth="10" defaultColWidth="8.83203125" defaultRowHeight="15"/>
  <sheetData>
    <row r="1" spans="1:15">
      <c r="A1" t="s">
        <v>28</v>
      </c>
      <c r="O1" t="s">
        <v>29</v>
      </c>
    </row>
    <row r="2" spans="1:15" ht="16" thickBot="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30</v>
      </c>
      <c r="O2" t="s">
        <v>31</v>
      </c>
    </row>
    <row r="3" spans="1:15">
      <c r="A3">
        <v>1</v>
      </c>
      <c r="B3" s="94">
        <v>5.0307638888888895E-4</v>
      </c>
      <c r="C3" s="75">
        <v>5.5291666666666685E-5</v>
      </c>
      <c r="D3" s="75">
        <v>-9.8118055555555542E-5</v>
      </c>
      <c r="E3" s="75">
        <v>2.5670833333333334E-4</v>
      </c>
      <c r="F3" s="75">
        <v>-1.694166666666667E-4</v>
      </c>
      <c r="G3" s="75">
        <v>1.5332638888888888E-4</v>
      </c>
      <c r="H3" s="75">
        <v>1.7668750000000001E-4</v>
      </c>
      <c r="I3" s="75">
        <v>-2.3645833333333354E-5</v>
      </c>
      <c r="J3" s="75">
        <v>-2.5930555555555553E-5</v>
      </c>
      <c r="K3" s="95">
        <v>-5.7388888888888886E-5</v>
      </c>
      <c r="M3" s="96">
        <v>6.5833333333333343E-3</v>
      </c>
      <c r="O3" s="97">
        <f>B15/(1-B$25)</f>
        <v>-2.0296007432617936E-2</v>
      </c>
    </row>
    <row r="4" spans="1:15">
      <c r="A4">
        <v>2</v>
      </c>
      <c r="B4" s="98">
        <v>5.5291666666666685E-5</v>
      </c>
      <c r="C4" s="19">
        <v>9.550833333333335E-4</v>
      </c>
      <c r="D4" s="19">
        <v>3.5770833333333336E-4</v>
      </c>
      <c r="E4" s="19">
        <v>-2.7200000000000005E-4</v>
      </c>
      <c r="F4" s="19">
        <v>-1.3516666666666663E-4</v>
      </c>
      <c r="G4" s="19">
        <v>2.4812500000000003E-4</v>
      </c>
      <c r="H4" s="19">
        <v>-5.0545833333333335E-4</v>
      </c>
      <c r="I4" s="19">
        <v>-5.6250000000000241E-6</v>
      </c>
      <c r="J4" s="19">
        <v>4.1050000000000011E-4</v>
      </c>
      <c r="K4" s="99">
        <v>-5.306666666666667E-4</v>
      </c>
      <c r="M4" s="100">
        <v>1.2500000000000002E-2</v>
      </c>
      <c r="O4" s="101">
        <f t="shared" ref="O4:O12" si="0">B16/(1-B$25)</f>
        <v>0.12761910545841276</v>
      </c>
    </row>
    <row r="5" spans="1:15">
      <c r="A5">
        <v>3</v>
      </c>
      <c r="B5" s="98">
        <v>-9.8118055555555542E-5</v>
      </c>
      <c r="C5" s="19">
        <v>3.5770833333333336E-4</v>
      </c>
      <c r="D5" s="19">
        <v>6.3140972222222233E-4</v>
      </c>
      <c r="E5" s="19">
        <v>-1.6645833333333335E-4</v>
      </c>
      <c r="F5" s="19">
        <v>4.9916666666666676E-5</v>
      </c>
      <c r="G5" s="19">
        <v>2.9861111111110521E-7</v>
      </c>
      <c r="H5" s="19">
        <v>1.7187499999999974E-5</v>
      </c>
      <c r="I5" s="19">
        <v>-2.0906249999999997E-4</v>
      </c>
      <c r="J5" s="19">
        <v>2.938472222222222E-4</v>
      </c>
      <c r="K5" s="99">
        <v>-1.0052777777777782E-4</v>
      </c>
      <c r="M5" s="100">
        <v>1.091666666666667E-2</v>
      </c>
      <c r="O5" s="101">
        <f t="shared" si="0"/>
        <v>-0.17769302666910933</v>
      </c>
    </row>
    <row r="6" spans="1:15">
      <c r="A6">
        <v>4</v>
      </c>
      <c r="B6" s="98">
        <v>2.5670833333333334E-4</v>
      </c>
      <c r="C6" s="19">
        <v>-2.7200000000000005E-4</v>
      </c>
      <c r="D6" s="19">
        <v>-1.6645833333333335E-4</v>
      </c>
      <c r="E6" s="19">
        <v>7.8308333333333344E-4</v>
      </c>
      <c r="F6" s="19">
        <v>-2.2916666666666721E-5</v>
      </c>
      <c r="G6" s="19">
        <v>-8.1291666666666673E-5</v>
      </c>
      <c r="H6" s="19">
        <v>4.2045833333333339E-4</v>
      </c>
      <c r="I6" s="19">
        <v>-1.4437499999999997E-4</v>
      </c>
      <c r="J6" s="19">
        <v>-4.8316666666666668E-4</v>
      </c>
      <c r="K6" s="99">
        <v>2.4149999999999996E-4</v>
      </c>
      <c r="M6" s="100">
        <v>9.4999999999999998E-3</v>
      </c>
      <c r="O6" s="101">
        <f t="shared" si="0"/>
        <v>0.22533274898998951</v>
      </c>
    </row>
    <row r="7" spans="1:15">
      <c r="A7">
        <v>5</v>
      </c>
      <c r="B7" s="98">
        <v>-1.694166666666667E-4</v>
      </c>
      <c r="C7" s="19">
        <v>-1.3516666666666663E-4</v>
      </c>
      <c r="D7" s="19">
        <v>4.9916666666666676E-5</v>
      </c>
      <c r="E7" s="19">
        <v>-2.2916666666666721E-5</v>
      </c>
      <c r="F7" s="19">
        <v>6.6633333333333345E-4</v>
      </c>
      <c r="G7" s="19">
        <v>4.2250000000000031E-5</v>
      </c>
      <c r="H7" s="19">
        <v>-1.9441666666666666E-4</v>
      </c>
      <c r="I7" s="19">
        <v>-3.2749999999999976E-5</v>
      </c>
      <c r="J7" s="19">
        <v>-2.465833333333333E-4</v>
      </c>
      <c r="K7" s="99">
        <v>-2.5008333333333333E-4</v>
      </c>
      <c r="M7" s="100">
        <v>6.000000000000001E-3</v>
      </c>
      <c r="O7" s="101">
        <f t="shared" si="0"/>
        <v>0.27763518284146849</v>
      </c>
    </row>
    <row r="8" spans="1:15">
      <c r="A8">
        <v>6</v>
      </c>
      <c r="B8" s="98">
        <v>1.5332638888888888E-4</v>
      </c>
      <c r="C8" s="19">
        <v>2.4812500000000003E-4</v>
      </c>
      <c r="D8" s="19">
        <v>2.9861111111110521E-7</v>
      </c>
      <c r="E8" s="19">
        <v>-8.1291666666666673E-5</v>
      </c>
      <c r="F8" s="19">
        <v>4.2250000000000031E-5</v>
      </c>
      <c r="G8" s="19">
        <v>9.5124305555555554E-4</v>
      </c>
      <c r="H8" s="19">
        <v>3.8270833333333326E-5</v>
      </c>
      <c r="I8" s="19">
        <v>-2.0972916666666663E-4</v>
      </c>
      <c r="J8" s="19">
        <v>3.1486111111111072E-5</v>
      </c>
      <c r="K8" s="99">
        <v>-3.8447222222222225E-4</v>
      </c>
      <c r="M8" s="100">
        <v>1.3583333333333334E-2</v>
      </c>
      <c r="O8" s="101">
        <f t="shared" si="0"/>
        <v>5.6044018471916875E-2</v>
      </c>
    </row>
    <row r="9" spans="1:15">
      <c r="A9">
        <v>7</v>
      </c>
      <c r="B9" s="98">
        <v>1.7668750000000001E-4</v>
      </c>
      <c r="C9" s="19">
        <v>-5.0545833333333335E-4</v>
      </c>
      <c r="D9" s="19">
        <v>1.7187499999999974E-5</v>
      </c>
      <c r="E9" s="19">
        <v>4.2045833333333339E-4</v>
      </c>
      <c r="F9" s="19">
        <v>-1.9441666666666666E-4</v>
      </c>
      <c r="G9" s="19">
        <v>3.8270833333333326E-5</v>
      </c>
      <c r="H9" s="19">
        <v>9.2668749999999999E-4</v>
      </c>
      <c r="I9" s="19">
        <v>-1.7681250000000002E-4</v>
      </c>
      <c r="J9" s="19">
        <v>-1.1504166666666672E-4</v>
      </c>
      <c r="K9" s="99">
        <v>3.5983333333333337E-4</v>
      </c>
      <c r="M9" s="100">
        <v>7.2500000000000004E-3</v>
      </c>
      <c r="O9" s="101">
        <f t="shared" si="0"/>
        <v>1.2620299625062517E-2</v>
      </c>
    </row>
    <row r="10" spans="1:15">
      <c r="A10">
        <v>8</v>
      </c>
      <c r="B10" s="98">
        <v>-2.3645833333333354E-5</v>
      </c>
      <c r="C10" s="19">
        <v>-5.6250000000000241E-6</v>
      </c>
      <c r="D10" s="19">
        <v>-2.0906249999999997E-4</v>
      </c>
      <c r="E10" s="19">
        <v>-1.4437499999999997E-4</v>
      </c>
      <c r="F10" s="19">
        <v>-3.2749999999999976E-5</v>
      </c>
      <c r="G10" s="19">
        <v>-2.0972916666666663E-4</v>
      </c>
      <c r="H10" s="19">
        <v>-1.7681250000000002E-4</v>
      </c>
      <c r="I10" s="19">
        <v>7.6018750000000001E-4</v>
      </c>
      <c r="J10" s="19">
        <v>8.937499999999999E-5</v>
      </c>
      <c r="K10" s="99">
        <v>4.1241666666666667E-4</v>
      </c>
      <c r="M10" s="100">
        <v>1.1250000000000001E-2</v>
      </c>
      <c r="O10" s="101">
        <f t="shared" si="0"/>
        <v>-8.3957045956265006E-2</v>
      </c>
    </row>
    <row r="11" spans="1:15">
      <c r="A11">
        <v>9</v>
      </c>
      <c r="B11" s="98">
        <v>-2.5930555555555553E-5</v>
      </c>
      <c r="C11" s="19">
        <v>4.1050000000000011E-4</v>
      </c>
      <c r="D11" s="19">
        <v>2.938472222222222E-4</v>
      </c>
      <c r="E11" s="19">
        <v>-4.8316666666666668E-4</v>
      </c>
      <c r="F11" s="19">
        <v>-2.465833333333333E-4</v>
      </c>
      <c r="G11" s="19">
        <v>3.1486111111111072E-5</v>
      </c>
      <c r="H11" s="19">
        <v>-1.1504166666666672E-4</v>
      </c>
      <c r="I11" s="19">
        <v>8.937499999999999E-5</v>
      </c>
      <c r="J11" s="19">
        <v>7.1180555555555548E-4</v>
      </c>
      <c r="K11" s="99">
        <v>-3.2969444444444447E-4</v>
      </c>
      <c r="M11" s="100">
        <v>1.5166666666666667E-2</v>
      </c>
      <c r="O11" s="101">
        <f t="shared" si="0"/>
        <v>0.39854977450606405</v>
      </c>
    </row>
    <row r="12" spans="1:15" ht="16" thickBot="1">
      <c r="A12">
        <v>10</v>
      </c>
      <c r="B12" s="102">
        <v>-5.7388888888888886E-5</v>
      </c>
      <c r="C12" s="80">
        <v>-5.306666666666667E-4</v>
      </c>
      <c r="D12" s="80">
        <v>-1.0052777777777782E-4</v>
      </c>
      <c r="E12" s="80">
        <v>2.4149999999999996E-4</v>
      </c>
      <c r="F12" s="80">
        <v>-2.5008333333333333E-4</v>
      </c>
      <c r="G12" s="80">
        <v>-3.8447222222222225E-4</v>
      </c>
      <c r="H12" s="80">
        <v>3.5983333333333337E-4</v>
      </c>
      <c r="I12" s="80">
        <v>4.1241666666666667E-4</v>
      </c>
      <c r="J12" s="80">
        <v>-3.2969444444444447E-4</v>
      </c>
      <c r="K12" s="103">
        <v>1.5595555555555551E-3</v>
      </c>
      <c r="M12" s="104">
        <v>1.5666666666666662E-2</v>
      </c>
      <c r="O12" s="105">
        <f t="shared" si="0"/>
        <v>0.1841449277600502</v>
      </c>
    </row>
    <row r="14" spans="1:15" ht="16" thickBot="1">
      <c r="B14" t="s">
        <v>31</v>
      </c>
      <c r="D14" t="s">
        <v>32</v>
      </c>
      <c r="J14" t="s">
        <v>33</v>
      </c>
      <c r="O14" s="106"/>
    </row>
    <row r="15" spans="1:15" ht="16" thickBot="1">
      <c r="A15">
        <v>1</v>
      </c>
      <c r="B15" s="107">
        <v>-3.3364761038537423E-2</v>
      </c>
      <c r="D15" s="36">
        <f t="array" ref="D15:D24">MMULT(B3:K12,B15:B24)</f>
        <v>2.7938395557779219E-5</v>
      </c>
      <c r="G15" t="s">
        <v>30</v>
      </c>
      <c r="H15" s="93">
        <f>SUMPRODUCT(M3:M12,B15:B24)</f>
        <v>2.0000000047432499E-2</v>
      </c>
      <c r="J15">
        <v>0.02</v>
      </c>
    </row>
    <row r="16" spans="1:15" ht="16" thickBot="1">
      <c r="A16">
        <v>2</v>
      </c>
      <c r="B16" s="108">
        <v>0.20979401843974499</v>
      </c>
      <c r="D16" s="37">
        <v>5.3047462562131118E-5</v>
      </c>
      <c r="G16" t="s">
        <v>34</v>
      </c>
      <c r="H16" s="93">
        <f>SUMPRODUCT(B15:B24,D15:D24)</f>
        <v>8.4875750241049193E-5</v>
      </c>
    </row>
    <row r="17" spans="1:4">
      <c r="A17">
        <v>3</v>
      </c>
      <c r="B17" s="108">
        <v>-0.29211091850021864</v>
      </c>
      <c r="D17" s="37">
        <v>4.6328287258349453E-5</v>
      </c>
    </row>
    <row r="18" spans="1:4">
      <c r="A18">
        <v>4</v>
      </c>
      <c r="B18" s="108">
        <v>0.37042622048537466</v>
      </c>
      <c r="D18" s="37">
        <v>4.031603249329813E-5</v>
      </c>
    </row>
    <row r="19" spans="1:4">
      <c r="A19">
        <v>5</v>
      </c>
      <c r="B19" s="108">
        <v>0.45640658943143664</v>
      </c>
      <c r="D19" s="37">
        <v>2.5462547077896285E-5</v>
      </c>
    </row>
    <row r="20" spans="1:4">
      <c r="A20">
        <v>6</v>
      </c>
      <c r="B20" s="108">
        <v>9.2131188371056397E-2</v>
      </c>
      <c r="D20" s="37">
        <v>5.7644959411366696E-5</v>
      </c>
    </row>
    <row r="21" spans="1:4">
      <c r="A21">
        <v>7</v>
      </c>
      <c r="B21" s="108">
        <v>2.0746606573874369E-2</v>
      </c>
      <c r="D21" s="37">
        <v>3.076748737916403E-5</v>
      </c>
    </row>
    <row r="22" spans="1:4">
      <c r="A22">
        <v>8</v>
      </c>
      <c r="B22" s="108">
        <v>-0.13801762662593611</v>
      </c>
      <c r="D22" s="37">
        <v>4.7742814455855519E-5</v>
      </c>
    </row>
    <row r="23" spans="1:4">
      <c r="A23">
        <v>9</v>
      </c>
      <c r="B23" s="108">
        <v>0.65517900663493123</v>
      </c>
      <c r="D23" s="37">
        <v>6.4364434229723084E-5</v>
      </c>
    </row>
    <row r="24" spans="1:4" ht="16" thickBot="1">
      <c r="A24">
        <v>10</v>
      </c>
      <c r="B24" s="109">
        <v>0.30271724779223325</v>
      </c>
      <c r="D24" s="38">
        <v>6.6485741928602455E-5</v>
      </c>
    </row>
    <row r="25" spans="1:4" ht="16" thickBot="1">
      <c r="A25" t="s">
        <v>35</v>
      </c>
      <c r="B25" s="110">
        <v>-0.643907608395755</v>
      </c>
    </row>
    <row r="26" spans="1:4">
      <c r="A26" t="s">
        <v>36</v>
      </c>
      <c r="B26">
        <f>SUM(B15:B25)</f>
        <v>0.99999996316820428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topLeftCell="A14" workbookViewId="0">
      <selection activeCell="A14" sqref="A14:M16"/>
    </sheetView>
  </sheetViews>
  <sheetFormatPr baseColWidth="10" defaultColWidth="8.83203125" defaultRowHeight="15"/>
  <cols>
    <col min="1" max="1" width="11.6640625" customWidth="1"/>
    <col min="2" max="2" width="12" bestFit="1" customWidth="1"/>
    <col min="3" max="3" width="12.6640625" bestFit="1" customWidth="1"/>
    <col min="4" max="4" width="12" bestFit="1" customWidth="1"/>
    <col min="6" max="6" width="12" bestFit="1" customWidth="1"/>
    <col min="7" max="7" width="10.1640625" bestFit="1" customWidth="1"/>
    <col min="8" max="8" width="12.6640625" bestFit="1" customWidth="1"/>
    <col min="14" max="14" width="16.5" bestFit="1" customWidth="1"/>
    <col min="15" max="15" width="10.33203125" customWidth="1"/>
    <col min="16" max="17" width="9.6640625" bestFit="1" customWidth="1"/>
  </cols>
  <sheetData>
    <row r="1" spans="1:17">
      <c r="A1" s="1"/>
      <c r="B1" s="111" t="s">
        <v>1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7" ht="16" thickBot="1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t="s">
        <v>2</v>
      </c>
      <c r="P2" t="s">
        <v>3</v>
      </c>
      <c r="Q2" t="s">
        <v>4</v>
      </c>
    </row>
    <row r="3" spans="1:17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-1.9E-2</v>
      </c>
      <c r="H3" s="3">
        <v>6.0000000000000001E-3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13">
        <v>0</v>
      </c>
      <c r="P3">
        <v>0.1</v>
      </c>
      <c r="Q3" s="13">
        <v>0</v>
      </c>
    </row>
    <row r="4" spans="1:17">
      <c r="A4" s="1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7.0000000000000007E-2</v>
      </c>
      <c r="H4" s="11">
        <v>-2.1000000000000001E-2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  <c r="O4" s="13">
        <v>0</v>
      </c>
      <c r="P4">
        <v>0.1</v>
      </c>
      <c r="Q4" s="13">
        <v>0.2</v>
      </c>
    </row>
    <row r="5" spans="1:17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5.7000000000000002E-2</v>
      </c>
      <c r="H5" s="6">
        <v>-5.1999999999999998E-2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13">
        <v>0</v>
      </c>
      <c r="P5">
        <v>0.1</v>
      </c>
      <c r="Q5" s="13">
        <v>0.2</v>
      </c>
    </row>
    <row r="6" spans="1:17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-3.7999999999999999E-2</v>
      </c>
      <c r="H6" s="6">
        <v>1.4999999999999999E-2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13">
        <v>0</v>
      </c>
      <c r="P6">
        <v>0.1</v>
      </c>
      <c r="Q6" s="13">
        <v>0</v>
      </c>
    </row>
    <row r="7" spans="1:17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0.04</v>
      </c>
      <c r="H7" s="6">
        <v>3.4000000000000002E-2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13">
        <v>0</v>
      </c>
      <c r="P7">
        <v>0.1</v>
      </c>
      <c r="Q7" s="13">
        <v>0</v>
      </c>
    </row>
    <row r="8" spans="1:17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3.7999999999999999E-2</v>
      </c>
      <c r="H8" s="6">
        <v>5.6000000000000001E-2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13">
        <v>0</v>
      </c>
      <c r="P8">
        <v>0.1</v>
      </c>
      <c r="Q8" s="13">
        <v>0.2</v>
      </c>
    </row>
    <row r="9" spans="1:17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-4.8000000000000001E-2</v>
      </c>
      <c r="H9" s="6">
        <v>-1.4999999999999999E-2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13">
        <v>0</v>
      </c>
      <c r="P9">
        <v>0.1</v>
      </c>
      <c r="Q9" s="13">
        <v>0</v>
      </c>
    </row>
    <row r="10" spans="1:17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-2.1000000000000001E-2</v>
      </c>
      <c r="H10" s="6">
        <v>3.0000000000000001E-3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13">
        <v>0</v>
      </c>
      <c r="P10">
        <v>0.1</v>
      </c>
      <c r="Q10" s="13">
        <v>0.2</v>
      </c>
    </row>
    <row r="11" spans="1:17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3.9E-2</v>
      </c>
      <c r="H11" s="6">
        <v>-0.03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13">
        <v>1</v>
      </c>
      <c r="P11">
        <v>0.1</v>
      </c>
      <c r="Q11" s="13">
        <v>0.2</v>
      </c>
    </row>
    <row r="12" spans="1:17" ht="16" thickBot="1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-3.6999999999999998E-2</v>
      </c>
      <c r="H12" s="9">
        <v>-1.2999999999999999E-2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13">
        <v>0</v>
      </c>
      <c r="P12">
        <v>0.1</v>
      </c>
      <c r="Q12" s="13">
        <v>0</v>
      </c>
    </row>
    <row r="13" spans="1:17" ht="16" thickBot="1">
      <c r="A13" s="14" t="s">
        <v>5</v>
      </c>
      <c r="N13" s="14" t="s">
        <v>10</v>
      </c>
    </row>
    <row r="14" spans="1:17">
      <c r="A14" t="s">
        <v>2</v>
      </c>
      <c r="B14" s="24">
        <f>SUMPRODUCT(B$3:B$12,$O$3:$O$12)</f>
        <v>1.7000000000000001E-2</v>
      </c>
      <c r="C14" s="25">
        <f t="shared" ref="C14:M14" si="0">SUMPRODUCT(C$3:C$12,$O$3:$O$12)</f>
        <v>0.02</v>
      </c>
      <c r="D14" s="25">
        <f t="shared" si="0"/>
        <v>-2.4E-2</v>
      </c>
      <c r="E14" s="25">
        <f t="shared" si="0"/>
        <v>-4.0000000000000001E-3</v>
      </c>
      <c r="F14" s="25">
        <f t="shared" si="0"/>
        <v>1.9E-2</v>
      </c>
      <c r="G14" s="25">
        <f t="shared" si="0"/>
        <v>3.9E-2</v>
      </c>
      <c r="H14" s="25">
        <f t="shared" si="0"/>
        <v>-0.03</v>
      </c>
      <c r="I14" s="25">
        <f t="shared" si="0"/>
        <v>2.5000000000000001E-2</v>
      </c>
      <c r="J14" s="25">
        <f t="shared" si="0"/>
        <v>2.1000000000000001E-2</v>
      </c>
      <c r="K14" s="25">
        <f t="shared" si="0"/>
        <v>5.3999999999999999E-2</v>
      </c>
      <c r="L14" s="25">
        <f t="shared" si="0"/>
        <v>-1.0999999999999999E-2</v>
      </c>
      <c r="M14" s="26">
        <f t="shared" si="0"/>
        <v>5.6000000000000001E-2</v>
      </c>
      <c r="N14" s="33">
        <f>AVERAGE(B14:M14)</f>
        <v>1.5166666666666667E-2</v>
      </c>
    </row>
    <row r="15" spans="1:17">
      <c r="A15" t="s">
        <v>3</v>
      </c>
      <c r="B15" s="27">
        <f>SUMPRODUCT(B$3:B$12,$P$3:$P$12)</f>
        <v>1.4200000000000001E-2</v>
      </c>
      <c r="C15" s="19">
        <f t="shared" ref="C15:M15" si="1">SUMPRODUCT(C$3:C$12,$P$3:$P$12)</f>
        <v>-4.0000000000000029E-4</v>
      </c>
      <c r="D15" s="19">
        <f t="shared" si="1"/>
        <v>1.4600000000000002E-2</v>
      </c>
      <c r="E15" s="19">
        <f t="shared" si="1"/>
        <v>3.1999999999999993E-3</v>
      </c>
      <c r="F15" s="19">
        <f t="shared" si="1"/>
        <v>1.5800000000000002E-2</v>
      </c>
      <c r="G15" s="19">
        <f t="shared" si="1"/>
        <v>8.1000000000000013E-3</v>
      </c>
      <c r="H15" s="19">
        <f t="shared" si="1"/>
        <v>-1.6999999999999988E-3</v>
      </c>
      <c r="I15" s="19">
        <f t="shared" si="1"/>
        <v>1.0499999999999999E-2</v>
      </c>
      <c r="J15" s="19">
        <f t="shared" si="1"/>
        <v>2.2200000000000004E-2</v>
      </c>
      <c r="K15" s="19">
        <f t="shared" si="1"/>
        <v>5.3000000000000018E-3</v>
      </c>
      <c r="L15" s="19">
        <f t="shared" si="1"/>
        <v>1.9700000000000002E-2</v>
      </c>
      <c r="M15" s="28">
        <f t="shared" si="1"/>
        <v>1.8599999999999998E-2</v>
      </c>
      <c r="N15" s="34">
        <f t="shared" ref="N15:N16" si="2">AVERAGE(B15:M15)</f>
        <v>1.0841666666666668E-2</v>
      </c>
    </row>
    <row r="16" spans="1:17" ht="16" thickBot="1">
      <c r="A16" t="s">
        <v>4</v>
      </c>
      <c r="B16" s="29">
        <f>SUMPRODUCT(B$3:B$12,$Q$3:$Q$12)</f>
        <v>1.72E-2</v>
      </c>
      <c r="C16" s="30">
        <f t="shared" ref="C16:M16" si="3">SUMPRODUCT(C$3:C$12,$Q$3:$Q$12)</f>
        <v>5.7999999999999996E-3</v>
      </c>
      <c r="D16" s="30">
        <f t="shared" si="3"/>
        <v>-1.3000000000000001E-2</v>
      </c>
      <c r="E16" s="30">
        <f t="shared" si="3"/>
        <v>-2.1684043449710089E-19</v>
      </c>
      <c r="F16" s="30">
        <f t="shared" si="3"/>
        <v>9.4000000000000004E-3</v>
      </c>
      <c r="G16" s="30">
        <f t="shared" si="3"/>
        <v>3.6600000000000001E-2</v>
      </c>
      <c r="H16" s="30">
        <f t="shared" si="3"/>
        <v>-8.7999999999999988E-3</v>
      </c>
      <c r="I16" s="30">
        <f t="shared" si="3"/>
        <v>8.8000000000000005E-3</v>
      </c>
      <c r="J16" s="30">
        <f t="shared" si="3"/>
        <v>2.6599999999999999E-2</v>
      </c>
      <c r="K16" s="30">
        <f t="shared" si="3"/>
        <v>1.1600000000000001E-2</v>
      </c>
      <c r="L16" s="30">
        <f t="shared" si="3"/>
        <v>1.8599999999999998E-2</v>
      </c>
      <c r="M16" s="31">
        <f t="shared" si="3"/>
        <v>3.9400000000000004E-2</v>
      </c>
      <c r="N16" s="35">
        <f t="shared" si="2"/>
        <v>1.2683333333333333E-2</v>
      </c>
    </row>
    <row r="19" spans="1:14">
      <c r="B19" s="112" t="s">
        <v>7</v>
      </c>
      <c r="C19" s="112"/>
      <c r="D19" s="112"/>
      <c r="F19" s="112" t="s">
        <v>9</v>
      </c>
      <c r="G19" s="112"/>
      <c r="H19" s="112"/>
      <c r="J19" t="s">
        <v>11</v>
      </c>
    </row>
    <row r="20" spans="1:14" ht="16" thickBot="1">
      <c r="A20" t="s">
        <v>6</v>
      </c>
      <c r="B20" t="s">
        <v>2</v>
      </c>
      <c r="C20" t="s">
        <v>8</v>
      </c>
      <c r="D20" t="s">
        <v>4</v>
      </c>
      <c r="F20" t="s">
        <v>2</v>
      </c>
      <c r="G20" t="s">
        <v>8</v>
      </c>
      <c r="H20" t="s">
        <v>4</v>
      </c>
      <c r="J20">
        <v>0</v>
      </c>
      <c r="N20" t="s">
        <v>16</v>
      </c>
    </row>
    <row r="21" spans="1:14" ht="17" thickTop="1" thickBot="1">
      <c r="A21">
        <v>1</v>
      </c>
      <c r="B21">
        <f t="array" ref="B21:D32">TRANSPOSE(B14:M16)</f>
        <v>1.7000000000000001E-2</v>
      </c>
      <c r="C21">
        <v>1.4200000000000001E-2</v>
      </c>
      <c r="D21">
        <v>1.72E-2</v>
      </c>
      <c r="F21" s="15">
        <v>-0.03</v>
      </c>
      <c r="G21" s="16">
        <v>-1.6999999999999988E-3</v>
      </c>
      <c r="H21" s="17">
        <v>-1.3000000000000001E-2</v>
      </c>
      <c r="J21" s="36">
        <f>J20+1/12</f>
        <v>8.3333333333333329E-2</v>
      </c>
      <c r="N21" s="52">
        <v>100000</v>
      </c>
    </row>
    <row r="22" spans="1:14" ht="16" thickBot="1">
      <c r="A22">
        <f>A21+1</f>
        <v>2</v>
      </c>
      <c r="B22">
        <v>0.02</v>
      </c>
      <c r="C22">
        <v>-4.0000000000000029E-4</v>
      </c>
      <c r="D22">
        <v>5.7999999999999996E-3</v>
      </c>
      <c r="F22" s="43">
        <v>-2.4E-2</v>
      </c>
      <c r="G22" s="44">
        <v>-4.0000000000000029E-4</v>
      </c>
      <c r="H22" s="45">
        <v>-8.7999999999999988E-3</v>
      </c>
      <c r="J22" s="39">
        <f t="shared" ref="J22:J32" si="4">J21+1/12</f>
        <v>0.16666666666666666</v>
      </c>
      <c r="K22" s="42" t="s">
        <v>12</v>
      </c>
    </row>
    <row r="23" spans="1:14" ht="16" thickBot="1">
      <c r="A23">
        <f t="shared" ref="A23:A32" si="5">A22+1</f>
        <v>3</v>
      </c>
      <c r="B23">
        <v>-2.4E-2</v>
      </c>
      <c r="C23">
        <v>1.4600000000000002E-2</v>
      </c>
      <c r="D23">
        <v>-1.3000000000000001E-2</v>
      </c>
      <c r="F23" s="46">
        <v>-1.0999999999999999E-2</v>
      </c>
      <c r="G23" s="47">
        <v>3.1999999999999993E-3</v>
      </c>
      <c r="H23" s="48">
        <v>-2.1684043449710089E-19</v>
      </c>
      <c r="J23" s="40">
        <f t="shared" si="4"/>
        <v>0.25</v>
      </c>
      <c r="K23" s="42" t="s">
        <v>13</v>
      </c>
    </row>
    <row r="24" spans="1:14" ht="16" thickBot="1">
      <c r="A24">
        <f t="shared" si="5"/>
        <v>4</v>
      </c>
      <c r="B24">
        <v>-4.0000000000000001E-3</v>
      </c>
      <c r="C24">
        <v>3.1999999999999993E-3</v>
      </c>
      <c r="D24">
        <v>-2.1684043449710089E-19</v>
      </c>
      <c r="F24" s="49">
        <v>-4.0000000000000001E-3</v>
      </c>
      <c r="G24" s="50">
        <v>5.3000000000000018E-3</v>
      </c>
      <c r="H24" s="51">
        <v>5.7999999999999996E-3</v>
      </c>
      <c r="J24" s="41">
        <f t="shared" si="4"/>
        <v>0.33333333333333331</v>
      </c>
      <c r="K24" s="42" t="s">
        <v>14</v>
      </c>
    </row>
    <row r="25" spans="1:14">
      <c r="A25">
        <f t="shared" si="5"/>
        <v>5</v>
      </c>
      <c r="B25">
        <v>1.9E-2</v>
      </c>
      <c r="C25">
        <v>1.5800000000000002E-2</v>
      </c>
      <c r="D25">
        <v>9.4000000000000004E-3</v>
      </c>
      <c r="F25" s="18">
        <v>1.7000000000000001E-2</v>
      </c>
      <c r="G25" s="19">
        <v>8.1000000000000013E-3</v>
      </c>
      <c r="H25" s="20">
        <v>8.8000000000000005E-3</v>
      </c>
      <c r="J25" s="37">
        <f t="shared" si="4"/>
        <v>0.41666666666666663</v>
      </c>
    </row>
    <row r="26" spans="1:14">
      <c r="A26">
        <f t="shared" si="5"/>
        <v>6</v>
      </c>
      <c r="B26">
        <v>3.9E-2</v>
      </c>
      <c r="C26">
        <v>8.1000000000000013E-3</v>
      </c>
      <c r="D26">
        <v>3.6600000000000001E-2</v>
      </c>
      <c r="F26" s="18">
        <v>1.9E-2</v>
      </c>
      <c r="G26" s="19">
        <v>1.0499999999999999E-2</v>
      </c>
      <c r="H26" s="20">
        <v>9.4000000000000004E-3</v>
      </c>
      <c r="J26" s="37">
        <f t="shared" si="4"/>
        <v>0.49999999999999994</v>
      </c>
    </row>
    <row r="27" spans="1:14">
      <c r="A27">
        <f t="shared" si="5"/>
        <v>7</v>
      </c>
      <c r="B27">
        <v>-0.03</v>
      </c>
      <c r="C27">
        <v>-1.6999999999999988E-3</v>
      </c>
      <c r="D27">
        <v>-8.7999999999999988E-3</v>
      </c>
      <c r="F27" s="18">
        <v>0.02</v>
      </c>
      <c r="G27" s="19">
        <v>1.4200000000000001E-2</v>
      </c>
      <c r="H27" s="20">
        <v>1.1600000000000001E-2</v>
      </c>
      <c r="J27" s="37">
        <f t="shared" si="4"/>
        <v>0.58333333333333326</v>
      </c>
    </row>
    <row r="28" spans="1:14">
      <c r="A28">
        <f t="shared" si="5"/>
        <v>8</v>
      </c>
      <c r="B28">
        <v>2.5000000000000001E-2</v>
      </c>
      <c r="C28">
        <v>1.0499999999999999E-2</v>
      </c>
      <c r="D28">
        <v>8.8000000000000005E-3</v>
      </c>
      <c r="F28" s="18">
        <v>2.1000000000000001E-2</v>
      </c>
      <c r="G28" s="19">
        <v>1.4600000000000002E-2</v>
      </c>
      <c r="H28" s="20">
        <v>1.72E-2</v>
      </c>
      <c r="J28" s="37">
        <f t="shared" si="4"/>
        <v>0.66666666666666663</v>
      </c>
    </row>
    <row r="29" spans="1:14">
      <c r="A29">
        <f t="shared" si="5"/>
        <v>9</v>
      </c>
      <c r="B29">
        <v>2.1000000000000001E-2</v>
      </c>
      <c r="C29">
        <v>2.2200000000000004E-2</v>
      </c>
      <c r="D29">
        <v>2.6599999999999999E-2</v>
      </c>
      <c r="F29" s="18">
        <v>2.5000000000000001E-2</v>
      </c>
      <c r="G29" s="19">
        <v>1.5800000000000002E-2</v>
      </c>
      <c r="H29" s="20">
        <v>1.8599999999999998E-2</v>
      </c>
      <c r="J29" s="37">
        <f t="shared" si="4"/>
        <v>0.75</v>
      </c>
    </row>
    <row r="30" spans="1:14">
      <c r="A30">
        <f t="shared" si="5"/>
        <v>10</v>
      </c>
      <c r="B30">
        <v>5.3999999999999999E-2</v>
      </c>
      <c r="C30">
        <v>5.3000000000000018E-3</v>
      </c>
      <c r="D30">
        <v>1.1600000000000001E-2</v>
      </c>
      <c r="F30" s="18">
        <v>3.9E-2</v>
      </c>
      <c r="G30" s="19">
        <v>1.8599999999999998E-2</v>
      </c>
      <c r="H30" s="20">
        <v>2.6599999999999999E-2</v>
      </c>
      <c r="J30" s="37">
        <f t="shared" si="4"/>
        <v>0.83333333333333337</v>
      </c>
    </row>
    <row r="31" spans="1:14">
      <c r="A31">
        <f t="shared" si="5"/>
        <v>11</v>
      </c>
      <c r="B31">
        <v>-1.0999999999999999E-2</v>
      </c>
      <c r="C31">
        <v>1.9700000000000002E-2</v>
      </c>
      <c r="D31">
        <v>1.8599999999999998E-2</v>
      </c>
      <c r="F31" s="18">
        <v>5.3999999999999999E-2</v>
      </c>
      <c r="G31" s="19">
        <v>1.9700000000000002E-2</v>
      </c>
      <c r="H31" s="20">
        <v>3.6600000000000001E-2</v>
      </c>
      <c r="J31" s="37">
        <f t="shared" si="4"/>
        <v>0.91666666666666674</v>
      </c>
    </row>
    <row r="32" spans="1:14" ht="16" thickBot="1">
      <c r="A32">
        <f t="shared" si="5"/>
        <v>12</v>
      </c>
      <c r="B32">
        <v>5.6000000000000001E-2</v>
      </c>
      <c r="C32">
        <v>1.8599999999999998E-2</v>
      </c>
      <c r="D32">
        <v>3.9400000000000004E-2</v>
      </c>
      <c r="F32" s="21">
        <v>5.6000000000000001E-2</v>
      </c>
      <c r="G32" s="22">
        <v>2.2200000000000004E-2</v>
      </c>
      <c r="H32" s="23">
        <v>3.9400000000000004E-2</v>
      </c>
      <c r="J32" s="38">
        <f t="shared" si="4"/>
        <v>1</v>
      </c>
    </row>
    <row r="33" spans="6:10" ht="16" thickTop="1"/>
    <row r="34" spans="6:10">
      <c r="F34" t="s">
        <v>15</v>
      </c>
    </row>
    <row r="35" spans="6:10" ht="16" thickBot="1">
      <c r="F35" t="s">
        <v>2</v>
      </c>
      <c r="G35" t="s">
        <v>8</v>
      </c>
      <c r="H35" t="s">
        <v>4</v>
      </c>
    </row>
    <row r="36" spans="6:10" ht="16" thickTop="1">
      <c r="F36" s="54">
        <f>-F22*$N$21</f>
        <v>2400</v>
      </c>
      <c r="G36" s="55">
        <f t="shared" ref="G36:H36" si="6">-G22*$N$21</f>
        <v>40.000000000000028</v>
      </c>
      <c r="H36" s="56">
        <f t="shared" si="6"/>
        <v>879.99999999999989</v>
      </c>
      <c r="J36" s="42" t="s">
        <v>12</v>
      </c>
    </row>
    <row r="37" spans="6:10">
      <c r="F37" s="53">
        <f t="shared" ref="F37:H37" si="7">-F23*$N$21</f>
        <v>1100</v>
      </c>
      <c r="G37" s="57">
        <f t="shared" si="7"/>
        <v>-319.99999999999994</v>
      </c>
      <c r="H37" s="58">
        <f t="shared" si="7"/>
        <v>2.1684043449710089E-14</v>
      </c>
      <c r="J37" s="42" t="s">
        <v>13</v>
      </c>
    </row>
    <row r="38" spans="6:10" ht="16" thickBot="1">
      <c r="F38" s="59">
        <f t="shared" ref="F38:H38" si="8">-F24*$N$21</f>
        <v>400</v>
      </c>
      <c r="G38" s="60">
        <f t="shared" si="8"/>
        <v>-530.00000000000023</v>
      </c>
      <c r="H38" s="61">
        <f t="shared" si="8"/>
        <v>-580</v>
      </c>
      <c r="J38" s="42" t="s">
        <v>14</v>
      </c>
    </row>
    <row r="39" spans="6:10" ht="16" thickTop="1"/>
  </sheetData>
  <sortState xmlns:xlrd2="http://schemas.microsoft.com/office/spreadsheetml/2017/richdata2" ref="G21:G32">
    <sortCondition ref="G21"/>
  </sortState>
  <mergeCells count="3">
    <mergeCell ref="B1:M1"/>
    <mergeCell ref="B19:D19"/>
    <mergeCell ref="F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"/>
  <sheetViews>
    <sheetView tabSelected="1" topLeftCell="A4" workbookViewId="0">
      <selection activeCell="N18" sqref="N18:O21"/>
    </sheetView>
  </sheetViews>
  <sheetFormatPr baseColWidth="10" defaultColWidth="8.83203125" defaultRowHeight="15"/>
  <cols>
    <col min="2" max="2" width="10.6640625" customWidth="1"/>
    <col min="11" max="11" width="13.6640625" bestFit="1" customWidth="1"/>
    <col min="12" max="12" width="12.1640625" bestFit="1" customWidth="1"/>
    <col min="13" max="13" width="13.6640625" bestFit="1" customWidth="1"/>
    <col min="15" max="15" width="14.83203125" bestFit="1" customWidth="1"/>
  </cols>
  <sheetData>
    <row r="1" spans="1:15">
      <c r="A1" s="12"/>
      <c r="B1" s="111" t="s">
        <v>1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5" ht="16" thickBot="1">
      <c r="A2" s="12" t="s">
        <v>0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O2" t="s">
        <v>17</v>
      </c>
    </row>
    <row r="3" spans="1:15">
      <c r="A3" s="12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-1.9E-2</v>
      </c>
      <c r="H3" s="3">
        <v>6.0000000000000001E-3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62">
        <f>AVERAGE(B3:M3)</f>
        <v>6.5833333333333343E-3</v>
      </c>
    </row>
    <row r="4" spans="1:15">
      <c r="A4" s="12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7.0000000000000007E-2</v>
      </c>
      <c r="H4" s="11">
        <v>-2.1000000000000001E-2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  <c r="O4" s="63">
        <f t="shared" ref="O4:O12" si="0">AVERAGE(B4:M4)</f>
        <v>1.2500000000000002E-2</v>
      </c>
    </row>
    <row r="5" spans="1:15">
      <c r="A5" s="12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5.7000000000000002E-2</v>
      </c>
      <c r="H5" s="6">
        <v>-5.1999999999999998E-2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63">
        <f t="shared" si="0"/>
        <v>1.091666666666667E-2</v>
      </c>
    </row>
    <row r="6" spans="1:15">
      <c r="A6" s="12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-3.7999999999999999E-2</v>
      </c>
      <c r="H6" s="6">
        <v>1.4999999999999999E-2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63">
        <f t="shared" si="0"/>
        <v>9.4999999999999998E-3</v>
      </c>
    </row>
    <row r="7" spans="1:15">
      <c r="A7" s="12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0.04</v>
      </c>
      <c r="H7" s="6">
        <v>3.4000000000000002E-2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63">
        <f t="shared" si="0"/>
        <v>6.000000000000001E-3</v>
      </c>
    </row>
    <row r="8" spans="1:15">
      <c r="A8" s="12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3.7999999999999999E-2</v>
      </c>
      <c r="H8" s="6">
        <v>5.6000000000000001E-2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63">
        <f t="shared" si="0"/>
        <v>1.3583333333333334E-2</v>
      </c>
    </row>
    <row r="9" spans="1:15">
      <c r="A9" s="12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-4.8000000000000001E-2</v>
      </c>
      <c r="H9" s="6">
        <v>-1.4999999999999999E-2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63">
        <f t="shared" si="0"/>
        <v>7.2500000000000004E-3</v>
      </c>
    </row>
    <row r="10" spans="1:15">
      <c r="A10" s="12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-2.1000000000000001E-2</v>
      </c>
      <c r="H10" s="6">
        <v>3.0000000000000001E-3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63">
        <f t="shared" si="0"/>
        <v>1.1250000000000001E-2</v>
      </c>
    </row>
    <row r="11" spans="1:15">
      <c r="A11" s="12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3.9E-2</v>
      </c>
      <c r="H11" s="6">
        <v>-0.03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63">
        <f t="shared" si="0"/>
        <v>1.5166666666666667E-2</v>
      </c>
    </row>
    <row r="12" spans="1:15" ht="16" thickBot="1">
      <c r="A12" s="12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-3.6999999999999998E-2</v>
      </c>
      <c r="H12" s="9">
        <v>-1.2999999999999999E-2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64">
        <f t="shared" si="0"/>
        <v>1.5666666666666662E-2</v>
      </c>
    </row>
    <row r="14" spans="1:15" ht="16" thickBot="1">
      <c r="B14" s="113" t="s">
        <v>18</v>
      </c>
      <c r="C14" s="113"/>
      <c r="D14" s="113"/>
      <c r="E14" s="113"/>
      <c r="F14" s="113"/>
      <c r="G14" s="113"/>
      <c r="H14" s="113"/>
      <c r="I14" s="113"/>
      <c r="J14" s="113"/>
      <c r="K14" s="113"/>
    </row>
    <row r="15" spans="1:15" ht="16" thickBot="1">
      <c r="B15" s="65">
        <f>COVAR(B$3:M$3,B3:M3)</f>
        <v>5.0307638888888895E-4</v>
      </c>
      <c r="C15" s="66">
        <f>COVAR(B$4:M$4,B3:M3)</f>
        <v>5.5291666666666685E-5</v>
      </c>
      <c r="D15" s="66">
        <f>COVAR(B$5:M$5,B3:M3)</f>
        <v>-9.8118055555555542E-5</v>
      </c>
      <c r="E15" s="66">
        <f>COVAR($B$6:$M$6,$B3:$M3)</f>
        <v>2.5670833333333334E-4</v>
      </c>
      <c r="F15" s="66">
        <f>COVAR($B$7:$M$7,$B3:$M3)</f>
        <v>-1.694166666666667E-4</v>
      </c>
      <c r="G15" s="66">
        <f>COVAR($B$8:$M$8,$B3:$M3)</f>
        <v>1.5332638888888888E-4</v>
      </c>
      <c r="H15" s="66">
        <f>COVAR($B$9:$M$9,$B3:$M3)</f>
        <v>1.7668750000000001E-4</v>
      </c>
      <c r="I15" s="66">
        <f>COVAR($B$10:$M$10,$B3:$M3)</f>
        <v>-2.3645833333333354E-5</v>
      </c>
      <c r="J15" s="66">
        <f>COVAR($B$11:$M$11,$B3:$M3)</f>
        <v>-2.5930555555555553E-5</v>
      </c>
      <c r="K15" s="67">
        <f>COVAR($B$12:$M$12,$B3:$M3)</f>
        <v>-5.7388888888888886E-5</v>
      </c>
      <c r="O15" t="s">
        <v>16</v>
      </c>
    </row>
    <row r="16" spans="1:15" ht="16" thickBot="1">
      <c r="B16" s="68">
        <f>COVAR(B$3:M$3,B4:M4)</f>
        <v>5.5291666666666685E-5</v>
      </c>
      <c r="C16" s="32">
        <f t="shared" ref="C16:C24" si="1">COVAR(B$4:M$4,B4:M4)</f>
        <v>9.550833333333335E-4</v>
      </c>
      <c r="D16" s="32">
        <f t="shared" ref="D16:D24" si="2">COVAR(B$5:M$5,B4:M4)</f>
        <v>3.5770833333333336E-4</v>
      </c>
      <c r="E16" s="32">
        <f t="shared" ref="E16:E24" si="3">COVAR($B$6:$M$6,$B4:$M4)</f>
        <v>-2.7200000000000005E-4</v>
      </c>
      <c r="F16" s="32">
        <f t="shared" ref="F16:F24" si="4">COVAR($B$7:$M$7,$B4:$M4)</f>
        <v>-1.3516666666666663E-4</v>
      </c>
      <c r="G16" s="32">
        <f t="shared" ref="G16:G24" si="5">COVAR($B$8:$M$8,$B4:$M4)</f>
        <v>2.4812500000000003E-4</v>
      </c>
      <c r="H16" s="32">
        <f t="shared" ref="H16:H24" si="6">COVAR($B$9:$M$9,$B4:$M4)</f>
        <v>-5.0545833333333335E-4</v>
      </c>
      <c r="I16" s="32">
        <f t="shared" ref="I16:I24" si="7">COVAR($B$10:$M$10,$B4:$M4)</f>
        <v>-5.6250000000000241E-6</v>
      </c>
      <c r="J16" s="32">
        <f t="shared" ref="J16:J24" si="8">COVAR($B$11:$M$11,$B4:$M4)</f>
        <v>4.1050000000000011E-4</v>
      </c>
      <c r="K16" s="69">
        <f t="shared" ref="K16:K24" si="9">COVAR($B$12:$M$12,$B4:$M4)</f>
        <v>-5.306666666666667E-4</v>
      </c>
      <c r="O16" s="52">
        <v>100000</v>
      </c>
    </row>
    <row r="17" spans="1:15">
      <c r="B17" s="68">
        <f>COVAR(B$3:M$3,B5:M5)</f>
        <v>-9.8118055555555542E-5</v>
      </c>
      <c r="C17" s="32">
        <f t="shared" si="1"/>
        <v>3.5770833333333336E-4</v>
      </c>
      <c r="D17" s="32">
        <f t="shared" si="2"/>
        <v>6.3140972222222233E-4</v>
      </c>
      <c r="E17" s="32">
        <f t="shared" si="3"/>
        <v>-1.6645833333333335E-4</v>
      </c>
      <c r="F17" s="32">
        <f t="shared" si="4"/>
        <v>4.9916666666666676E-5</v>
      </c>
      <c r="G17" s="32">
        <f t="shared" si="5"/>
        <v>2.9861111111110521E-7</v>
      </c>
      <c r="H17" s="32">
        <f t="shared" si="6"/>
        <v>1.7187499999999974E-5</v>
      </c>
      <c r="I17" s="32">
        <f t="shared" si="7"/>
        <v>-2.0906249999999997E-4</v>
      </c>
      <c r="J17" s="32">
        <f t="shared" si="8"/>
        <v>2.938472222222222E-4</v>
      </c>
      <c r="K17" s="69">
        <f t="shared" si="9"/>
        <v>-1.0052777777777782E-4</v>
      </c>
    </row>
    <row r="18" spans="1:15">
      <c r="B18" s="68">
        <f t="shared" ref="B18:B23" si="10">COVAR(B$3:M$3,B6:M6)</f>
        <v>2.5670833333333334E-4</v>
      </c>
      <c r="C18" s="32">
        <f t="shared" si="1"/>
        <v>-2.7200000000000005E-4</v>
      </c>
      <c r="D18" s="32">
        <f t="shared" si="2"/>
        <v>-1.6645833333333335E-4</v>
      </c>
      <c r="E18" s="32">
        <f t="shared" si="3"/>
        <v>7.8308333333333344E-4</v>
      </c>
      <c r="F18" s="32">
        <f t="shared" si="4"/>
        <v>-2.2916666666666721E-5</v>
      </c>
      <c r="G18" s="32">
        <f t="shared" si="5"/>
        <v>-8.1291666666666673E-5</v>
      </c>
      <c r="H18" s="32">
        <f t="shared" si="6"/>
        <v>4.2045833333333339E-4</v>
      </c>
      <c r="I18" s="32">
        <f t="shared" si="7"/>
        <v>-1.4437499999999997E-4</v>
      </c>
      <c r="J18" s="32">
        <f t="shared" si="8"/>
        <v>-4.8316666666666668E-4</v>
      </c>
      <c r="K18" s="69">
        <f t="shared" si="9"/>
        <v>2.4149999999999996E-4</v>
      </c>
      <c r="N18" s="42" t="s">
        <v>24</v>
      </c>
      <c r="O18" t="s">
        <v>25</v>
      </c>
    </row>
    <row r="19" spans="1:15">
      <c r="B19" s="68">
        <f t="shared" si="10"/>
        <v>-1.694166666666667E-4</v>
      </c>
      <c r="C19" s="32">
        <f>COVAR(B$4:M$4,B7:M7)</f>
        <v>-1.3516666666666663E-4</v>
      </c>
      <c r="D19" s="32">
        <f t="shared" si="2"/>
        <v>4.9916666666666676E-5</v>
      </c>
      <c r="E19" s="32">
        <f t="shared" si="3"/>
        <v>-2.2916666666666721E-5</v>
      </c>
      <c r="F19" s="32">
        <f t="shared" si="4"/>
        <v>6.6633333333333345E-4</v>
      </c>
      <c r="G19" s="32">
        <f t="shared" si="5"/>
        <v>4.2250000000000031E-5</v>
      </c>
      <c r="H19" s="32">
        <f t="shared" si="6"/>
        <v>-1.9441666666666666E-4</v>
      </c>
      <c r="I19" s="32">
        <f t="shared" si="7"/>
        <v>-3.2749999999999976E-5</v>
      </c>
      <c r="J19" s="32">
        <f t="shared" si="8"/>
        <v>-2.465833333333333E-4</v>
      </c>
      <c r="K19" s="69">
        <f t="shared" si="9"/>
        <v>-2.5008333333333333E-4</v>
      </c>
      <c r="N19">
        <v>0.1</v>
      </c>
      <c r="O19">
        <f>NORMSINV(1-N19)</f>
        <v>1.2815515655446006</v>
      </c>
    </row>
    <row r="20" spans="1:15">
      <c r="B20" s="68">
        <f t="shared" si="10"/>
        <v>1.5332638888888888E-4</v>
      </c>
      <c r="C20" s="32">
        <f t="shared" si="1"/>
        <v>2.4812500000000003E-4</v>
      </c>
      <c r="D20" s="32">
        <f t="shared" si="2"/>
        <v>2.9861111111110521E-7</v>
      </c>
      <c r="E20" s="32">
        <f t="shared" si="3"/>
        <v>-8.1291666666666673E-5</v>
      </c>
      <c r="F20" s="32">
        <f t="shared" si="4"/>
        <v>4.2250000000000031E-5</v>
      </c>
      <c r="G20" s="32">
        <f t="shared" si="5"/>
        <v>9.5124305555555554E-4</v>
      </c>
      <c r="H20" s="32">
        <f t="shared" si="6"/>
        <v>3.8270833333333326E-5</v>
      </c>
      <c r="I20" s="32">
        <f t="shared" si="7"/>
        <v>-2.0972916666666663E-4</v>
      </c>
      <c r="J20" s="32">
        <f t="shared" si="8"/>
        <v>3.1486111111111072E-5</v>
      </c>
      <c r="K20" s="69">
        <f t="shared" si="9"/>
        <v>-3.8447222222222225E-4</v>
      </c>
      <c r="N20">
        <v>0.2</v>
      </c>
      <c r="O20">
        <f t="shared" ref="O20:O21" si="11">NORMSINV(1-N20)</f>
        <v>0.84162123357291474</v>
      </c>
    </row>
    <row r="21" spans="1:15">
      <c r="B21" s="68">
        <f t="shared" si="10"/>
        <v>1.7668750000000001E-4</v>
      </c>
      <c r="C21" s="32">
        <f t="shared" si="1"/>
        <v>-5.0545833333333335E-4</v>
      </c>
      <c r="D21" s="32">
        <f t="shared" si="2"/>
        <v>1.7187499999999974E-5</v>
      </c>
      <c r="E21" s="32">
        <f t="shared" si="3"/>
        <v>4.2045833333333339E-4</v>
      </c>
      <c r="F21" s="32">
        <f t="shared" si="4"/>
        <v>-1.9441666666666666E-4</v>
      </c>
      <c r="G21" s="32">
        <f t="shared" si="5"/>
        <v>3.8270833333333326E-5</v>
      </c>
      <c r="H21" s="32">
        <f t="shared" si="6"/>
        <v>9.2668749999999999E-4</v>
      </c>
      <c r="I21" s="32">
        <f t="shared" si="7"/>
        <v>-1.7681250000000002E-4</v>
      </c>
      <c r="J21" s="32">
        <f t="shared" si="8"/>
        <v>-1.1504166666666672E-4</v>
      </c>
      <c r="K21" s="69">
        <f t="shared" si="9"/>
        <v>3.5983333333333337E-4</v>
      </c>
      <c r="N21">
        <v>0.3</v>
      </c>
      <c r="O21">
        <f t="shared" si="11"/>
        <v>0.52440051270804078</v>
      </c>
    </row>
    <row r="22" spans="1:15">
      <c r="B22" s="68">
        <f t="shared" si="10"/>
        <v>-2.3645833333333354E-5</v>
      </c>
      <c r="C22" s="32">
        <f t="shared" si="1"/>
        <v>-5.6250000000000241E-6</v>
      </c>
      <c r="D22" s="32">
        <f t="shared" si="2"/>
        <v>-2.0906249999999997E-4</v>
      </c>
      <c r="E22" s="32">
        <f t="shared" si="3"/>
        <v>-1.4437499999999997E-4</v>
      </c>
      <c r="F22" s="32">
        <f t="shared" si="4"/>
        <v>-3.2749999999999976E-5</v>
      </c>
      <c r="G22" s="32">
        <f t="shared" si="5"/>
        <v>-2.0972916666666663E-4</v>
      </c>
      <c r="H22" s="32">
        <f t="shared" si="6"/>
        <v>-1.7681250000000002E-4</v>
      </c>
      <c r="I22" s="32">
        <f t="shared" si="7"/>
        <v>7.6018750000000001E-4</v>
      </c>
      <c r="J22" s="32">
        <f t="shared" si="8"/>
        <v>8.937499999999999E-5</v>
      </c>
      <c r="K22" s="69">
        <f t="shared" si="9"/>
        <v>4.1241666666666667E-4</v>
      </c>
    </row>
    <row r="23" spans="1:15">
      <c r="B23" s="68">
        <f t="shared" si="10"/>
        <v>-2.5930555555555553E-5</v>
      </c>
      <c r="C23" s="32">
        <f t="shared" si="1"/>
        <v>4.1050000000000011E-4</v>
      </c>
      <c r="D23" s="32">
        <f>COVAR(B$5:M$5,B11:M11)</f>
        <v>2.938472222222222E-4</v>
      </c>
      <c r="E23" s="32">
        <f t="shared" si="3"/>
        <v>-4.8316666666666668E-4</v>
      </c>
      <c r="F23" s="32">
        <f t="shared" si="4"/>
        <v>-2.465833333333333E-4</v>
      </c>
      <c r="G23" s="32">
        <f t="shared" si="5"/>
        <v>3.1486111111111072E-5</v>
      </c>
      <c r="H23" s="32">
        <f t="shared" si="6"/>
        <v>-1.1504166666666672E-4</v>
      </c>
      <c r="I23" s="32">
        <f t="shared" si="7"/>
        <v>8.937499999999999E-5</v>
      </c>
      <c r="J23" s="32">
        <f t="shared" si="8"/>
        <v>7.1180555555555548E-4</v>
      </c>
      <c r="K23" s="69">
        <f t="shared" si="9"/>
        <v>-3.2969444444444447E-4</v>
      </c>
    </row>
    <row r="24" spans="1:15" ht="16" thickBot="1">
      <c r="B24" s="70">
        <f>COVAR(B$3:M$3,B12:M12)</f>
        <v>-5.7388888888888886E-5</v>
      </c>
      <c r="C24" s="71">
        <f t="shared" si="1"/>
        <v>-5.306666666666667E-4</v>
      </c>
      <c r="D24" s="71">
        <f t="shared" si="2"/>
        <v>-1.0052777777777782E-4</v>
      </c>
      <c r="E24" s="71">
        <f t="shared" si="3"/>
        <v>2.4149999999999996E-4</v>
      </c>
      <c r="F24" s="71">
        <f t="shared" si="4"/>
        <v>-2.5008333333333333E-4</v>
      </c>
      <c r="G24" s="71">
        <f t="shared" si="5"/>
        <v>-3.8447222222222225E-4</v>
      </c>
      <c r="H24" s="71">
        <f t="shared" si="6"/>
        <v>3.5983333333333337E-4</v>
      </c>
      <c r="I24" s="71">
        <f t="shared" si="7"/>
        <v>4.1241666666666667E-4</v>
      </c>
      <c r="J24" s="71">
        <f t="shared" si="8"/>
        <v>-3.2969444444444447E-4</v>
      </c>
      <c r="K24" s="72">
        <f t="shared" si="9"/>
        <v>1.5595555555555551E-3</v>
      </c>
    </row>
    <row r="26" spans="1:15" ht="16" thickBot="1">
      <c r="A26" s="12" t="s">
        <v>0</v>
      </c>
      <c r="B26" t="s">
        <v>2</v>
      </c>
      <c r="C26" t="s">
        <v>3</v>
      </c>
      <c r="D26" t="s">
        <v>4</v>
      </c>
      <c r="F26" s="73" t="s">
        <v>21</v>
      </c>
      <c r="G26" s="73" t="s">
        <v>22</v>
      </c>
      <c r="H26" s="73" t="s">
        <v>23</v>
      </c>
      <c r="K26" t="s">
        <v>2</v>
      </c>
      <c r="L26" t="s">
        <v>3</v>
      </c>
      <c r="M26" t="s">
        <v>4</v>
      </c>
    </row>
    <row r="27" spans="1:15">
      <c r="A27" s="12">
        <v>1</v>
      </c>
      <c r="B27" s="74">
        <v>0</v>
      </c>
      <c r="C27" s="75">
        <v>0.1</v>
      </c>
      <c r="D27" s="76">
        <v>0</v>
      </c>
      <c r="F27" s="62">
        <f t="array" ref="F27:F36">MMULT($B15:$K24,B27:B36)</f>
        <v>-2.5930555555555553E-5</v>
      </c>
      <c r="G27" s="62">
        <f t="array" ref="G27:G36">MMULT($B15:$K24,C27:C36)</f>
        <v>7.7059027777777808E-5</v>
      </c>
      <c r="H27" s="62">
        <f t="array" ref="H27:H36">MMULT($B15:$K24,D27:D36)</f>
        <v>1.218472222222222E-5</v>
      </c>
      <c r="J27" t="s">
        <v>19</v>
      </c>
      <c r="K27" s="82">
        <f>$O16*SUMPRODUCT(B27:B36,$O3:$O12)</f>
        <v>1516.6666666666667</v>
      </c>
      <c r="L27" s="82">
        <f t="shared" ref="L27:M27" si="12">$O16*SUMPRODUCT(C27:C36,$O3:$O12)</f>
        <v>1084.1666666666667</v>
      </c>
      <c r="M27" s="82">
        <f t="shared" si="12"/>
        <v>1268.3333333333337</v>
      </c>
    </row>
    <row r="28" spans="1:15">
      <c r="A28" s="12">
        <v>2</v>
      </c>
      <c r="B28" s="77">
        <v>0</v>
      </c>
      <c r="C28" s="19">
        <v>0.1</v>
      </c>
      <c r="D28" s="78">
        <v>0.2</v>
      </c>
      <c r="F28" s="63">
        <v>4.1050000000000011E-4</v>
      </c>
      <c r="G28" s="63">
        <v>5.7779166666666671E-5</v>
      </c>
      <c r="H28" s="63">
        <v>3.9315833333333349E-4</v>
      </c>
      <c r="J28" t="s">
        <v>20</v>
      </c>
      <c r="K28" s="83">
        <f>$O16^2*SUMPRODUCT(B27:B36,F27:F36)</f>
        <v>7118055.555555555</v>
      </c>
      <c r="L28" s="83">
        <f t="shared" ref="L28:M28" si="13">$O16^2*SUMPRODUCT(C27:C36,G27:G36)</f>
        <v>581724.30555555562</v>
      </c>
      <c r="M28" s="83">
        <f t="shared" si="13"/>
        <v>2409430.5555555564</v>
      </c>
    </row>
    <row r="29" spans="1:15">
      <c r="A29" s="12">
        <v>3</v>
      </c>
      <c r="B29" s="77">
        <v>0</v>
      </c>
      <c r="C29" s="19">
        <v>0.1</v>
      </c>
      <c r="D29" s="78">
        <v>0.2</v>
      </c>
      <c r="F29" s="63">
        <v>2.938472222222222E-4</v>
      </c>
      <c r="G29" s="63">
        <v>7.7620138888888921E-5</v>
      </c>
      <c r="H29" s="63">
        <v>2.1484027777777783E-4</v>
      </c>
      <c r="J29" t="s">
        <v>26</v>
      </c>
      <c r="K29" s="82">
        <f>SQRT(K28)</f>
        <v>2667.9684322636867</v>
      </c>
      <c r="L29" s="82">
        <f t="shared" ref="L29:M29" si="14">SQRT(L28)</f>
        <v>762.7085325047542</v>
      </c>
      <c r="M29" s="82">
        <f t="shared" si="14"/>
        <v>1552.2340530846359</v>
      </c>
    </row>
    <row r="30" spans="1:15">
      <c r="A30" s="12">
        <v>4</v>
      </c>
      <c r="B30" s="77">
        <v>0</v>
      </c>
      <c r="C30" s="19">
        <v>0.1</v>
      </c>
      <c r="D30" s="78">
        <v>0</v>
      </c>
      <c r="F30" s="63">
        <v>-4.8316666666666668E-4</v>
      </c>
      <c r="G30" s="63">
        <v>5.315416666666668E-5</v>
      </c>
      <c r="H30" s="63">
        <v>-2.2945833333333336E-4</v>
      </c>
      <c r="J30" s="42"/>
    </row>
    <row r="31" spans="1:15">
      <c r="A31" s="12">
        <v>5</v>
      </c>
      <c r="B31" s="77">
        <v>0</v>
      </c>
      <c r="C31" s="19">
        <v>0.1</v>
      </c>
      <c r="D31" s="78">
        <v>0</v>
      </c>
      <c r="F31" s="63">
        <v>-2.465833333333333E-4</v>
      </c>
      <c r="G31" s="63">
        <v>-2.9283333333333321E-5</v>
      </c>
      <c r="H31" s="63">
        <v>-6.4466666666666643E-5</v>
      </c>
      <c r="K31" s="114" t="s">
        <v>27</v>
      </c>
      <c r="L31" s="114"/>
      <c r="M31" s="114"/>
    </row>
    <row r="32" spans="1:15" ht="16" thickBot="1">
      <c r="A32" s="12">
        <v>6</v>
      </c>
      <c r="B32" s="77">
        <v>0</v>
      </c>
      <c r="C32" s="19">
        <v>0.1</v>
      </c>
      <c r="D32" s="78">
        <v>0.2</v>
      </c>
      <c r="F32" s="63">
        <v>3.1486111111111072E-5</v>
      </c>
      <c r="G32" s="63">
        <v>7.8950694444444448E-5</v>
      </c>
      <c r="H32" s="63">
        <v>2.0428472222222221E-4</v>
      </c>
      <c r="J32" s="42" t="s">
        <v>24</v>
      </c>
      <c r="K32" t="s">
        <v>2</v>
      </c>
      <c r="L32" t="s">
        <v>3</v>
      </c>
      <c r="M32" t="s">
        <v>4</v>
      </c>
    </row>
    <row r="33" spans="1:13">
      <c r="A33" s="12">
        <v>7</v>
      </c>
      <c r="B33" s="77">
        <v>0</v>
      </c>
      <c r="C33" s="19">
        <v>0.1</v>
      </c>
      <c r="D33" s="78">
        <v>0</v>
      </c>
      <c r="F33" s="63">
        <v>-1.1504166666666672E-4</v>
      </c>
      <c r="G33" s="63">
        <v>9.473958333333334E-5</v>
      </c>
      <c r="H33" s="63">
        <v>-1.4837083333333337E-4</v>
      </c>
      <c r="J33">
        <v>0.1</v>
      </c>
      <c r="K33" s="84">
        <f>-(K$27-$O19*K$29)</f>
        <v>1902.4724545244346</v>
      </c>
      <c r="L33" s="85">
        <f t="shared" ref="L33:M33" si="15">-(L$27-$O19*L$29)</f>
        <v>-106.71635278097415</v>
      </c>
      <c r="M33" s="86">
        <f t="shared" si="15"/>
        <v>720.93464748892211</v>
      </c>
    </row>
    <row r="34" spans="1:13">
      <c r="A34" s="12">
        <v>8</v>
      </c>
      <c r="B34" s="77">
        <v>0</v>
      </c>
      <c r="C34" s="19">
        <v>0.1</v>
      </c>
      <c r="D34" s="78">
        <v>0.2</v>
      </c>
      <c r="F34" s="63">
        <v>8.937499999999999E-5</v>
      </c>
      <c r="G34" s="63">
        <v>4.5997916666666672E-5</v>
      </c>
      <c r="H34" s="63">
        <v>8.5029166666666676E-5</v>
      </c>
      <c r="J34">
        <v>0.2</v>
      </c>
      <c r="K34" s="87">
        <f t="shared" ref="K34:M35" si="16">-(K$27-$O20*K$29)</f>
        <v>728.75221642869269</v>
      </c>
      <c r="L34" s="88">
        <f t="shared" si="16"/>
        <v>-442.25497068342793</v>
      </c>
      <c r="M34" s="89">
        <f t="shared" si="16"/>
        <v>38.059805217642861</v>
      </c>
    </row>
    <row r="35" spans="1:13" ht="16" thickBot="1">
      <c r="A35" s="12">
        <v>9</v>
      </c>
      <c r="B35" s="77">
        <v>1</v>
      </c>
      <c r="C35" s="19">
        <v>0.1</v>
      </c>
      <c r="D35" s="78">
        <v>0.2</v>
      </c>
      <c r="F35" s="63">
        <v>7.1180555555555548E-4</v>
      </c>
      <c r="G35" s="63">
        <v>3.3659722222222217E-5</v>
      </c>
      <c r="H35" s="63">
        <v>3.0740277777777775E-4</v>
      </c>
      <c r="J35">
        <v>0.3</v>
      </c>
      <c r="K35" s="90">
        <f t="shared" si="16"/>
        <v>-117.58265289872156</v>
      </c>
      <c r="L35" s="91">
        <f t="shared" si="16"/>
        <v>-684.20192117437625</v>
      </c>
      <c r="M35" s="92">
        <f t="shared" si="16"/>
        <v>-454.34100005287041</v>
      </c>
    </row>
    <row r="36" spans="1:13" ht="16" thickBot="1">
      <c r="A36" s="12">
        <v>10</v>
      </c>
      <c r="B36" s="79">
        <v>0</v>
      </c>
      <c r="C36" s="80">
        <v>0.1</v>
      </c>
      <c r="D36" s="81">
        <v>0</v>
      </c>
      <c r="F36" s="64">
        <v>-3.2969444444444447E-4</v>
      </c>
      <c r="G36" s="64">
        <v>9.2047222222222159E-5</v>
      </c>
      <c r="H36" s="64">
        <v>-1.8658888888888891E-4</v>
      </c>
    </row>
  </sheetData>
  <mergeCells count="3">
    <mergeCell ref="B1:M1"/>
    <mergeCell ref="B14:K14"/>
    <mergeCell ref="K31:M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一夫 何</cp:lastModifiedBy>
  <dcterms:created xsi:type="dcterms:W3CDTF">2009-11-01T21:51:21Z</dcterms:created>
  <dcterms:modified xsi:type="dcterms:W3CDTF">2019-12-17T05:13:14Z</dcterms:modified>
</cp:coreProperties>
</file>