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uhe/Learning/RBS/optimization model in finance/homework/hw7/"/>
    </mc:Choice>
  </mc:AlternateContent>
  <xr:revisionPtr revIDLastSave="0" documentId="13_ncr:1_{DDFDF104-C46E-4A45-B452-6E8E35AEC36F}" xr6:coauthVersionLast="45" xr6:coauthVersionMax="45" xr10:uidLastSave="{00000000-0000-0000-0000-000000000000}"/>
  <bookViews>
    <workbookView xWindow="0" yWindow="460" windowWidth="28800" windowHeight="16120" activeTab="1" xr2:uid="{00000000-000D-0000-FFFF-FFFF00000000}"/>
  </bookViews>
  <sheets>
    <sheet name="question 1" sheetId="1" r:id="rId1"/>
    <sheet name="question 2" sheetId="3" r:id="rId2"/>
    <sheet name="question 3" sheetId="4" r:id="rId3"/>
  </sheets>
  <definedNames>
    <definedName name="solver_adj" localSheetId="0" hidden="1">'question 1'!$C$43:$C$52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lhs1" localSheetId="0" hidden="1">'question 1'!$C$43:$C$52</definedName>
    <definedName name="solver_lhs2" localSheetId="0" hidden="1">'question 1'!$C$53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opt" localSheetId="0" hidden="1">'question 1'!$A$43</definedName>
    <definedName name="solver_opt" localSheetId="1" hidden="1">'question 2'!$O$2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'question 1'!$D$53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4" l="1"/>
  <c r="H33" i="4"/>
  <c r="H31" i="4"/>
  <c r="G32" i="4"/>
  <c r="G33" i="4"/>
  <c r="G31" i="4"/>
  <c r="F32" i="4"/>
  <c r="F33" i="4"/>
  <c r="F31" i="4"/>
  <c r="G28" i="4"/>
  <c r="G27" i="4"/>
  <c r="G26" i="4"/>
  <c r="C28" i="4"/>
  <c r="D28" i="4"/>
  <c r="B28" i="4"/>
  <c r="C27" i="4"/>
  <c r="D27" i="4"/>
  <c r="B27" i="4"/>
  <c r="D30" i="4" a="1"/>
  <c r="D30" i="4" s="1"/>
  <c r="C30" i="4" a="1"/>
  <c r="C30" i="4" s="1"/>
  <c r="B30" i="4" a="1"/>
  <c r="B30" i="4" s="1"/>
  <c r="C26" i="4"/>
  <c r="D26" i="4"/>
  <c r="B26" i="4"/>
  <c r="F36" i="3"/>
  <c r="G36" i="3"/>
  <c r="H36" i="3"/>
  <c r="F37" i="3"/>
  <c r="G37" i="3"/>
  <c r="H37" i="3"/>
  <c r="G35" i="3"/>
  <c r="H35" i="3"/>
  <c r="F35" i="3"/>
  <c r="J30" i="3"/>
  <c r="J29" i="3"/>
  <c r="J28" i="3"/>
  <c r="J27" i="3"/>
  <c r="J26" i="3"/>
  <c r="J25" i="3"/>
  <c r="J24" i="3"/>
  <c r="J23" i="3"/>
  <c r="J22" i="3"/>
  <c r="J21" i="3"/>
  <c r="J20" i="3"/>
  <c r="J19" i="3"/>
  <c r="B19" i="3" a="1"/>
  <c r="B19" i="3" s="1"/>
  <c r="N15" i="3"/>
  <c r="N16" i="3"/>
  <c r="N14" i="3"/>
  <c r="D37" i="4" l="1"/>
  <c r="D33" i="4"/>
  <c r="D36" i="4"/>
  <c r="D32" i="4"/>
  <c r="D39" i="4"/>
  <c r="D35" i="4"/>
  <c r="D31" i="4"/>
  <c r="D38" i="4"/>
  <c r="D34" i="4"/>
  <c r="C37" i="4"/>
  <c r="C33" i="4"/>
  <c r="C36" i="4"/>
  <c r="C32" i="4"/>
  <c r="C39" i="4"/>
  <c r="C35" i="4"/>
  <c r="C31" i="4"/>
  <c r="C38" i="4"/>
  <c r="C34" i="4"/>
  <c r="B37" i="4"/>
  <c r="B32" i="4"/>
  <c r="B39" i="4"/>
  <c r="B35" i="4"/>
  <c r="B31" i="4"/>
  <c r="B33" i="4"/>
  <c r="B36" i="4"/>
  <c r="B38" i="4"/>
  <c r="B34" i="4"/>
  <c r="D30" i="3"/>
  <c r="C29" i="3"/>
  <c r="B28" i="3"/>
  <c r="D26" i="3"/>
  <c r="C25" i="3"/>
  <c r="B24" i="3"/>
  <c r="D22" i="3"/>
  <c r="C21" i="3"/>
  <c r="B20" i="3"/>
  <c r="C30" i="3"/>
  <c r="B29" i="3"/>
  <c r="D27" i="3"/>
  <c r="C26" i="3"/>
  <c r="B25" i="3"/>
  <c r="D23" i="3"/>
  <c r="C22" i="3"/>
  <c r="B21" i="3"/>
  <c r="D19" i="3"/>
  <c r="B30" i="3"/>
  <c r="D28" i="3"/>
  <c r="C27" i="3"/>
  <c r="B26" i="3"/>
  <c r="D24" i="3"/>
  <c r="C23" i="3"/>
  <c r="B22" i="3"/>
  <c r="D20" i="3"/>
  <c r="C19" i="3"/>
  <c r="D29" i="3"/>
  <c r="C28" i="3"/>
  <c r="B27" i="3"/>
  <c r="D25" i="3"/>
  <c r="C24" i="3"/>
  <c r="B23" i="3"/>
  <c r="D21" i="3"/>
  <c r="C20" i="3"/>
  <c r="C59" i="1" l="1"/>
  <c r="D59" i="1"/>
  <c r="E59" i="1"/>
  <c r="F59" i="1"/>
  <c r="G59" i="1"/>
  <c r="H59" i="1"/>
  <c r="I59" i="1"/>
  <c r="J59" i="1"/>
  <c r="K59" i="1"/>
  <c r="B59" i="1"/>
  <c r="C61" i="1"/>
  <c r="D61" i="1"/>
  <c r="E61" i="1"/>
  <c r="F61" i="1"/>
  <c r="G61" i="1"/>
  <c r="H61" i="1"/>
  <c r="I61" i="1"/>
  <c r="J61" i="1"/>
  <c r="K61" i="1"/>
  <c r="C60" i="1"/>
  <c r="D60" i="1"/>
  <c r="E60" i="1"/>
  <c r="F60" i="1"/>
  <c r="G60" i="1"/>
  <c r="H60" i="1"/>
  <c r="I60" i="1"/>
  <c r="J60" i="1"/>
  <c r="K60" i="1"/>
  <c r="B60" i="1"/>
  <c r="B61" i="1" s="1"/>
  <c r="E54" i="1"/>
  <c r="E55" i="1"/>
  <c r="G47" i="1"/>
  <c r="G43" i="1"/>
  <c r="E43" i="1" a="1"/>
  <c r="E43" i="1" s="1"/>
  <c r="H43" i="1" l="1"/>
  <c r="E50" i="1"/>
  <c r="E46" i="1"/>
  <c r="E49" i="1"/>
  <c r="E45" i="1"/>
  <c r="E52" i="1"/>
  <c r="E48" i="1"/>
  <c r="E44" i="1"/>
  <c r="E51" i="1"/>
  <c r="E47" i="1"/>
  <c r="B38" i="1"/>
  <c r="F27" i="1"/>
  <c r="O16" i="1"/>
  <c r="O17" i="1"/>
  <c r="O18" i="1"/>
  <c r="O19" i="1"/>
  <c r="O20" i="1"/>
  <c r="O21" i="1"/>
  <c r="O22" i="1"/>
  <c r="O23" i="1"/>
  <c r="O24" i="1"/>
  <c r="O15" i="1"/>
  <c r="D27" i="1" a="1"/>
  <c r="D27" i="1" s="1"/>
  <c r="B37" i="1"/>
  <c r="K16" i="1"/>
  <c r="K17" i="1"/>
  <c r="K18" i="1"/>
  <c r="K19" i="1"/>
  <c r="K20" i="1"/>
  <c r="K21" i="1"/>
  <c r="K22" i="1"/>
  <c r="K23" i="1"/>
  <c r="K24" i="1"/>
  <c r="K15" i="1"/>
  <c r="J16" i="1"/>
  <c r="J17" i="1"/>
  <c r="J18" i="1"/>
  <c r="J19" i="1"/>
  <c r="J20" i="1"/>
  <c r="J21" i="1"/>
  <c r="J22" i="1"/>
  <c r="J23" i="1"/>
  <c r="J24" i="1"/>
  <c r="J15" i="1"/>
  <c r="I16" i="1"/>
  <c r="I17" i="1"/>
  <c r="I18" i="1"/>
  <c r="I19" i="1"/>
  <c r="I20" i="1"/>
  <c r="I21" i="1"/>
  <c r="I22" i="1"/>
  <c r="I23" i="1"/>
  <c r="I24" i="1"/>
  <c r="I15" i="1"/>
  <c r="H16" i="1"/>
  <c r="H17" i="1"/>
  <c r="H18" i="1"/>
  <c r="H19" i="1"/>
  <c r="H20" i="1"/>
  <c r="H21" i="1"/>
  <c r="H22" i="1"/>
  <c r="H23" i="1"/>
  <c r="H24" i="1"/>
  <c r="H15" i="1"/>
  <c r="G16" i="1"/>
  <c r="G17" i="1"/>
  <c r="G18" i="1"/>
  <c r="G19" i="1"/>
  <c r="G20" i="1"/>
  <c r="G21" i="1"/>
  <c r="G22" i="1"/>
  <c r="G23" i="1"/>
  <c r="G24" i="1"/>
  <c r="G15" i="1"/>
  <c r="F16" i="1"/>
  <c r="F17" i="1"/>
  <c r="F18" i="1"/>
  <c r="F19" i="1"/>
  <c r="F20" i="1"/>
  <c r="F21" i="1"/>
  <c r="F22" i="1"/>
  <c r="F23" i="1"/>
  <c r="F24" i="1"/>
  <c r="F15" i="1"/>
  <c r="E16" i="1"/>
  <c r="E17" i="1"/>
  <c r="E18" i="1"/>
  <c r="E19" i="1"/>
  <c r="E20" i="1"/>
  <c r="E21" i="1"/>
  <c r="E22" i="1"/>
  <c r="E23" i="1"/>
  <c r="E24" i="1"/>
  <c r="E15" i="1"/>
  <c r="D16" i="1"/>
  <c r="D17" i="1"/>
  <c r="D18" i="1"/>
  <c r="D19" i="1"/>
  <c r="D20" i="1"/>
  <c r="D21" i="1"/>
  <c r="D22" i="1"/>
  <c r="D23" i="1"/>
  <c r="D24" i="1"/>
  <c r="D15" i="1"/>
  <c r="C16" i="1"/>
  <c r="C17" i="1"/>
  <c r="C18" i="1"/>
  <c r="C19" i="1"/>
  <c r="C20" i="1"/>
  <c r="C21" i="1"/>
  <c r="C22" i="1"/>
  <c r="C23" i="1"/>
  <c r="C24" i="1"/>
  <c r="C15" i="1"/>
  <c r="B16" i="1"/>
  <c r="B17" i="1"/>
  <c r="B18" i="1"/>
  <c r="B19" i="1"/>
  <c r="B20" i="1"/>
  <c r="B21" i="1"/>
  <c r="B22" i="1"/>
  <c r="B23" i="1"/>
  <c r="B24" i="1"/>
  <c r="B15" i="1"/>
  <c r="A43" i="1" l="1"/>
  <c r="D34" i="1"/>
  <c r="D30" i="1"/>
  <c r="D33" i="1"/>
  <c r="D29" i="1"/>
  <c r="D36" i="1"/>
  <c r="D32" i="1"/>
  <c r="D28" i="1"/>
  <c r="D35" i="1"/>
  <c r="D31" i="1"/>
  <c r="F30" i="1" l="1"/>
  <c r="H27" i="1" s="1"/>
  <c r="O4" i="1" l="1"/>
  <c r="O5" i="1"/>
  <c r="O6" i="1"/>
  <c r="O7" i="1"/>
  <c r="O8" i="1"/>
  <c r="O9" i="1"/>
  <c r="O10" i="1"/>
  <c r="O11" i="1"/>
  <c r="O12" i="1"/>
  <c r="O3" i="1"/>
</calcChain>
</file>

<file path=xl/sharedStrings.xml><?xml version="1.0" encoding="utf-8"?>
<sst xmlns="http://schemas.openxmlformats.org/spreadsheetml/2006/main" count="73" uniqueCount="40">
  <si>
    <t>Asset</t>
  </si>
  <si>
    <t>Monthly Return Rates</t>
  </si>
  <si>
    <t>mean=</t>
  </si>
  <si>
    <t>covariance</t>
  </si>
  <si>
    <t>riskless return</t>
  </si>
  <si>
    <t>ri-r0</t>
  </si>
  <si>
    <t>position</t>
  </si>
  <si>
    <t>sum</t>
  </si>
  <si>
    <t>yT * C</t>
  </si>
  <si>
    <t>r_head * y</t>
  </si>
  <si>
    <t>yT* C * y</t>
  </si>
  <si>
    <t>object function</t>
  </si>
  <si>
    <t>return</t>
  </si>
  <si>
    <t>when short is not allowed</t>
  </si>
  <si>
    <t>risk less</t>
  </si>
  <si>
    <t>sigma</t>
  </si>
  <si>
    <t>weight</t>
  </si>
  <si>
    <t>var</t>
  </si>
  <si>
    <t>std</t>
  </si>
  <si>
    <t xml:space="preserve"> </t>
  </si>
  <si>
    <t>Portfolio 1</t>
  </si>
  <si>
    <t>Portfolio 2</t>
  </si>
  <si>
    <t>Portfolio 3</t>
  </si>
  <si>
    <t>E(R)</t>
  </si>
  <si>
    <t>return1</t>
  </si>
  <si>
    <t>return2</t>
  </si>
  <si>
    <t>return3</t>
  </si>
  <si>
    <t>probability</t>
  </si>
  <si>
    <t>initial capital</t>
  </si>
  <si>
    <t>VaR</t>
  </si>
  <si>
    <t>portfolio1</t>
  </si>
  <si>
    <t>portfolio2</t>
  </si>
  <si>
    <t>portfolio3</t>
  </si>
  <si>
    <t>vairance</t>
  </si>
  <si>
    <t>cx1</t>
  </si>
  <si>
    <t>cx2</t>
  </si>
  <si>
    <t>cx3</t>
  </si>
  <si>
    <t>alpha</t>
  </si>
  <si>
    <t>initial asset</t>
  </si>
  <si>
    <t>standard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</si>
</sst>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E+00"/>
  </numFmts>
  <fonts count="3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10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5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workbookViewId="0">
      <selection activeCell="A14" sqref="A14:K24"/>
    </sheetView>
  </sheetViews>
  <sheetFormatPr baseColWidth="10" defaultColWidth="8.83203125" defaultRowHeight="15"/>
  <cols>
    <col min="2" max="7" width="12.83203125" customWidth="1"/>
    <col min="8" max="8" width="16.33203125" customWidth="1"/>
    <col min="9" max="11" width="12.83203125" customWidth="1"/>
    <col min="13" max="13" width="13.5" customWidth="1"/>
  </cols>
  <sheetData>
    <row r="1" spans="1:16">
      <c r="A1" s="1"/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O1" t="s">
        <v>2</v>
      </c>
    </row>
    <row r="2" spans="1:16" ht="16" thickBot="1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6.0000000000000001E-3</v>
      </c>
      <c r="H3" s="3">
        <v>-1.9E-2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>
        <f>AVERAGE(B3:M3)</f>
        <v>6.5833333333333343E-3</v>
      </c>
    </row>
    <row r="4" spans="1:16">
      <c r="A4" s="1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-2.1000000000000001E-2</v>
      </c>
      <c r="H4" s="11">
        <v>7.0000000000000007E-2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>
        <f t="shared" ref="O4:O12" si="0">AVERAGE(B4:M4)</f>
        <v>1.2500000000000002E-2</v>
      </c>
    </row>
    <row r="5" spans="1:16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-5.1999999999999998E-2</v>
      </c>
      <c r="H5" s="6">
        <v>5.7000000000000002E-2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>
        <f t="shared" si="0"/>
        <v>1.0916666666666667E-2</v>
      </c>
    </row>
    <row r="6" spans="1:16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1.4999999999999999E-2</v>
      </c>
      <c r="H6" s="6">
        <v>-3.7999999999999999E-2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>
        <f t="shared" si="0"/>
        <v>9.4999999999999998E-3</v>
      </c>
    </row>
    <row r="7" spans="1:16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3.4000000000000002E-2</v>
      </c>
      <c r="H7" s="6">
        <v>0.04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>
        <f t="shared" si="0"/>
        <v>6.000000000000001E-3</v>
      </c>
    </row>
    <row r="8" spans="1:16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5.6000000000000001E-2</v>
      </c>
      <c r="H8" s="6">
        <v>3.7999999999999999E-2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>
        <f t="shared" si="0"/>
        <v>1.3583333333333334E-2</v>
      </c>
    </row>
    <row r="9" spans="1:16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-1.4999999999999999E-2</v>
      </c>
      <c r="H9" s="6">
        <v>-4.8000000000000001E-2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>
        <f t="shared" si="0"/>
        <v>7.2500000000000004E-3</v>
      </c>
    </row>
    <row r="10" spans="1:16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3.0000000000000001E-3</v>
      </c>
      <c r="H10" s="6">
        <v>-2.1000000000000001E-2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>
        <f t="shared" si="0"/>
        <v>1.1250000000000001E-2</v>
      </c>
    </row>
    <row r="11" spans="1:16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-0.03</v>
      </c>
      <c r="H11" s="6">
        <v>3.9E-2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>
        <f t="shared" si="0"/>
        <v>1.5166666666666667E-2</v>
      </c>
    </row>
    <row r="12" spans="1:16" ht="16" thickBot="1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-1.2999999999999999E-2</v>
      </c>
      <c r="H12" s="9">
        <v>-3.6999999999999998E-2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>
        <f t="shared" si="0"/>
        <v>1.5666666666666662E-2</v>
      </c>
    </row>
    <row r="13" spans="1:16" ht="16" thickBot="1"/>
    <row r="14" spans="1:16" ht="16" thickBot="1">
      <c r="A14" t="s">
        <v>3</v>
      </c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M14" t="s">
        <v>4</v>
      </c>
      <c r="O14" s="16" t="s">
        <v>5</v>
      </c>
      <c r="P14" s="17"/>
    </row>
    <row r="15" spans="1:16">
      <c r="A15" s="14">
        <v>1</v>
      </c>
      <c r="B15" s="15">
        <f>COVAR($B$3:$M$3,B3:M3)</f>
        <v>5.0307638888888895E-4</v>
      </c>
      <c r="C15" s="15">
        <f>COVAR($B$4:$M$4,B3:M3)</f>
        <v>5.5291666666666685E-5</v>
      </c>
      <c r="D15" s="15">
        <f>COVAR($B$5:$M$5,B3:M3)</f>
        <v>-9.8118055555555542E-5</v>
      </c>
      <c r="E15" s="15">
        <f>COVAR($B$6:$M$6,B3:M3)</f>
        <v>2.5670833333333334E-4</v>
      </c>
      <c r="F15" s="15">
        <f>COVAR($B$7:$M$7,B3:M3)</f>
        <v>-1.694166666666667E-4</v>
      </c>
      <c r="G15" s="15">
        <f>COVAR($B$8:$M$8,B3:M3)</f>
        <v>1.5332638888888888E-4</v>
      </c>
      <c r="H15" s="15">
        <f>COVAR($B$9:$M$9,B3:M3)</f>
        <v>1.7668749999999998E-4</v>
      </c>
      <c r="I15" s="15">
        <f>COVAR($B$10:$M$10,B3:M3)</f>
        <v>-2.3645833333333354E-5</v>
      </c>
      <c r="J15" s="15">
        <f>COVAR($B$11:$M$11,B3:M3)</f>
        <v>-2.5930555555555553E-5</v>
      </c>
      <c r="K15" s="15">
        <f>COVAR($B$12:$M$12,B3:M3)</f>
        <v>-5.738888888888892E-5</v>
      </c>
      <c r="M15" s="13">
        <v>5.0000000000000001E-3</v>
      </c>
      <c r="N15" s="19"/>
      <c r="O15" s="20">
        <f>O3-$M$15</f>
        <v>1.5833333333333342E-3</v>
      </c>
    </row>
    <row r="16" spans="1:16">
      <c r="A16" s="14">
        <v>2</v>
      </c>
      <c r="B16" s="15">
        <f t="shared" ref="B16:B24" si="1">COVAR($B$3:$M$3,B4:M4)</f>
        <v>5.5291666666666685E-5</v>
      </c>
      <c r="C16" s="15">
        <f t="shared" ref="C16:C24" si="2">COVAR($B$4:$M$4,B4:M4)</f>
        <v>9.550833333333335E-4</v>
      </c>
      <c r="D16" s="15">
        <f t="shared" ref="D16:D24" si="3">COVAR($B$5:$M$5,B4:M4)</f>
        <v>3.5770833333333341E-4</v>
      </c>
      <c r="E16" s="15">
        <f t="shared" ref="E16:E24" si="4">COVAR($B$6:$M$6,B4:M4)</f>
        <v>-2.7200000000000005E-4</v>
      </c>
      <c r="F16" s="15">
        <f t="shared" ref="F16:F24" si="5">COVAR($B$7:$M$7,B4:M4)</f>
        <v>-1.3516666666666663E-4</v>
      </c>
      <c r="G16" s="15">
        <f t="shared" ref="G16:G24" si="6">COVAR($B$8:$M$8,B4:M4)</f>
        <v>2.4812499999999997E-4</v>
      </c>
      <c r="H16" s="15">
        <f t="shared" ref="H16:H24" si="7">COVAR($B$9:$M$9,B4:M4)</f>
        <v>-5.0545833333333335E-4</v>
      </c>
      <c r="I16" s="15">
        <f t="shared" ref="I16:I24" si="8">COVAR($B$10:$M$10,B4:M4)</f>
        <v>-5.6250000000000241E-6</v>
      </c>
      <c r="J16" s="15">
        <f t="shared" ref="J16:J24" si="9">COVAR($B$11:$M$11,B4:M4)</f>
        <v>4.1050000000000011E-4</v>
      </c>
      <c r="K16" s="15">
        <f t="shared" ref="K16:K24" si="10">COVAR($B$12:$M$12,B4:M4)</f>
        <v>-5.306666666666667E-4</v>
      </c>
      <c r="N16" s="19"/>
      <c r="O16" s="21">
        <f t="shared" ref="O16:O24" si="11">O4-$M$15</f>
        <v>7.5000000000000023E-3</v>
      </c>
    </row>
    <row r="17" spans="1:16">
      <c r="A17" s="14">
        <v>3</v>
      </c>
      <c r="B17" s="15">
        <f t="shared" si="1"/>
        <v>-9.8118055555555542E-5</v>
      </c>
      <c r="C17" s="15">
        <f t="shared" si="2"/>
        <v>3.5770833333333341E-4</v>
      </c>
      <c r="D17" s="15">
        <f t="shared" si="3"/>
        <v>6.3140972222222233E-4</v>
      </c>
      <c r="E17" s="15">
        <f t="shared" si="4"/>
        <v>-1.6645833333333335E-4</v>
      </c>
      <c r="F17" s="15">
        <f t="shared" si="5"/>
        <v>4.9916666666666676E-5</v>
      </c>
      <c r="G17" s="15">
        <f t="shared" si="6"/>
        <v>2.9861111111112326E-7</v>
      </c>
      <c r="H17" s="15">
        <f t="shared" si="7"/>
        <v>1.7187499999999954E-5</v>
      </c>
      <c r="I17" s="15">
        <f t="shared" si="8"/>
        <v>-2.0906250000000002E-4</v>
      </c>
      <c r="J17" s="15">
        <f t="shared" si="9"/>
        <v>2.938472222222222E-4</v>
      </c>
      <c r="K17" s="15">
        <f t="shared" si="10"/>
        <v>-1.0052777777777779E-4</v>
      </c>
      <c r="N17" s="19"/>
      <c r="O17" s="21">
        <f t="shared" si="11"/>
        <v>5.9166666666666664E-3</v>
      </c>
      <c r="P17" s="18"/>
    </row>
    <row r="18" spans="1:16">
      <c r="A18" s="14">
        <v>4</v>
      </c>
      <c r="B18" s="15">
        <f t="shared" si="1"/>
        <v>2.5670833333333334E-4</v>
      </c>
      <c r="C18" s="15">
        <f t="shared" si="2"/>
        <v>-2.7200000000000005E-4</v>
      </c>
      <c r="D18" s="15">
        <f t="shared" si="3"/>
        <v>-1.6645833333333335E-4</v>
      </c>
      <c r="E18" s="15">
        <f t="shared" si="4"/>
        <v>7.8308333333333344E-4</v>
      </c>
      <c r="F18" s="15">
        <f t="shared" si="5"/>
        <v>-2.2916666666666714E-5</v>
      </c>
      <c r="G18" s="15">
        <f t="shared" si="6"/>
        <v>-8.1291666666666646E-5</v>
      </c>
      <c r="H18" s="15">
        <f t="shared" si="7"/>
        <v>4.2045833333333339E-4</v>
      </c>
      <c r="I18" s="15">
        <f t="shared" si="8"/>
        <v>-1.4437499999999997E-4</v>
      </c>
      <c r="J18" s="15">
        <f t="shared" si="9"/>
        <v>-4.8316666666666668E-4</v>
      </c>
      <c r="K18" s="15">
        <f t="shared" si="10"/>
        <v>2.4149999999999996E-4</v>
      </c>
      <c r="N18" s="19"/>
      <c r="O18" s="21">
        <f t="shared" si="11"/>
        <v>4.4999999999999997E-3</v>
      </c>
    </row>
    <row r="19" spans="1:16">
      <c r="A19" s="14">
        <v>5</v>
      </c>
      <c r="B19" s="15">
        <f t="shared" si="1"/>
        <v>-1.694166666666667E-4</v>
      </c>
      <c r="C19" s="15">
        <f t="shared" si="2"/>
        <v>-1.3516666666666663E-4</v>
      </c>
      <c r="D19" s="15">
        <f t="shared" si="3"/>
        <v>4.9916666666666676E-5</v>
      </c>
      <c r="E19" s="15">
        <f t="shared" si="4"/>
        <v>-2.2916666666666714E-5</v>
      </c>
      <c r="F19" s="15">
        <f t="shared" si="5"/>
        <v>6.6633333333333345E-4</v>
      </c>
      <c r="G19" s="15">
        <f t="shared" si="6"/>
        <v>4.2250000000000031E-5</v>
      </c>
      <c r="H19" s="15">
        <f t="shared" si="7"/>
        <v>-1.9441666666666666E-4</v>
      </c>
      <c r="I19" s="15">
        <f t="shared" si="8"/>
        <v>-3.275000000000001E-5</v>
      </c>
      <c r="J19" s="15">
        <f t="shared" si="9"/>
        <v>-2.465833333333333E-4</v>
      </c>
      <c r="K19" s="15">
        <f t="shared" si="10"/>
        <v>-2.5008333333333328E-4</v>
      </c>
      <c r="N19" s="19"/>
      <c r="O19" s="21">
        <f t="shared" si="11"/>
        <v>1.0000000000000009E-3</v>
      </c>
    </row>
    <row r="20" spans="1:16">
      <c r="A20" s="14">
        <v>6</v>
      </c>
      <c r="B20" s="15">
        <f t="shared" si="1"/>
        <v>1.5332638888888888E-4</v>
      </c>
      <c r="C20" s="15">
        <f t="shared" si="2"/>
        <v>2.4812499999999997E-4</v>
      </c>
      <c r="D20" s="15">
        <f t="shared" si="3"/>
        <v>2.9861111111112326E-7</v>
      </c>
      <c r="E20" s="15">
        <f t="shared" si="4"/>
        <v>-8.1291666666666646E-5</v>
      </c>
      <c r="F20" s="15">
        <f t="shared" si="5"/>
        <v>4.2250000000000031E-5</v>
      </c>
      <c r="G20" s="15">
        <f t="shared" si="6"/>
        <v>9.5124305555555554E-4</v>
      </c>
      <c r="H20" s="15">
        <f t="shared" si="7"/>
        <v>3.827083333333336E-5</v>
      </c>
      <c r="I20" s="15">
        <f t="shared" si="8"/>
        <v>-2.0972916666666663E-4</v>
      </c>
      <c r="J20" s="15">
        <f t="shared" si="9"/>
        <v>3.1486111111111092E-5</v>
      </c>
      <c r="K20" s="15">
        <f t="shared" si="10"/>
        <v>-3.8447222222222219E-4</v>
      </c>
      <c r="N20" s="19"/>
      <c r="O20" s="21">
        <f t="shared" si="11"/>
        <v>8.5833333333333352E-3</v>
      </c>
    </row>
    <row r="21" spans="1:16">
      <c r="A21" s="14">
        <v>7</v>
      </c>
      <c r="B21" s="15">
        <f t="shared" si="1"/>
        <v>1.7668749999999998E-4</v>
      </c>
      <c r="C21" s="15">
        <f t="shared" si="2"/>
        <v>-5.0545833333333335E-4</v>
      </c>
      <c r="D21" s="15">
        <f t="shared" si="3"/>
        <v>1.7187499999999954E-5</v>
      </c>
      <c r="E21" s="15">
        <f t="shared" si="4"/>
        <v>4.2045833333333339E-4</v>
      </c>
      <c r="F21" s="15">
        <f t="shared" si="5"/>
        <v>-1.9441666666666666E-4</v>
      </c>
      <c r="G21" s="15">
        <f t="shared" si="6"/>
        <v>3.827083333333336E-5</v>
      </c>
      <c r="H21" s="15">
        <f t="shared" si="7"/>
        <v>9.2668749999999999E-4</v>
      </c>
      <c r="I21" s="15">
        <f t="shared" si="8"/>
        <v>-1.7681250000000002E-4</v>
      </c>
      <c r="J21" s="15">
        <f t="shared" si="9"/>
        <v>-1.1504166666666668E-4</v>
      </c>
      <c r="K21" s="15">
        <f t="shared" si="10"/>
        <v>3.5983333333333337E-4</v>
      </c>
      <c r="N21" s="19"/>
      <c r="O21" s="21">
        <f t="shared" si="11"/>
        <v>2.2500000000000003E-3</v>
      </c>
    </row>
    <row r="22" spans="1:16">
      <c r="A22" s="14">
        <v>8</v>
      </c>
      <c r="B22" s="15">
        <f t="shared" si="1"/>
        <v>-2.3645833333333354E-5</v>
      </c>
      <c r="C22" s="15">
        <f t="shared" si="2"/>
        <v>-5.6250000000000241E-6</v>
      </c>
      <c r="D22" s="15">
        <f t="shared" si="3"/>
        <v>-2.0906250000000002E-4</v>
      </c>
      <c r="E22" s="15">
        <f t="shared" si="4"/>
        <v>-1.4437499999999997E-4</v>
      </c>
      <c r="F22" s="15">
        <f t="shared" si="5"/>
        <v>-3.275000000000001E-5</v>
      </c>
      <c r="G22" s="15">
        <f t="shared" si="6"/>
        <v>-2.0972916666666663E-4</v>
      </c>
      <c r="H22" s="15">
        <f t="shared" si="7"/>
        <v>-1.7681250000000002E-4</v>
      </c>
      <c r="I22" s="15">
        <f t="shared" si="8"/>
        <v>7.6018750000000001E-4</v>
      </c>
      <c r="J22" s="15">
        <f t="shared" si="9"/>
        <v>8.937499999999999E-5</v>
      </c>
      <c r="K22" s="15">
        <f t="shared" si="10"/>
        <v>4.1241666666666667E-4</v>
      </c>
      <c r="N22" s="19"/>
      <c r="O22" s="21">
        <f t="shared" si="11"/>
        <v>6.2500000000000012E-3</v>
      </c>
    </row>
    <row r="23" spans="1:16">
      <c r="A23" s="14">
        <v>9</v>
      </c>
      <c r="B23" s="15">
        <f t="shared" si="1"/>
        <v>-2.5930555555555553E-5</v>
      </c>
      <c r="C23" s="15">
        <f t="shared" si="2"/>
        <v>4.1050000000000011E-4</v>
      </c>
      <c r="D23" s="15">
        <f t="shared" si="3"/>
        <v>2.938472222222222E-4</v>
      </c>
      <c r="E23" s="15">
        <f t="shared" si="4"/>
        <v>-4.8316666666666668E-4</v>
      </c>
      <c r="F23" s="15">
        <f t="shared" si="5"/>
        <v>-2.465833333333333E-4</v>
      </c>
      <c r="G23" s="15">
        <f t="shared" si="6"/>
        <v>3.1486111111111092E-5</v>
      </c>
      <c r="H23" s="15">
        <f t="shared" si="7"/>
        <v>-1.1504166666666668E-4</v>
      </c>
      <c r="I23" s="15">
        <f t="shared" si="8"/>
        <v>8.937499999999999E-5</v>
      </c>
      <c r="J23" s="15">
        <f t="shared" si="9"/>
        <v>7.1180555555555548E-4</v>
      </c>
      <c r="K23" s="15">
        <f t="shared" si="10"/>
        <v>-3.2969444444444447E-4</v>
      </c>
      <c r="N23" s="19"/>
      <c r="O23" s="21">
        <f t="shared" si="11"/>
        <v>1.0166666666666668E-2</v>
      </c>
    </row>
    <row r="24" spans="1:16" ht="16" thickBot="1">
      <c r="A24" s="14">
        <v>10</v>
      </c>
      <c r="B24" s="15">
        <f t="shared" si="1"/>
        <v>-5.738888888888892E-5</v>
      </c>
      <c r="C24" s="15">
        <f t="shared" si="2"/>
        <v>-5.306666666666667E-4</v>
      </c>
      <c r="D24" s="15">
        <f t="shared" si="3"/>
        <v>-1.0052777777777779E-4</v>
      </c>
      <c r="E24" s="15">
        <f t="shared" si="4"/>
        <v>2.4149999999999996E-4</v>
      </c>
      <c r="F24" s="15">
        <f t="shared" si="5"/>
        <v>-2.5008333333333328E-4</v>
      </c>
      <c r="G24" s="15">
        <f t="shared" si="6"/>
        <v>-3.8447222222222219E-4</v>
      </c>
      <c r="H24" s="15">
        <f t="shared" si="7"/>
        <v>3.5983333333333337E-4</v>
      </c>
      <c r="I24" s="15">
        <f t="shared" si="8"/>
        <v>4.1241666666666667E-4</v>
      </c>
      <c r="J24" s="15">
        <f t="shared" si="9"/>
        <v>-3.2969444444444447E-4</v>
      </c>
      <c r="K24" s="15">
        <f t="shared" si="10"/>
        <v>1.5595555555555553E-3</v>
      </c>
      <c r="N24" s="19"/>
      <c r="O24" s="22">
        <f t="shared" si="11"/>
        <v>1.0666666666666661E-2</v>
      </c>
    </row>
    <row r="26" spans="1:16">
      <c r="B26" t="s">
        <v>6</v>
      </c>
      <c r="D26" t="s">
        <v>8</v>
      </c>
      <c r="F26" t="s">
        <v>9</v>
      </c>
      <c r="H26" t="s">
        <v>11</v>
      </c>
    </row>
    <row r="27" spans="1:16">
      <c r="A27" s="14">
        <v>1</v>
      </c>
      <c r="B27">
        <v>-5.7087898889737074E-2</v>
      </c>
      <c r="D27">
        <f t="array" ref="D27:D36">MMULT(B15:K24,B27:B36)</f>
        <v>7.3566978264280936E-6</v>
      </c>
      <c r="F27">
        <f>SUMPRODUCT(O15:O24,B27:B36)</f>
        <v>7.8975427476187503E-3</v>
      </c>
      <c r="H27" s="23">
        <f>F27/SQRT(F30)</f>
        <v>1.303757563359933</v>
      </c>
    </row>
    <row r="28" spans="1:16">
      <c r="A28" s="14">
        <v>2</v>
      </c>
      <c r="B28">
        <v>8.6636556231223183E-2</v>
      </c>
      <c r="D28">
        <v>3.4846717434778847E-5</v>
      </c>
    </row>
    <row r="29" spans="1:16">
      <c r="A29" s="14">
        <v>3</v>
      </c>
      <c r="B29">
        <v>-0.16941563258993306</v>
      </c>
      <c r="D29">
        <v>2.749036119584529E-5</v>
      </c>
      <c r="F29" t="s">
        <v>10</v>
      </c>
    </row>
    <row r="30" spans="1:16">
      <c r="A30" s="14">
        <v>4</v>
      </c>
      <c r="B30">
        <v>0.28296737624382662</v>
      </c>
      <c r="D30">
        <v>2.0907843896444331E-5</v>
      </c>
      <c r="F30">
        <f>SUMPRODUCT(D27:D36,B27:B36)</f>
        <v>3.6693597172119286E-5</v>
      </c>
    </row>
    <row r="31" spans="1:16">
      <c r="A31" s="14">
        <v>5</v>
      </c>
      <c r="B31">
        <v>0.25205480881006209</v>
      </c>
      <c r="D31">
        <v>4.6464399060424836E-6</v>
      </c>
    </row>
    <row r="32" spans="1:16">
      <c r="A32" s="14">
        <v>6</v>
      </c>
      <c r="B32">
        <v>8.7761956359725571E-2</v>
      </c>
      <c r="D32">
        <v>3.9879987355434177E-5</v>
      </c>
    </row>
    <row r="33" spans="1:13">
      <c r="A33" s="14">
        <v>7</v>
      </c>
      <c r="B33">
        <v>-4.3995096613424572E-2</v>
      </c>
      <c r="D33">
        <v>1.0453840523874666E-5</v>
      </c>
    </row>
    <row r="34" spans="1:13">
      <c r="A34" s="14">
        <v>8</v>
      </c>
      <c r="B34">
        <v>-9.1403559236403947E-2</v>
      </c>
      <c r="D34">
        <v>2.903886061172645E-5</v>
      </c>
    </row>
    <row r="35" spans="1:13">
      <c r="A35" s="14">
        <v>9</v>
      </c>
      <c r="B35">
        <v>0.45541179214630351</v>
      </c>
      <c r="D35">
        <v>4.723661344542535E-5</v>
      </c>
    </row>
    <row r="36" spans="1:13">
      <c r="A36" s="14">
        <v>10</v>
      </c>
      <c r="B36">
        <v>0.19706969753835776</v>
      </c>
      <c r="D36">
        <v>4.9559086185434567E-5</v>
      </c>
    </row>
    <row r="37" spans="1:13" ht="16" thickBot="1">
      <c r="A37" t="s">
        <v>7</v>
      </c>
      <c r="B37">
        <f>SUM(B27:B36)</f>
        <v>1</v>
      </c>
      <c r="C37">
        <v>1</v>
      </c>
    </row>
    <row r="38" spans="1:13" ht="16" thickBot="1">
      <c r="A38" s="26" t="s">
        <v>12</v>
      </c>
      <c r="B38" s="27">
        <f>SUMPRODUCT(B27:B36,O15:O24)</f>
        <v>7.8975427476187503E-3</v>
      </c>
    </row>
    <row r="41" spans="1:13" ht="16" thickBot="1">
      <c r="A41" t="s">
        <v>13</v>
      </c>
    </row>
    <row r="42" spans="1:13">
      <c r="A42" s="24" t="s">
        <v>11</v>
      </c>
      <c r="C42" t="s">
        <v>6</v>
      </c>
      <c r="E42" t="s">
        <v>8</v>
      </c>
      <c r="G42" t="s">
        <v>9</v>
      </c>
      <c r="H42" s="24" t="s">
        <v>12</v>
      </c>
      <c r="M42" t="s">
        <v>19</v>
      </c>
    </row>
    <row r="43" spans="1:13" ht="16" thickBot="1">
      <c r="A43" s="25">
        <f>G43/SQRT(G47)</f>
        <v>1.158410509410031</v>
      </c>
      <c r="B43">
        <v>1</v>
      </c>
      <c r="C43">
        <v>0</v>
      </c>
      <c r="E43">
        <f t="array" ref="E43:E52">MMULT(B15:K24,C43:C52)</f>
        <v>3.2712317358135141E-5</v>
      </c>
      <c r="G43">
        <f>SUMPRODUCT(C43:C52,O15:O24)</f>
        <v>9.5216243435297457E-3</v>
      </c>
      <c r="H43" s="25">
        <f>G43</f>
        <v>9.5216243435297457E-3</v>
      </c>
    </row>
    <row r="44" spans="1:13">
      <c r="B44">
        <v>2</v>
      </c>
      <c r="C44">
        <v>5.9008005616331662E-2</v>
      </c>
      <c r="E44">
        <v>5.3216439376358335E-5</v>
      </c>
    </row>
    <row r="45" spans="1:13">
      <c r="B45">
        <v>3</v>
      </c>
      <c r="C45">
        <v>0</v>
      </c>
      <c r="E45">
        <v>9.1968808068131395E-5</v>
      </c>
    </row>
    <row r="46" spans="1:13">
      <c r="B46">
        <v>4</v>
      </c>
      <c r="C46">
        <v>0.29440703838673171</v>
      </c>
      <c r="E46">
        <v>3.1933176307724063E-5</v>
      </c>
      <c r="G46" t="s">
        <v>10</v>
      </c>
    </row>
    <row r="47" spans="1:13">
      <c r="B47">
        <v>5</v>
      </c>
      <c r="C47">
        <v>0.25490901750475697</v>
      </c>
      <c r="E47">
        <v>7.0930081871400271E-6</v>
      </c>
      <c r="G47">
        <f>SUMPRODUCT(C43:C52,E43:E52)</f>
        <v>6.7561161723263063E-5</v>
      </c>
    </row>
    <row r="48" spans="1:13">
      <c r="B48">
        <v>6</v>
      </c>
      <c r="C48">
        <v>0.124457848120784</v>
      </c>
      <c r="E48">
        <v>6.0899887400398689E-5</v>
      </c>
    </row>
    <row r="49" spans="1:11">
      <c r="B49">
        <v>7</v>
      </c>
      <c r="C49">
        <v>0</v>
      </c>
      <c r="E49">
        <v>6.3775806629176327E-5</v>
      </c>
    </row>
    <row r="50" spans="1:11">
      <c r="B50">
        <v>8</v>
      </c>
      <c r="C50">
        <v>9.2247042114715957E-3</v>
      </c>
      <c r="E50">
        <v>4.4346606245427467E-5</v>
      </c>
    </row>
    <row r="51" spans="1:11">
      <c r="B51">
        <v>9</v>
      </c>
      <c r="C51">
        <v>0.43396719882052009</v>
      </c>
      <c r="E51">
        <v>7.2137401390941715E-5</v>
      </c>
    </row>
    <row r="52" spans="1:11">
      <c r="B52">
        <v>10</v>
      </c>
      <c r="C52">
        <v>0.18388182738704639</v>
      </c>
      <c r="E52">
        <v>7.5688408595834546E-5</v>
      </c>
    </row>
    <row r="53" spans="1:11">
      <c r="B53" t="s">
        <v>7</v>
      </c>
      <c r="C53">
        <v>1</v>
      </c>
      <c r="D53">
        <v>1</v>
      </c>
    </row>
    <row r="54" spans="1:11">
      <c r="A54" t="s">
        <v>14</v>
      </c>
      <c r="B54">
        <v>0.05</v>
      </c>
      <c r="D54" t="s">
        <v>12</v>
      </c>
      <c r="E54">
        <f>H43</f>
        <v>9.5216243435297457E-3</v>
      </c>
    </row>
    <row r="55" spans="1:11">
      <c r="A55" t="s">
        <v>15</v>
      </c>
      <c r="B55">
        <v>0</v>
      </c>
      <c r="D55" t="s">
        <v>15</v>
      </c>
      <c r="E55">
        <f>SQRT(G47)</f>
        <v>8.219559703734931E-3</v>
      </c>
    </row>
    <row r="58" spans="1:11">
      <c r="A58" t="s">
        <v>16</v>
      </c>
      <c r="B58">
        <v>0</v>
      </c>
      <c r="C58">
        <v>0.1</v>
      </c>
      <c r="D58">
        <v>0.2</v>
      </c>
      <c r="E58">
        <v>0.3</v>
      </c>
      <c r="F58">
        <v>0.4</v>
      </c>
      <c r="G58">
        <v>0.5</v>
      </c>
      <c r="H58">
        <v>0.6</v>
      </c>
      <c r="I58">
        <v>0.7</v>
      </c>
      <c r="J58">
        <v>0.8</v>
      </c>
      <c r="K58">
        <v>0.9</v>
      </c>
    </row>
    <row r="59" spans="1:11">
      <c r="A59" t="s">
        <v>12</v>
      </c>
      <c r="B59">
        <f>B58*$B$54+(1-B58)*$E$54</f>
        <v>9.5216243435297457E-3</v>
      </c>
      <c r="C59">
        <f t="shared" ref="C59:K59" si="12">C58*$B$54+(1-C58)*$E$54</f>
        <v>1.3569461909176772E-2</v>
      </c>
      <c r="D59">
        <f t="shared" si="12"/>
        <v>1.7617299474823798E-2</v>
      </c>
      <c r="E59">
        <f t="shared" si="12"/>
        <v>2.1665137040470822E-2</v>
      </c>
      <c r="F59">
        <f t="shared" si="12"/>
        <v>2.571297460611785E-2</v>
      </c>
      <c r="G59">
        <f t="shared" si="12"/>
        <v>2.9760812171764874E-2</v>
      </c>
      <c r="H59">
        <f t="shared" si="12"/>
        <v>3.3808649737411899E-2</v>
      </c>
      <c r="I59">
        <f t="shared" si="12"/>
        <v>3.7856487303058919E-2</v>
      </c>
      <c r="J59">
        <f t="shared" si="12"/>
        <v>4.1904324868705954E-2</v>
      </c>
      <c r="K59">
        <f t="shared" si="12"/>
        <v>4.5952162434352982E-2</v>
      </c>
    </row>
    <row r="60" spans="1:11">
      <c r="A60" t="s">
        <v>17</v>
      </c>
      <c r="B60">
        <f>(1-B58)*(1-B58)*$G$47</f>
        <v>6.7561161723263063E-5</v>
      </c>
      <c r="C60">
        <f t="shared" ref="C60:K60" si="13">(1-C58)*(1-C58)*$G$47</f>
        <v>5.4724540995843087E-5</v>
      </c>
      <c r="D60">
        <f t="shared" si="13"/>
        <v>4.3239143502888369E-5</v>
      </c>
      <c r="E60">
        <f t="shared" si="13"/>
        <v>3.31049692443989E-5</v>
      </c>
      <c r="F60">
        <f t="shared" si="13"/>
        <v>2.4322018220374701E-5</v>
      </c>
      <c r="G60">
        <f t="shared" si="13"/>
        <v>1.6890290430815766E-5</v>
      </c>
      <c r="H60">
        <f t="shared" si="13"/>
        <v>1.0809785875722092E-5</v>
      </c>
      <c r="I60">
        <f t="shared" si="13"/>
        <v>6.0805045550936769E-6</v>
      </c>
      <c r="J60">
        <f t="shared" si="13"/>
        <v>2.7024464689305213E-6</v>
      </c>
      <c r="K60">
        <f t="shared" si="13"/>
        <v>6.7561161723263034E-7</v>
      </c>
    </row>
    <row r="61" spans="1:11">
      <c r="A61" t="s">
        <v>18</v>
      </c>
      <c r="B61">
        <f>SQRT(B60)</f>
        <v>8.219559703734931E-3</v>
      </c>
      <c r="C61">
        <f t="shared" ref="C61:K61" si="14">SQRT(C60)</f>
        <v>7.3976037333614384E-3</v>
      </c>
      <c r="D61">
        <f t="shared" si="14"/>
        <v>6.575647762987945E-3</v>
      </c>
      <c r="E61">
        <f t="shared" si="14"/>
        <v>5.7536917926144515E-3</v>
      </c>
      <c r="F61">
        <f t="shared" si="14"/>
        <v>4.9317358222409581E-3</v>
      </c>
      <c r="G61">
        <f t="shared" si="14"/>
        <v>4.1097798518674655E-3</v>
      </c>
      <c r="H61">
        <f t="shared" si="14"/>
        <v>3.2878238814939725E-3</v>
      </c>
      <c r="I61">
        <f t="shared" si="14"/>
        <v>2.4658679111204795E-3</v>
      </c>
      <c r="J61">
        <f t="shared" si="14"/>
        <v>1.6439119407469858E-3</v>
      </c>
      <c r="K61">
        <f t="shared" si="14"/>
        <v>8.219559703734929E-4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7"/>
  <sheetViews>
    <sheetView tabSelected="1" workbookViewId="0">
      <selection activeCell="O2" sqref="O2:Q12"/>
    </sheetView>
  </sheetViews>
  <sheetFormatPr baseColWidth="10" defaultColWidth="8.83203125" defaultRowHeight="15"/>
  <sheetData>
    <row r="2" spans="1:17" ht="16" thickBot="1">
      <c r="A2" s="12" t="s">
        <v>0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O2" t="s">
        <v>20</v>
      </c>
      <c r="P2" t="s">
        <v>21</v>
      </c>
      <c r="Q2" t="s">
        <v>22</v>
      </c>
    </row>
    <row r="3" spans="1:17">
      <c r="A3" s="12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6.0000000000000001E-3</v>
      </c>
      <c r="H3" s="3">
        <v>-1.9E-2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6">
        <v>0</v>
      </c>
      <c r="P3">
        <v>0.1</v>
      </c>
      <c r="Q3" s="6">
        <v>0</v>
      </c>
    </row>
    <row r="4" spans="1:17">
      <c r="A4" s="12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-2.1000000000000001E-2</v>
      </c>
      <c r="H4" s="11">
        <v>7.0000000000000007E-2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6">
        <v>0</v>
      </c>
      <c r="P4">
        <v>0.1</v>
      </c>
      <c r="Q4" s="6">
        <v>0.2</v>
      </c>
    </row>
    <row r="5" spans="1:17">
      <c r="A5" s="12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-5.1999999999999998E-2</v>
      </c>
      <c r="H5" s="6">
        <v>5.7000000000000002E-2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6">
        <v>0</v>
      </c>
      <c r="P5">
        <v>0.1</v>
      </c>
      <c r="Q5" s="6">
        <v>0.2</v>
      </c>
    </row>
    <row r="6" spans="1:17">
      <c r="A6" s="12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1.4999999999999999E-2</v>
      </c>
      <c r="H6" s="6">
        <v>-3.7999999999999999E-2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6">
        <v>0</v>
      </c>
      <c r="P6">
        <v>0.1</v>
      </c>
      <c r="Q6" s="6">
        <v>0</v>
      </c>
    </row>
    <row r="7" spans="1:17">
      <c r="A7" s="12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3.4000000000000002E-2</v>
      </c>
      <c r="H7" s="6">
        <v>0.04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6">
        <v>0</v>
      </c>
      <c r="P7">
        <v>0.1</v>
      </c>
      <c r="Q7" s="6">
        <v>0</v>
      </c>
    </row>
    <row r="8" spans="1:17">
      <c r="A8" s="12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5.6000000000000001E-2</v>
      </c>
      <c r="H8" s="6">
        <v>3.7999999999999999E-2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6">
        <v>0</v>
      </c>
      <c r="P8">
        <v>0.1</v>
      </c>
      <c r="Q8" s="6">
        <v>0.2</v>
      </c>
    </row>
    <row r="9" spans="1:17">
      <c r="A9" s="12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-1.4999999999999999E-2</v>
      </c>
      <c r="H9" s="6">
        <v>-4.8000000000000001E-2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6">
        <v>0</v>
      </c>
      <c r="P9">
        <v>0.1</v>
      </c>
      <c r="Q9" s="6">
        <v>0</v>
      </c>
    </row>
    <row r="10" spans="1:17">
      <c r="A10" s="12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3.0000000000000001E-3</v>
      </c>
      <c r="H10" s="6">
        <v>-2.1000000000000001E-2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6">
        <v>0</v>
      </c>
      <c r="P10">
        <v>0.1</v>
      </c>
      <c r="Q10" s="6">
        <v>0.2</v>
      </c>
    </row>
    <row r="11" spans="1:17">
      <c r="A11" s="12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-0.03</v>
      </c>
      <c r="H11" s="6">
        <v>3.9E-2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6">
        <v>1</v>
      </c>
      <c r="P11">
        <v>0.1</v>
      </c>
      <c r="Q11" s="6">
        <v>0.2</v>
      </c>
    </row>
    <row r="12" spans="1:17" ht="16" thickBot="1">
      <c r="A12" s="12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-1.2999999999999999E-2</v>
      </c>
      <c r="H12" s="9">
        <v>-3.6999999999999998E-2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6">
        <v>0</v>
      </c>
      <c r="P12">
        <v>0.1</v>
      </c>
      <c r="Q12" s="6">
        <v>0</v>
      </c>
    </row>
    <row r="13" spans="1:17">
      <c r="N13" s="20" t="s">
        <v>23</v>
      </c>
    </row>
    <row r="14" spans="1:17">
      <c r="A14" t="s">
        <v>20</v>
      </c>
      <c r="B14">
        <v>1.7000000000000001E-2</v>
      </c>
      <c r="C14">
        <v>0.02</v>
      </c>
      <c r="D14">
        <v>-2.4E-2</v>
      </c>
      <c r="E14">
        <v>-4.0000000000000001E-3</v>
      </c>
      <c r="F14">
        <v>1.9E-2</v>
      </c>
      <c r="G14">
        <v>3.9E-2</v>
      </c>
      <c r="H14">
        <v>-0.03</v>
      </c>
      <c r="I14">
        <v>2.5000000000000001E-2</v>
      </c>
      <c r="J14">
        <v>2.1000000000000001E-2</v>
      </c>
      <c r="K14">
        <v>5.3999999999999999E-2</v>
      </c>
      <c r="L14">
        <v>-1.0999999999999999E-2</v>
      </c>
      <c r="M14">
        <v>5.6000000000000001E-2</v>
      </c>
      <c r="N14" s="21">
        <f>AVERAGE(B14:M14)</f>
        <v>1.5166666666666667E-2</v>
      </c>
    </row>
    <row r="15" spans="1:17">
      <c r="A15" t="s">
        <v>21</v>
      </c>
      <c r="B15">
        <v>1.4200000000000001E-2</v>
      </c>
      <c r="C15">
        <v>-4.0000000000000029E-4</v>
      </c>
      <c r="D15">
        <v>1.4600000000000002E-2</v>
      </c>
      <c r="E15">
        <v>3.1999999999999993E-3</v>
      </c>
      <c r="F15">
        <v>1.5800000000000002E-2</v>
      </c>
      <c r="G15">
        <v>8.1000000000000013E-3</v>
      </c>
      <c r="H15">
        <v>-1.6999999999999988E-3</v>
      </c>
      <c r="I15">
        <v>1.0499999999999999E-2</v>
      </c>
      <c r="J15">
        <v>2.2200000000000004E-2</v>
      </c>
      <c r="K15">
        <v>5.3000000000000018E-3</v>
      </c>
      <c r="L15">
        <v>1.9700000000000002E-2</v>
      </c>
      <c r="M15">
        <v>1.8599999999999998E-2</v>
      </c>
      <c r="N15" s="21">
        <f t="shared" ref="N15:N16" si="0">AVERAGE(B15:M15)</f>
        <v>1.0841666666666668E-2</v>
      </c>
    </row>
    <row r="16" spans="1:17" ht="16" thickBot="1">
      <c r="A16" t="s">
        <v>22</v>
      </c>
      <c r="B16">
        <v>1.72E-2</v>
      </c>
      <c r="C16">
        <v>5.7999999999999996E-3</v>
      </c>
      <c r="D16">
        <v>-1.3000000000000001E-2</v>
      </c>
      <c r="E16">
        <v>-2.1684043449710089E-19</v>
      </c>
      <c r="F16">
        <v>9.4000000000000004E-3</v>
      </c>
      <c r="G16">
        <v>3.6600000000000001E-2</v>
      </c>
      <c r="H16">
        <v>-8.7999999999999988E-3</v>
      </c>
      <c r="I16">
        <v>8.8000000000000005E-3</v>
      </c>
      <c r="J16">
        <v>2.6599999999999999E-2</v>
      </c>
      <c r="K16">
        <v>1.1600000000000001E-2</v>
      </c>
      <c r="L16">
        <v>1.8599999999999998E-2</v>
      </c>
      <c r="M16">
        <v>3.9400000000000004E-2</v>
      </c>
      <c r="N16" s="22">
        <f t="shared" si="0"/>
        <v>1.2683333333333333E-2</v>
      </c>
    </row>
    <row r="18" spans="1:12">
      <c r="B18" t="s">
        <v>24</v>
      </c>
      <c r="C18" t="s">
        <v>25</v>
      </c>
      <c r="D18" t="s">
        <v>26</v>
      </c>
      <c r="F18" t="s">
        <v>24</v>
      </c>
      <c r="G18" t="s">
        <v>25</v>
      </c>
      <c r="H18" t="s">
        <v>26</v>
      </c>
      <c r="J18" t="s">
        <v>27</v>
      </c>
      <c r="L18" t="s">
        <v>28</v>
      </c>
    </row>
    <row r="19" spans="1:12" ht="16" thickBot="1">
      <c r="A19">
        <v>1</v>
      </c>
      <c r="B19">
        <f t="array" ref="B19:D30">TRANSPOSE(B14:M16)</f>
        <v>1.7000000000000001E-2</v>
      </c>
      <c r="C19">
        <v>1.4200000000000001E-2</v>
      </c>
      <c r="D19">
        <v>1.72E-2</v>
      </c>
      <c r="F19">
        <v>-0.03</v>
      </c>
      <c r="G19">
        <v>-1.6999999999999988E-3</v>
      </c>
      <c r="H19">
        <v>-1.3000000000000001E-2</v>
      </c>
      <c r="J19">
        <f>1/12</f>
        <v>8.3333333333333329E-2</v>
      </c>
      <c r="L19">
        <v>100000</v>
      </c>
    </row>
    <row r="20" spans="1:12">
      <c r="A20">
        <v>2</v>
      </c>
      <c r="B20">
        <v>0.02</v>
      </c>
      <c r="C20">
        <v>-4.0000000000000029E-4</v>
      </c>
      <c r="D20">
        <v>5.7999999999999996E-3</v>
      </c>
      <c r="F20">
        <v>-2.4E-2</v>
      </c>
      <c r="G20">
        <v>-4.0000000000000029E-4</v>
      </c>
      <c r="H20">
        <v>-8.7999999999999988E-3</v>
      </c>
      <c r="J20" s="28">
        <f>J19*2</f>
        <v>0.16666666666666666</v>
      </c>
      <c r="K20" s="29">
        <v>0.1</v>
      </c>
    </row>
    <row r="21" spans="1:12">
      <c r="A21">
        <v>3</v>
      </c>
      <c r="B21">
        <v>-2.4E-2</v>
      </c>
      <c r="C21">
        <v>1.4600000000000002E-2</v>
      </c>
      <c r="D21">
        <v>-1.3000000000000001E-2</v>
      </c>
      <c r="F21">
        <v>-1.0999999999999999E-2</v>
      </c>
      <c r="G21">
        <v>3.1999999999999993E-3</v>
      </c>
      <c r="H21">
        <v>-2.1684043449710089E-19</v>
      </c>
      <c r="J21" s="17">
        <f>J19*3</f>
        <v>0.25</v>
      </c>
      <c r="K21" s="19">
        <v>0.2</v>
      </c>
    </row>
    <row r="22" spans="1:12" ht="16" thickBot="1">
      <c r="A22">
        <v>4</v>
      </c>
      <c r="B22">
        <v>-4.0000000000000001E-3</v>
      </c>
      <c r="C22">
        <v>3.1999999999999993E-3</v>
      </c>
      <c r="D22">
        <v>-2.1684043449710089E-19</v>
      </c>
      <c r="F22">
        <v>-4.0000000000000001E-3</v>
      </c>
      <c r="G22">
        <v>5.3000000000000018E-3</v>
      </c>
      <c r="H22">
        <v>5.7999999999999996E-3</v>
      </c>
      <c r="J22" s="30">
        <f>J19*4</f>
        <v>0.33333333333333331</v>
      </c>
      <c r="K22" s="31">
        <v>0.3</v>
      </c>
    </row>
    <row r="23" spans="1:12">
      <c r="A23">
        <v>5</v>
      </c>
      <c r="B23">
        <v>1.9E-2</v>
      </c>
      <c r="C23">
        <v>1.5800000000000002E-2</v>
      </c>
      <c r="D23">
        <v>9.4000000000000004E-3</v>
      </c>
      <c r="F23">
        <v>1.7000000000000001E-2</v>
      </c>
      <c r="G23">
        <v>8.1000000000000013E-3</v>
      </c>
      <c r="H23">
        <v>8.8000000000000005E-3</v>
      </c>
      <c r="J23">
        <f>J19*5</f>
        <v>0.41666666666666663</v>
      </c>
    </row>
    <row r="24" spans="1:12">
      <c r="A24">
        <v>6</v>
      </c>
      <c r="B24">
        <v>3.9E-2</v>
      </c>
      <c r="C24">
        <v>8.1000000000000013E-3</v>
      </c>
      <c r="D24">
        <v>3.6600000000000001E-2</v>
      </c>
      <c r="F24">
        <v>1.9E-2</v>
      </c>
      <c r="G24">
        <v>1.0499999999999999E-2</v>
      </c>
      <c r="H24">
        <v>9.4000000000000004E-3</v>
      </c>
      <c r="J24">
        <f>J19*6</f>
        <v>0.5</v>
      </c>
    </row>
    <row r="25" spans="1:12">
      <c r="A25">
        <v>7</v>
      </c>
      <c r="B25">
        <v>-0.03</v>
      </c>
      <c r="C25">
        <v>-1.6999999999999988E-3</v>
      </c>
      <c r="D25">
        <v>-8.7999999999999988E-3</v>
      </c>
      <c r="F25">
        <v>0.02</v>
      </c>
      <c r="G25">
        <v>1.4200000000000001E-2</v>
      </c>
      <c r="H25">
        <v>1.1600000000000001E-2</v>
      </c>
      <c r="J25">
        <f>J19*7</f>
        <v>0.58333333333333326</v>
      </c>
    </row>
    <row r="26" spans="1:12">
      <c r="A26">
        <v>8</v>
      </c>
      <c r="B26">
        <v>2.5000000000000001E-2</v>
      </c>
      <c r="C26">
        <v>1.0499999999999999E-2</v>
      </c>
      <c r="D26">
        <v>8.8000000000000005E-3</v>
      </c>
      <c r="F26">
        <v>2.1000000000000001E-2</v>
      </c>
      <c r="G26">
        <v>1.4600000000000002E-2</v>
      </c>
      <c r="H26">
        <v>1.72E-2</v>
      </c>
      <c r="J26">
        <f>J19*8</f>
        <v>0.66666666666666663</v>
      </c>
    </row>
    <row r="27" spans="1:12">
      <c r="A27">
        <v>9</v>
      </c>
      <c r="B27">
        <v>2.1000000000000001E-2</v>
      </c>
      <c r="C27">
        <v>2.2200000000000004E-2</v>
      </c>
      <c r="D27">
        <v>2.6599999999999999E-2</v>
      </c>
      <c r="F27">
        <v>2.5000000000000001E-2</v>
      </c>
      <c r="G27">
        <v>1.5800000000000002E-2</v>
      </c>
      <c r="H27">
        <v>1.8599999999999998E-2</v>
      </c>
      <c r="J27">
        <f>J19*9</f>
        <v>0.75</v>
      </c>
    </row>
    <row r="28" spans="1:12">
      <c r="A28">
        <v>10</v>
      </c>
      <c r="B28">
        <v>5.3999999999999999E-2</v>
      </c>
      <c r="C28">
        <v>5.3000000000000018E-3</v>
      </c>
      <c r="D28">
        <v>1.1600000000000001E-2</v>
      </c>
      <c r="F28">
        <v>3.9E-2</v>
      </c>
      <c r="G28">
        <v>1.8599999999999998E-2</v>
      </c>
      <c r="H28">
        <v>2.6599999999999999E-2</v>
      </c>
      <c r="J28">
        <f>J19*10</f>
        <v>0.83333333333333326</v>
      </c>
    </row>
    <row r="29" spans="1:12">
      <c r="A29">
        <v>11</v>
      </c>
      <c r="B29">
        <v>-1.0999999999999999E-2</v>
      </c>
      <c r="C29">
        <v>1.9700000000000002E-2</v>
      </c>
      <c r="D29">
        <v>1.8599999999999998E-2</v>
      </c>
      <c r="F29">
        <v>5.3999999999999999E-2</v>
      </c>
      <c r="G29">
        <v>1.9700000000000002E-2</v>
      </c>
      <c r="H29">
        <v>3.6600000000000001E-2</v>
      </c>
      <c r="J29">
        <f>J19*11</f>
        <v>0.91666666666666663</v>
      </c>
    </row>
    <row r="30" spans="1:12">
      <c r="A30">
        <v>12</v>
      </c>
      <c r="B30">
        <v>5.6000000000000001E-2</v>
      </c>
      <c r="C30">
        <v>1.8599999999999998E-2</v>
      </c>
      <c r="D30">
        <v>3.9400000000000004E-2</v>
      </c>
      <c r="F30">
        <v>5.6000000000000001E-2</v>
      </c>
      <c r="G30">
        <v>2.2200000000000004E-2</v>
      </c>
      <c r="H30">
        <v>3.9400000000000004E-2</v>
      </c>
      <c r="J30">
        <f>J19*12</f>
        <v>1</v>
      </c>
    </row>
    <row r="32" spans="1:12" ht="16" thickBot="1"/>
    <row r="33" spans="6:8">
      <c r="F33" s="28" t="s">
        <v>29</v>
      </c>
      <c r="G33" s="32"/>
      <c r="H33" s="29"/>
    </row>
    <row r="34" spans="6:8">
      <c r="F34" s="17" t="s">
        <v>30</v>
      </c>
      <c r="G34" s="18" t="s">
        <v>31</v>
      </c>
      <c r="H34" s="19" t="s">
        <v>32</v>
      </c>
    </row>
    <row r="35" spans="6:8">
      <c r="F35" s="17">
        <f>-(F20*$L$19)</f>
        <v>2400</v>
      </c>
      <c r="G35" s="18">
        <f t="shared" ref="G35:H35" si="1">-(G20*$L$19)</f>
        <v>40.000000000000028</v>
      </c>
      <c r="H35" s="19">
        <f t="shared" si="1"/>
        <v>879.99999999999989</v>
      </c>
    </row>
    <row r="36" spans="6:8">
      <c r="F36" s="17">
        <f t="shared" ref="F36:H36" si="2">-(F21*$L$19)</f>
        <v>1100</v>
      </c>
      <c r="G36" s="18">
        <f t="shared" si="2"/>
        <v>-319.99999999999994</v>
      </c>
      <c r="H36" s="19">
        <f t="shared" si="2"/>
        <v>2.1684043449710089E-14</v>
      </c>
    </row>
    <row r="37" spans="6:8" ht="16" thickBot="1">
      <c r="F37" s="30">
        <f t="shared" ref="F37:H37" si="3">-(F22*$L$19)</f>
        <v>400</v>
      </c>
      <c r="G37" s="33">
        <f t="shared" si="3"/>
        <v>-530.00000000000023</v>
      </c>
      <c r="H37" s="31">
        <f t="shared" si="3"/>
        <v>-580</v>
      </c>
    </row>
  </sheetData>
  <sortState xmlns:xlrd2="http://schemas.microsoft.com/office/spreadsheetml/2017/richdata2" ref="H19:H30">
    <sortCondition ref="H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6999-E41F-2440-9AA7-E14A7EB824A9}">
  <dimension ref="A1:O39"/>
  <sheetViews>
    <sheetView workbookViewId="0">
      <selection activeCell="B10" sqref="B10"/>
    </sheetView>
  </sheetViews>
  <sheetFormatPr baseColWidth="10" defaultRowHeight="15"/>
  <cols>
    <col min="3" max="3" width="12.33203125" bestFit="1" customWidth="1"/>
  </cols>
  <sheetData>
    <row r="1" spans="1:15">
      <c r="B1" t="s">
        <v>1</v>
      </c>
      <c r="O1" t="s">
        <v>2</v>
      </c>
    </row>
    <row r="2" spans="1:1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5">
      <c r="A3">
        <v>1</v>
      </c>
      <c r="B3">
        <v>4.0000000000000001E-3</v>
      </c>
      <c r="C3">
        <v>-2.5000000000000001E-2</v>
      </c>
      <c r="D3">
        <v>8.9999999999999993E-3</v>
      </c>
      <c r="E3">
        <v>1.2E-2</v>
      </c>
      <c r="F3">
        <v>4.7E-2</v>
      </c>
      <c r="G3">
        <v>6.0000000000000001E-3</v>
      </c>
      <c r="H3">
        <v>-1.9E-2</v>
      </c>
      <c r="I3">
        <v>-3.6999999999999998E-2</v>
      </c>
      <c r="J3">
        <v>2.5000000000000001E-2</v>
      </c>
      <c r="K3">
        <v>2.1000000000000001E-2</v>
      </c>
      <c r="L3">
        <v>1.7000000000000001E-2</v>
      </c>
      <c r="M3">
        <v>1.9E-2</v>
      </c>
      <c r="O3">
        <v>6.5833333333333343E-3</v>
      </c>
    </row>
    <row r="4" spans="1:15">
      <c r="A4">
        <v>2</v>
      </c>
      <c r="B4">
        <v>1.4E-2</v>
      </c>
      <c r="C4">
        <v>0</v>
      </c>
      <c r="D4">
        <v>-3.9E-2</v>
      </c>
      <c r="E4">
        <v>1.6E-2</v>
      </c>
      <c r="F4">
        <v>-6.0000000000000001E-3</v>
      </c>
      <c r="G4">
        <v>-2.1000000000000001E-2</v>
      </c>
      <c r="H4">
        <v>7.0000000000000007E-2</v>
      </c>
      <c r="I4">
        <v>-2.1999999999999999E-2</v>
      </c>
      <c r="J4">
        <v>1.9E-2</v>
      </c>
      <c r="K4">
        <v>2.5000000000000001E-2</v>
      </c>
      <c r="L4">
        <v>5.3999999999999999E-2</v>
      </c>
      <c r="M4">
        <v>0.04</v>
      </c>
      <c r="O4">
        <v>1.2500000000000002E-2</v>
      </c>
    </row>
    <row r="5" spans="1:15">
      <c r="A5">
        <v>3</v>
      </c>
      <c r="B5">
        <v>1E-3</v>
      </c>
      <c r="C5">
        <v>6.0000000000000001E-3</v>
      </c>
      <c r="D5">
        <v>5.0000000000000001E-3</v>
      </c>
      <c r="E5">
        <v>1.9E-2</v>
      </c>
      <c r="F5">
        <v>1.6E-2</v>
      </c>
      <c r="G5">
        <v>-5.1999999999999998E-2</v>
      </c>
      <c r="H5">
        <v>5.7000000000000002E-2</v>
      </c>
      <c r="I5">
        <v>2.7E-2</v>
      </c>
      <c r="J5">
        <v>3.9E-2</v>
      </c>
      <c r="K5">
        <v>0</v>
      </c>
      <c r="L5">
        <v>1.0999999999999999E-2</v>
      </c>
      <c r="M5">
        <v>2E-3</v>
      </c>
      <c r="O5">
        <v>1.0916666666666667E-2</v>
      </c>
    </row>
    <row r="6" spans="1:15">
      <c r="A6">
        <v>4</v>
      </c>
      <c r="B6">
        <v>-1.2E-2</v>
      </c>
      <c r="C6">
        <v>-2.1000000000000001E-2</v>
      </c>
      <c r="D6">
        <v>6.2E-2</v>
      </c>
      <c r="E6">
        <v>3.5999999999999997E-2</v>
      </c>
      <c r="F6">
        <v>-2E-3</v>
      </c>
      <c r="G6">
        <v>1.4999999999999999E-2</v>
      </c>
      <c r="H6">
        <v>-3.7999999999999999E-2</v>
      </c>
      <c r="I6">
        <v>-3.0000000000000001E-3</v>
      </c>
      <c r="J6">
        <v>2.4E-2</v>
      </c>
      <c r="K6">
        <v>1.2E-2</v>
      </c>
      <c r="L6">
        <v>4.8000000000000001E-2</v>
      </c>
      <c r="M6">
        <v>-7.0000000000000001E-3</v>
      </c>
      <c r="O6">
        <v>9.4999999999999998E-3</v>
      </c>
    </row>
    <row r="7" spans="1:15">
      <c r="A7">
        <v>5</v>
      </c>
      <c r="B7">
        <v>-4.2999999999999997E-2</v>
      </c>
      <c r="C7">
        <v>5.0000000000000001E-3</v>
      </c>
      <c r="D7">
        <v>2.3E-2</v>
      </c>
      <c r="E7">
        <v>0</v>
      </c>
      <c r="F7">
        <v>2.3E-2</v>
      </c>
      <c r="G7">
        <v>3.4000000000000002E-2</v>
      </c>
      <c r="H7">
        <v>0.04</v>
      </c>
      <c r="I7">
        <v>2.9000000000000001E-2</v>
      </c>
      <c r="J7">
        <v>-1.2999999999999999E-2</v>
      </c>
      <c r="K7">
        <v>-0.04</v>
      </c>
      <c r="L7">
        <v>1.0999999999999999E-2</v>
      </c>
      <c r="M7">
        <v>3.0000000000000001E-3</v>
      </c>
      <c r="O7">
        <v>6.000000000000001E-3</v>
      </c>
    </row>
    <row r="8" spans="1:15">
      <c r="A8">
        <v>6</v>
      </c>
      <c r="B8">
        <v>1.4999999999999999E-2</v>
      </c>
      <c r="C8">
        <v>-2.7E-2</v>
      </c>
      <c r="D8">
        <v>-0.01</v>
      </c>
      <c r="E8">
        <v>-2.7E-2</v>
      </c>
      <c r="F8">
        <v>2E-3</v>
      </c>
      <c r="G8">
        <v>5.6000000000000001E-2</v>
      </c>
      <c r="H8">
        <v>3.7999999999999999E-2</v>
      </c>
      <c r="I8">
        <v>-4.0000000000000001E-3</v>
      </c>
      <c r="J8">
        <v>0.08</v>
      </c>
      <c r="K8">
        <v>1E-3</v>
      </c>
      <c r="L8">
        <v>1.2999999999999999E-2</v>
      </c>
      <c r="M8">
        <v>2.5999999999999999E-2</v>
      </c>
      <c r="O8">
        <v>1.3583333333333334E-2</v>
      </c>
    </row>
    <row r="9" spans="1:15">
      <c r="A9">
        <v>7</v>
      </c>
      <c r="B9">
        <v>-1E-3</v>
      </c>
      <c r="C9">
        <v>1.0999999999999999E-2</v>
      </c>
      <c r="D9">
        <v>5.6000000000000001E-2</v>
      </c>
      <c r="E9">
        <v>-2.4E-2</v>
      </c>
      <c r="F9">
        <v>1.9E-2</v>
      </c>
      <c r="G9">
        <v>-1.4999999999999999E-2</v>
      </c>
      <c r="H9">
        <v>-4.8000000000000001E-2</v>
      </c>
      <c r="I9">
        <v>1.9E-2</v>
      </c>
      <c r="J9">
        <v>6.2E-2</v>
      </c>
      <c r="K9">
        <v>2.3E-2</v>
      </c>
      <c r="L9">
        <v>2E-3</v>
      </c>
      <c r="M9">
        <v>-1.7000000000000001E-2</v>
      </c>
      <c r="O9">
        <v>7.2500000000000004E-3</v>
      </c>
    </row>
    <row r="10" spans="1:15">
      <c r="A10">
        <v>8</v>
      </c>
      <c r="B10">
        <v>3.9E-2</v>
      </c>
      <c r="C10">
        <v>0.03</v>
      </c>
      <c r="D10">
        <v>3.0000000000000001E-3</v>
      </c>
      <c r="E10">
        <v>-4.0000000000000001E-3</v>
      </c>
      <c r="F10">
        <v>1.6E-2</v>
      </c>
      <c r="G10">
        <v>3.0000000000000001E-3</v>
      </c>
      <c r="H10">
        <v>-2.1000000000000001E-2</v>
      </c>
      <c r="I10">
        <v>1.7999999999999999E-2</v>
      </c>
      <c r="J10">
        <v>-2.5999999999999999E-2</v>
      </c>
      <c r="K10">
        <v>-2.1999999999999999E-2</v>
      </c>
      <c r="L10">
        <v>2.5999999999999999E-2</v>
      </c>
      <c r="M10">
        <v>7.2999999999999995E-2</v>
      </c>
      <c r="O10">
        <v>1.1250000000000001E-2</v>
      </c>
    </row>
    <row r="11" spans="1:15">
      <c r="A11">
        <v>9</v>
      </c>
      <c r="B11">
        <v>1.7000000000000001E-2</v>
      </c>
      <c r="C11">
        <v>0.02</v>
      </c>
      <c r="D11">
        <v>-2.4E-2</v>
      </c>
      <c r="E11">
        <v>-4.0000000000000001E-3</v>
      </c>
      <c r="F11">
        <v>1.9E-2</v>
      </c>
      <c r="G11">
        <v>-0.03</v>
      </c>
      <c r="H11">
        <v>3.9E-2</v>
      </c>
      <c r="I11">
        <v>2.5000000000000001E-2</v>
      </c>
      <c r="J11">
        <v>2.1000000000000001E-2</v>
      </c>
      <c r="K11">
        <v>5.3999999999999999E-2</v>
      </c>
      <c r="L11">
        <v>-1.0999999999999999E-2</v>
      </c>
      <c r="M11">
        <v>5.6000000000000001E-2</v>
      </c>
      <c r="O11">
        <v>1.5166666666666667E-2</v>
      </c>
    </row>
    <row r="12" spans="1:15">
      <c r="A12">
        <v>10</v>
      </c>
      <c r="B12">
        <v>0.108</v>
      </c>
      <c r="C12">
        <v>-3.0000000000000001E-3</v>
      </c>
      <c r="D12">
        <v>6.0999999999999999E-2</v>
      </c>
      <c r="E12">
        <v>8.0000000000000002E-3</v>
      </c>
      <c r="F12">
        <v>2.4E-2</v>
      </c>
      <c r="G12">
        <v>-1.2999999999999999E-2</v>
      </c>
      <c r="H12">
        <v>-3.6999999999999998E-2</v>
      </c>
      <c r="I12">
        <v>5.2999999999999999E-2</v>
      </c>
      <c r="J12">
        <v>-8.9999999999999993E-3</v>
      </c>
      <c r="K12">
        <v>-2.1000000000000001E-2</v>
      </c>
      <c r="L12">
        <v>2.5999999999999999E-2</v>
      </c>
      <c r="M12">
        <v>-8.9999999999999993E-3</v>
      </c>
      <c r="O12">
        <v>1.5666666666666662E-2</v>
      </c>
    </row>
    <row r="13" spans="1:15">
      <c r="M13" t="s">
        <v>20</v>
      </c>
      <c r="N13" t="s">
        <v>21</v>
      </c>
      <c r="O13" t="s">
        <v>22</v>
      </c>
    </row>
    <row r="14" spans="1:15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M14" s="6">
        <v>0</v>
      </c>
      <c r="N14">
        <v>0.1</v>
      </c>
      <c r="O14" s="6">
        <v>0</v>
      </c>
    </row>
    <row r="15" spans="1:15">
      <c r="A15">
        <v>1</v>
      </c>
      <c r="B15">
        <v>5.0307638888888895E-4</v>
      </c>
      <c r="C15">
        <v>5.5291666666666685E-5</v>
      </c>
      <c r="D15">
        <v>-9.8118055555555542E-5</v>
      </c>
      <c r="E15">
        <v>2.5670833333333334E-4</v>
      </c>
      <c r="F15">
        <v>-1.694166666666667E-4</v>
      </c>
      <c r="G15">
        <v>1.5332638888888888E-4</v>
      </c>
      <c r="H15">
        <v>1.7668749999999998E-4</v>
      </c>
      <c r="I15">
        <v>-2.3645833333333354E-5</v>
      </c>
      <c r="J15">
        <v>-2.5930555555555553E-5</v>
      </c>
      <c r="K15">
        <v>-5.738888888888892E-5</v>
      </c>
      <c r="M15" s="6">
        <v>0</v>
      </c>
      <c r="N15">
        <v>0.1</v>
      </c>
      <c r="O15" s="6">
        <v>0.2</v>
      </c>
    </row>
    <row r="16" spans="1:15">
      <c r="A16">
        <v>2</v>
      </c>
      <c r="B16">
        <v>5.5291666666666685E-5</v>
      </c>
      <c r="C16">
        <v>9.550833333333335E-4</v>
      </c>
      <c r="D16">
        <v>3.5770833333333341E-4</v>
      </c>
      <c r="E16">
        <v>-2.7200000000000005E-4</v>
      </c>
      <c r="F16">
        <v>-1.3516666666666663E-4</v>
      </c>
      <c r="G16">
        <v>2.4812499999999997E-4</v>
      </c>
      <c r="H16">
        <v>-5.0545833333333335E-4</v>
      </c>
      <c r="I16">
        <v>-5.6250000000000241E-6</v>
      </c>
      <c r="J16">
        <v>4.1050000000000011E-4</v>
      </c>
      <c r="K16">
        <v>-5.306666666666667E-4</v>
      </c>
      <c r="M16" s="6">
        <v>0</v>
      </c>
      <c r="N16">
        <v>0.1</v>
      </c>
      <c r="O16" s="6">
        <v>0.2</v>
      </c>
    </row>
    <row r="17" spans="1:15">
      <c r="A17">
        <v>3</v>
      </c>
      <c r="B17">
        <v>-9.8118055555555542E-5</v>
      </c>
      <c r="C17">
        <v>3.5770833333333341E-4</v>
      </c>
      <c r="D17">
        <v>6.3140972222222233E-4</v>
      </c>
      <c r="E17">
        <v>-1.6645833333333335E-4</v>
      </c>
      <c r="F17">
        <v>4.9916666666666676E-5</v>
      </c>
      <c r="G17">
        <v>2.9861111111112326E-7</v>
      </c>
      <c r="H17">
        <v>1.7187499999999954E-5</v>
      </c>
      <c r="I17">
        <v>-2.0906250000000002E-4</v>
      </c>
      <c r="J17">
        <v>2.938472222222222E-4</v>
      </c>
      <c r="K17">
        <v>-1.0052777777777779E-4</v>
      </c>
      <c r="M17" s="6">
        <v>0</v>
      </c>
      <c r="N17">
        <v>0.1</v>
      </c>
      <c r="O17" s="6">
        <v>0</v>
      </c>
    </row>
    <row r="18" spans="1:15">
      <c r="A18">
        <v>4</v>
      </c>
      <c r="B18">
        <v>2.5670833333333334E-4</v>
      </c>
      <c r="C18">
        <v>-2.7200000000000005E-4</v>
      </c>
      <c r="D18">
        <v>-1.6645833333333335E-4</v>
      </c>
      <c r="E18">
        <v>7.8308333333333344E-4</v>
      </c>
      <c r="F18">
        <v>-2.2916666666666714E-5</v>
      </c>
      <c r="G18">
        <v>-8.1291666666666646E-5</v>
      </c>
      <c r="H18">
        <v>4.2045833333333339E-4</v>
      </c>
      <c r="I18">
        <v>-1.4437499999999997E-4</v>
      </c>
      <c r="J18">
        <v>-4.8316666666666668E-4</v>
      </c>
      <c r="K18">
        <v>2.4149999999999996E-4</v>
      </c>
      <c r="M18" s="6">
        <v>0</v>
      </c>
      <c r="N18">
        <v>0.1</v>
      </c>
      <c r="O18" s="6">
        <v>0</v>
      </c>
    </row>
    <row r="19" spans="1:15">
      <c r="A19">
        <v>5</v>
      </c>
      <c r="B19">
        <v>-1.694166666666667E-4</v>
      </c>
      <c r="C19">
        <v>-1.3516666666666663E-4</v>
      </c>
      <c r="D19">
        <v>4.9916666666666676E-5</v>
      </c>
      <c r="E19">
        <v>-2.2916666666666714E-5</v>
      </c>
      <c r="F19">
        <v>6.6633333333333345E-4</v>
      </c>
      <c r="G19">
        <v>4.2250000000000031E-5</v>
      </c>
      <c r="H19">
        <v>-1.9441666666666666E-4</v>
      </c>
      <c r="I19">
        <v>-3.275000000000001E-5</v>
      </c>
      <c r="J19">
        <v>-2.465833333333333E-4</v>
      </c>
      <c r="K19">
        <v>-2.5008333333333328E-4</v>
      </c>
      <c r="M19" s="6">
        <v>0</v>
      </c>
      <c r="N19">
        <v>0.1</v>
      </c>
      <c r="O19" s="6">
        <v>0.2</v>
      </c>
    </row>
    <row r="20" spans="1:15">
      <c r="A20">
        <v>6</v>
      </c>
      <c r="B20">
        <v>1.5332638888888888E-4</v>
      </c>
      <c r="C20">
        <v>2.4812499999999997E-4</v>
      </c>
      <c r="D20">
        <v>2.9861111111112326E-7</v>
      </c>
      <c r="E20">
        <v>-8.1291666666666646E-5</v>
      </c>
      <c r="F20">
        <v>4.2250000000000031E-5</v>
      </c>
      <c r="G20">
        <v>9.5124305555555554E-4</v>
      </c>
      <c r="H20">
        <v>3.827083333333336E-5</v>
      </c>
      <c r="I20">
        <v>-2.0972916666666663E-4</v>
      </c>
      <c r="J20">
        <v>3.1486111111111092E-5</v>
      </c>
      <c r="K20">
        <v>-3.8447222222222219E-4</v>
      </c>
      <c r="M20" s="6">
        <v>0</v>
      </c>
      <c r="N20">
        <v>0.1</v>
      </c>
      <c r="O20" s="6">
        <v>0</v>
      </c>
    </row>
    <row r="21" spans="1:15">
      <c r="A21">
        <v>7</v>
      </c>
      <c r="B21">
        <v>1.7668749999999998E-4</v>
      </c>
      <c r="C21">
        <v>-5.0545833333333335E-4</v>
      </c>
      <c r="D21">
        <v>1.7187499999999954E-5</v>
      </c>
      <c r="E21">
        <v>4.2045833333333339E-4</v>
      </c>
      <c r="F21">
        <v>-1.9441666666666666E-4</v>
      </c>
      <c r="G21">
        <v>3.827083333333336E-5</v>
      </c>
      <c r="H21">
        <v>9.2668749999999999E-4</v>
      </c>
      <c r="I21">
        <v>-1.7681250000000002E-4</v>
      </c>
      <c r="J21">
        <v>-1.1504166666666668E-4</v>
      </c>
      <c r="K21">
        <v>3.5983333333333337E-4</v>
      </c>
      <c r="M21" s="6">
        <v>0</v>
      </c>
      <c r="N21">
        <v>0.1</v>
      </c>
      <c r="O21" s="6">
        <v>0.2</v>
      </c>
    </row>
    <row r="22" spans="1:15">
      <c r="A22">
        <v>8</v>
      </c>
      <c r="B22">
        <v>-2.3645833333333354E-5</v>
      </c>
      <c r="C22">
        <v>-5.6250000000000241E-6</v>
      </c>
      <c r="D22">
        <v>-2.0906250000000002E-4</v>
      </c>
      <c r="E22">
        <v>-1.4437499999999997E-4</v>
      </c>
      <c r="F22">
        <v>-3.275000000000001E-5</v>
      </c>
      <c r="G22">
        <v>-2.0972916666666663E-4</v>
      </c>
      <c r="H22">
        <v>-1.7681250000000002E-4</v>
      </c>
      <c r="I22">
        <v>7.6018750000000001E-4</v>
      </c>
      <c r="J22">
        <v>8.937499999999999E-5</v>
      </c>
      <c r="K22">
        <v>4.1241666666666667E-4</v>
      </c>
      <c r="M22" s="6">
        <v>1</v>
      </c>
      <c r="N22">
        <v>0.1</v>
      </c>
      <c r="O22" s="6">
        <v>0.2</v>
      </c>
    </row>
    <row r="23" spans="1:15">
      <c r="A23">
        <v>9</v>
      </c>
      <c r="B23">
        <v>-2.5930555555555553E-5</v>
      </c>
      <c r="C23">
        <v>4.1050000000000011E-4</v>
      </c>
      <c r="D23">
        <v>2.938472222222222E-4</v>
      </c>
      <c r="E23">
        <v>-4.8316666666666668E-4</v>
      </c>
      <c r="F23">
        <v>-2.465833333333333E-4</v>
      </c>
      <c r="G23">
        <v>3.1486111111111092E-5</v>
      </c>
      <c r="H23">
        <v>-1.1504166666666668E-4</v>
      </c>
      <c r="I23">
        <v>8.937499999999999E-5</v>
      </c>
      <c r="J23">
        <v>7.1180555555555548E-4</v>
      </c>
      <c r="K23">
        <v>-3.2969444444444447E-4</v>
      </c>
      <c r="M23" s="6">
        <v>0</v>
      </c>
      <c r="N23">
        <v>0.1</v>
      </c>
      <c r="O23" s="6">
        <v>0</v>
      </c>
    </row>
    <row r="24" spans="1:15">
      <c r="A24">
        <v>10</v>
      </c>
      <c r="B24">
        <v>-5.738888888888892E-5</v>
      </c>
      <c r="C24">
        <v>-5.306666666666667E-4</v>
      </c>
      <c r="D24">
        <v>-1.0052777777777779E-4</v>
      </c>
      <c r="E24">
        <v>2.4149999999999996E-4</v>
      </c>
      <c r="F24">
        <v>-2.5008333333333328E-4</v>
      </c>
      <c r="G24">
        <v>-3.8447222222222219E-4</v>
      </c>
      <c r="H24">
        <v>3.5983333333333337E-4</v>
      </c>
      <c r="I24">
        <v>4.1241666666666667E-4</v>
      </c>
      <c r="J24">
        <v>-3.2969444444444447E-4</v>
      </c>
      <c r="K24">
        <v>1.5595555555555553E-3</v>
      </c>
    </row>
    <row r="25" spans="1:15">
      <c r="B25" t="s">
        <v>30</v>
      </c>
      <c r="C25" t="s">
        <v>31</v>
      </c>
      <c r="D25" t="s">
        <v>32</v>
      </c>
      <c r="F25" t="s">
        <v>37</v>
      </c>
      <c r="G25" t="s">
        <v>39</v>
      </c>
    </row>
    <row r="26" spans="1:15">
      <c r="A26" t="s">
        <v>12</v>
      </c>
      <c r="B26">
        <f>SUMPRODUCT($O$3:$O$12,M14:M23)</f>
        <v>1.5166666666666667E-2</v>
      </c>
      <c r="C26">
        <f t="shared" ref="C26:D26" si="0">SUMPRODUCT($O$3:$O$12,N14:N23)</f>
        <v>1.0841666666666666E-2</v>
      </c>
      <c r="D26">
        <f t="shared" si="0"/>
        <v>1.2683333333333336E-2</v>
      </c>
      <c r="F26">
        <v>0.1</v>
      </c>
      <c r="G26">
        <f>NORMSINV(1-F26)</f>
        <v>1.2815515655446006</v>
      </c>
      <c r="I26" t="s">
        <v>38</v>
      </c>
    </row>
    <row r="27" spans="1:15">
      <c r="A27" t="s">
        <v>33</v>
      </c>
      <c r="B27">
        <f>SUMPRODUCT(M14:M23,B30:B39)</f>
        <v>7.1180555555555548E-4</v>
      </c>
      <c r="C27">
        <f t="shared" ref="C27:D27" si="1">SUMPRODUCT(N14:N23,C30:C39)</f>
        <v>5.8172430555555569E-5</v>
      </c>
      <c r="D27">
        <f t="shared" si="1"/>
        <v>2.4094305555555563E-4</v>
      </c>
      <c r="F27">
        <v>0.2</v>
      </c>
      <c r="G27">
        <f t="shared" ref="G27:G28" si="2">NORMSINV(1-F27)</f>
        <v>0.84162123357291474</v>
      </c>
      <c r="I27">
        <v>100000</v>
      </c>
    </row>
    <row r="28" spans="1:15">
      <c r="A28" t="s">
        <v>18</v>
      </c>
      <c r="B28">
        <f>SQRT(B27)</f>
        <v>2.6679684322636867E-2</v>
      </c>
      <c r="C28">
        <f t="shared" ref="C28:D28" si="3">SQRT(C27)</f>
        <v>7.6270853250475423E-3</v>
      </c>
      <c r="D28">
        <f t="shared" si="3"/>
        <v>1.5522340530846359E-2</v>
      </c>
      <c r="F28">
        <v>0.3</v>
      </c>
      <c r="G28">
        <f t="shared" si="2"/>
        <v>0.52440051270804078</v>
      </c>
    </row>
    <row r="29" spans="1:15" ht="16" thickBot="1">
      <c r="B29" t="s">
        <v>34</v>
      </c>
      <c r="C29" t="s">
        <v>35</v>
      </c>
      <c r="D29" t="s">
        <v>36</v>
      </c>
      <c r="E29" t="s">
        <v>29</v>
      </c>
    </row>
    <row r="30" spans="1:15">
      <c r="A30">
        <v>1</v>
      </c>
      <c r="B30">
        <f t="array" ref="B30:B39">MMULT(B15:K24,M14:M23)</f>
        <v>-2.5930555555555553E-5</v>
      </c>
      <c r="C30">
        <f t="array" ref="C30:C39">MMULT(B15:K24,N14:N23)</f>
        <v>7.7059027777777795E-5</v>
      </c>
      <c r="D30">
        <f t="array" ref="D30:D39">MMULT(B15:K24,O14:O23)</f>
        <v>1.218472222222222E-5</v>
      </c>
      <c r="E30" s="34"/>
      <c r="F30" s="35" t="s">
        <v>30</v>
      </c>
      <c r="G30" s="35" t="s">
        <v>31</v>
      </c>
      <c r="H30" s="36" t="s">
        <v>32</v>
      </c>
    </row>
    <row r="31" spans="1:15">
      <c r="A31">
        <v>2</v>
      </c>
      <c r="B31">
        <v>4.1050000000000011E-4</v>
      </c>
      <c r="C31">
        <v>5.7779166666666671E-5</v>
      </c>
      <c r="D31">
        <v>3.9315833333333349E-4</v>
      </c>
      <c r="E31" s="37">
        <v>0.1</v>
      </c>
      <c r="F31" s="18">
        <f>-($B$26-$B$28*G26)*$I$27</f>
        <v>1902.4724545244342</v>
      </c>
      <c r="G31" s="18">
        <f>-1*($C$26-$C$28*G26)*$I$27</f>
        <v>-106.71635278097398</v>
      </c>
      <c r="H31" s="38">
        <f>-($D$26-$D$28*G26)*$I$27</f>
        <v>720.93464748892222</v>
      </c>
    </row>
    <row r="32" spans="1:15">
      <c r="A32">
        <v>3</v>
      </c>
      <c r="B32">
        <v>2.938472222222222E-4</v>
      </c>
      <c r="C32">
        <v>7.7620138888888921E-5</v>
      </c>
      <c r="D32">
        <v>2.1484027777777783E-4</v>
      </c>
      <c r="E32" s="37">
        <v>0.2</v>
      </c>
      <c r="F32" s="18">
        <f t="shared" ref="F32:F33" si="4">-($B$26-$B$28*G27)*$I$27</f>
        <v>728.75221642869269</v>
      </c>
      <c r="G32" s="18">
        <f t="shared" ref="G32:G33" si="5">-1*($C$26-$C$28*G27)*$I$27</f>
        <v>-442.25497068342781</v>
      </c>
      <c r="H32" s="38">
        <f t="shared" ref="H32:H33" si="6">-($D$26-$D$28*G27)*$I$27</f>
        <v>38.059805217642918</v>
      </c>
    </row>
    <row r="33" spans="1:8" ht="16" thickBot="1">
      <c r="A33">
        <v>4</v>
      </c>
      <c r="B33">
        <v>-4.8316666666666668E-4</v>
      </c>
      <c r="C33">
        <v>5.315416666666668E-5</v>
      </c>
      <c r="D33">
        <v>-2.2945833333333333E-4</v>
      </c>
      <c r="E33" s="39">
        <v>0.3</v>
      </c>
      <c r="F33" s="40">
        <f t="shared" si="4"/>
        <v>-117.58265289872165</v>
      </c>
      <c r="G33" s="40">
        <f t="shared" si="5"/>
        <v>-684.20192117437614</v>
      </c>
      <c r="H33" s="41">
        <f t="shared" si="6"/>
        <v>-454.34100005287036</v>
      </c>
    </row>
    <row r="34" spans="1:8">
      <c r="A34">
        <v>5</v>
      </c>
      <c r="B34">
        <v>-2.465833333333333E-4</v>
      </c>
      <c r="C34">
        <v>-2.9283333333333318E-5</v>
      </c>
      <c r="D34">
        <v>-6.4466666666666643E-5</v>
      </c>
    </row>
    <row r="35" spans="1:8">
      <c r="A35">
        <v>6</v>
      </c>
      <c r="B35">
        <v>3.1486111111111092E-5</v>
      </c>
      <c r="C35">
        <v>7.8950694444444462E-5</v>
      </c>
      <c r="D35">
        <v>2.0428472222222224E-4</v>
      </c>
    </row>
    <row r="36" spans="1:8">
      <c r="A36">
        <v>7</v>
      </c>
      <c r="B36">
        <v>-1.1504166666666668E-4</v>
      </c>
      <c r="C36">
        <v>9.473958333333334E-5</v>
      </c>
      <c r="D36">
        <v>-1.4837083333333335E-4</v>
      </c>
    </row>
    <row r="37" spans="1:8">
      <c r="A37">
        <v>8</v>
      </c>
      <c r="B37">
        <v>8.937499999999999E-5</v>
      </c>
      <c r="C37">
        <v>4.5997916666666672E-5</v>
      </c>
      <c r="D37">
        <v>8.5029166666666662E-5</v>
      </c>
    </row>
    <row r="38" spans="1:8">
      <c r="A38">
        <v>9</v>
      </c>
      <c r="B38">
        <v>7.1180555555555548E-4</v>
      </c>
      <c r="C38">
        <v>3.3659722222222217E-5</v>
      </c>
      <c r="D38">
        <v>3.0740277777777775E-4</v>
      </c>
    </row>
    <row r="39" spans="1:8">
      <c r="A39">
        <v>10</v>
      </c>
      <c r="B39">
        <v>-3.2969444444444447E-4</v>
      </c>
      <c r="C39">
        <v>9.2047222222222213E-5</v>
      </c>
      <c r="D39">
        <v>-1.8658888888888891E-4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一夫 何</cp:lastModifiedBy>
  <dcterms:created xsi:type="dcterms:W3CDTF">2009-11-01T21:51:21Z</dcterms:created>
  <dcterms:modified xsi:type="dcterms:W3CDTF">2019-12-17T10:54:28Z</dcterms:modified>
</cp:coreProperties>
</file>