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uhe/Desktop/"/>
    </mc:Choice>
  </mc:AlternateContent>
  <xr:revisionPtr revIDLastSave="0" documentId="13_ncr:1_{084D6ED5-C06A-4641-8801-5C17A6852D4F}" xr6:coauthVersionLast="45" xr6:coauthVersionMax="45" xr10:uidLastSave="{00000000-0000-0000-0000-000000000000}"/>
  <bookViews>
    <workbookView xWindow="680" yWindow="920" windowWidth="27840" windowHeight="15660" xr2:uid="{151D6F1D-538E-2B4F-BA9D-6CE6A6893155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Sheet1!$G$39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1" i="1" l="1"/>
  <c r="D39" i="1"/>
  <c r="E39" i="1" s="1"/>
  <c r="K24" i="1"/>
  <c r="J24" i="1"/>
  <c r="I24" i="1"/>
  <c r="H24" i="1"/>
  <c r="G24" i="1"/>
  <c r="F24" i="1"/>
  <c r="E24" i="1"/>
  <c r="D24" i="1"/>
  <c r="C24" i="1"/>
  <c r="B24" i="1"/>
  <c r="K23" i="1"/>
  <c r="J23" i="1"/>
  <c r="I23" i="1"/>
  <c r="H23" i="1"/>
  <c r="G23" i="1"/>
  <c r="F23" i="1"/>
  <c r="E23" i="1"/>
  <c r="D23" i="1"/>
  <c r="C23" i="1"/>
  <c r="B23" i="1"/>
  <c r="K22" i="1"/>
  <c r="J22" i="1"/>
  <c r="I22" i="1"/>
  <c r="H22" i="1"/>
  <c r="G22" i="1"/>
  <c r="F22" i="1"/>
  <c r="E22" i="1"/>
  <c r="D22" i="1"/>
  <c r="C22" i="1"/>
  <c r="B22" i="1"/>
  <c r="O21" i="1"/>
  <c r="K21" i="1"/>
  <c r="J21" i="1"/>
  <c r="I21" i="1"/>
  <c r="H21" i="1"/>
  <c r="G21" i="1"/>
  <c r="F21" i="1"/>
  <c r="E21" i="1"/>
  <c r="D21" i="1"/>
  <c r="C21" i="1"/>
  <c r="B21" i="1"/>
  <c r="O20" i="1"/>
  <c r="K20" i="1"/>
  <c r="J20" i="1"/>
  <c r="I20" i="1"/>
  <c r="H20" i="1"/>
  <c r="G20" i="1"/>
  <c r="F20" i="1"/>
  <c r="E20" i="1"/>
  <c r="D20" i="1"/>
  <c r="C20" i="1"/>
  <c r="B20" i="1"/>
  <c r="O19" i="1"/>
  <c r="K19" i="1"/>
  <c r="J19" i="1"/>
  <c r="I19" i="1"/>
  <c r="H19" i="1"/>
  <c r="G19" i="1"/>
  <c r="F19" i="1"/>
  <c r="E19" i="1"/>
  <c r="D19" i="1"/>
  <c r="C19" i="1"/>
  <c r="B19" i="1"/>
  <c r="K18" i="1"/>
  <c r="J18" i="1"/>
  <c r="I18" i="1"/>
  <c r="H18" i="1"/>
  <c r="G18" i="1"/>
  <c r="F18" i="1"/>
  <c r="E18" i="1"/>
  <c r="D18" i="1"/>
  <c r="C18" i="1"/>
  <c r="B18" i="1"/>
  <c r="K17" i="1"/>
  <c r="J17" i="1"/>
  <c r="I17" i="1"/>
  <c r="H17" i="1"/>
  <c r="G17" i="1"/>
  <c r="F17" i="1"/>
  <c r="E17" i="1"/>
  <c r="D17" i="1"/>
  <c r="C17" i="1"/>
  <c r="B17" i="1"/>
  <c r="K16" i="1"/>
  <c r="J16" i="1"/>
  <c r="I16" i="1"/>
  <c r="H16" i="1"/>
  <c r="G16" i="1"/>
  <c r="F16" i="1"/>
  <c r="E16" i="1"/>
  <c r="D16" i="1"/>
  <c r="C16" i="1"/>
  <c r="B16" i="1"/>
  <c r="K15" i="1"/>
  <c r="J15" i="1"/>
  <c r="I15" i="1"/>
  <c r="H15" i="1"/>
  <c r="G15" i="1"/>
  <c r="F15" i="1"/>
  <c r="E15" i="1"/>
  <c r="D15" i="1"/>
  <c r="C15" i="1"/>
  <c r="B15" i="1"/>
  <c r="O12" i="1"/>
  <c r="O11" i="1"/>
  <c r="O10" i="1"/>
  <c r="O9" i="1"/>
  <c r="O8" i="1"/>
  <c r="O7" i="1"/>
  <c r="O6" i="1"/>
  <c r="O5" i="1"/>
  <c r="O4" i="1"/>
  <c r="O3" i="1"/>
  <c r="A46" i="1" s="1"/>
  <c r="D46" i="1" s="1"/>
  <c r="E46" i="1" s="1"/>
  <c r="H27" i="1" l="1" a="1"/>
  <c r="H34" i="1" s="1"/>
  <c r="H33" i="1"/>
  <c r="H32" i="1"/>
  <c r="H31" i="1"/>
  <c r="H29" i="1"/>
  <c r="H36" i="1"/>
  <c r="H28" i="1"/>
  <c r="H27" i="1"/>
  <c r="C41" i="1"/>
  <c r="A43" i="1"/>
  <c r="D43" i="1" s="1"/>
  <c r="E43" i="1" s="1"/>
  <c r="B46" i="1"/>
  <c r="F27" i="1" a="1"/>
  <c r="A40" i="1"/>
  <c r="D40" i="1" s="1"/>
  <c r="E40" i="1" s="1"/>
  <c r="B43" i="1"/>
  <c r="C46" i="1"/>
  <c r="A48" i="1"/>
  <c r="D48" i="1" s="1"/>
  <c r="E48" i="1" s="1"/>
  <c r="K27" i="1"/>
  <c r="B40" i="1"/>
  <c r="C43" i="1"/>
  <c r="A45" i="1"/>
  <c r="D45" i="1" s="1"/>
  <c r="E45" i="1" s="1"/>
  <c r="B48" i="1"/>
  <c r="L27" i="1"/>
  <c r="C40" i="1"/>
  <c r="A42" i="1"/>
  <c r="D42" i="1" s="1"/>
  <c r="E42" i="1" s="1"/>
  <c r="B45" i="1"/>
  <c r="C48" i="1"/>
  <c r="G27" i="1" a="1"/>
  <c r="M27" i="1"/>
  <c r="B39" i="1"/>
  <c r="B42" i="1"/>
  <c r="C45" i="1"/>
  <c r="A47" i="1"/>
  <c r="D47" i="1" s="1"/>
  <c r="E47" i="1" s="1"/>
  <c r="C39" i="1"/>
  <c r="C42" i="1"/>
  <c r="A44" i="1"/>
  <c r="D44" i="1" s="1"/>
  <c r="E44" i="1" s="1"/>
  <c r="B47" i="1"/>
  <c r="A41" i="1"/>
  <c r="D41" i="1" s="1"/>
  <c r="E41" i="1" s="1"/>
  <c r="B44" i="1"/>
  <c r="C47" i="1"/>
  <c r="B41" i="1"/>
  <c r="C44" i="1"/>
  <c r="H35" i="1" l="1"/>
  <c r="H30" i="1"/>
  <c r="E49" i="1"/>
  <c r="G39" i="1" s="1"/>
  <c r="G29" i="1"/>
  <c r="G36" i="1"/>
  <c r="G28" i="1"/>
  <c r="G35" i="1"/>
  <c r="G27" i="1"/>
  <c r="L28" i="1" s="1"/>
  <c r="L29" i="1" s="1"/>
  <c r="L34" i="1" s="1"/>
  <c r="G34" i="1"/>
  <c r="G33" i="1"/>
  <c r="G32" i="1"/>
  <c r="G31" i="1"/>
  <c r="G30" i="1"/>
  <c r="M28" i="1"/>
  <c r="M29" i="1" s="1"/>
  <c r="M33" i="1" s="1"/>
  <c r="F32" i="1"/>
  <c r="F31" i="1"/>
  <c r="F30" i="1"/>
  <c r="F29" i="1"/>
  <c r="F36" i="1"/>
  <c r="F28" i="1"/>
  <c r="F35" i="1"/>
  <c r="F27" i="1"/>
  <c r="F34" i="1"/>
  <c r="F33" i="1"/>
  <c r="K28" i="1" l="1"/>
  <c r="K29" i="1" s="1"/>
  <c r="K35" i="1" s="1"/>
  <c r="L35" i="1"/>
  <c r="M35" i="1"/>
  <c r="L33" i="1"/>
  <c r="M34" i="1"/>
  <c r="K34" i="1" l="1"/>
  <c r="K33" i="1"/>
</calcChain>
</file>

<file path=xl/sharedStrings.xml><?xml version="1.0" encoding="utf-8"?>
<sst xmlns="http://schemas.openxmlformats.org/spreadsheetml/2006/main" count="38" uniqueCount="24">
  <si>
    <t>Monthly Return Rates</t>
  </si>
  <si>
    <t>Asset</t>
  </si>
  <si>
    <t>Average returns</t>
  </si>
  <si>
    <t>Covariance Matrix</t>
  </si>
  <si>
    <t>Amount Invested</t>
  </si>
  <si>
    <t>α</t>
  </si>
  <si>
    <t>standard quantile</t>
  </si>
  <si>
    <t>Portfolio 1</t>
  </si>
  <si>
    <t>Portfolio 2</t>
  </si>
  <si>
    <t>Portfolio 3</t>
  </si>
  <si>
    <t>Cx -1</t>
  </si>
  <si>
    <t>Cx -2</t>
  </si>
  <si>
    <t>Cx -3</t>
  </si>
  <si>
    <t>mean</t>
  </si>
  <si>
    <t>variance</t>
  </si>
  <si>
    <t>sigma</t>
  </si>
  <si>
    <t>Value at Risk</t>
  </si>
  <si>
    <t>Average Value at Risk</t>
    <phoneticPr fontId="7" type="noConversion"/>
  </si>
  <si>
    <t>return value</t>
    <phoneticPr fontId="7" type="noConversion"/>
  </si>
  <si>
    <t>t-gk</t>
    <phoneticPr fontId="7" type="noConversion"/>
  </si>
  <si>
    <t>max</t>
    <phoneticPr fontId="7" type="noConversion"/>
  </si>
  <si>
    <t>t</t>
    <phoneticPr fontId="7" type="noConversion"/>
  </si>
  <si>
    <t>AVAaR</t>
    <phoneticPr fontId="7" type="noConversion"/>
  </si>
  <si>
    <t>total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</si>
</sst>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0_);\(#,##0.0000\)"/>
  </numFmts>
  <fonts count="9" x14ac:knownFonts="1">
    <font>
      <sz val="12"/>
      <color theme="1"/>
      <name val="Calibri"/>
      <family val="2"/>
      <charset val="134"/>
      <scheme val="minor"/>
    </font>
    <font>
      <i/>
      <sz val="10"/>
      <color theme="1"/>
      <name val="Arial"/>
      <family val="2"/>
    </font>
    <font>
      <sz val="9"/>
      <name val="Calibri"/>
      <family val="2"/>
      <charset val="134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5" fillId="0" borderId="0" xfId="0" applyFont="1" applyAlignment="1">
      <alignment horizontal="center"/>
    </xf>
    <xf numFmtId="0" fontId="0" fillId="0" borderId="18" xfId="0" applyBorder="1" applyAlignment="1"/>
    <xf numFmtId="0" fontId="0" fillId="0" borderId="12" xfId="0" applyBorder="1" applyAlignment="1"/>
    <xf numFmtId="0" fontId="0" fillId="0" borderId="19" xfId="0" applyBorder="1" applyAlignment="1"/>
    <xf numFmtId="0" fontId="4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4" fontId="0" fillId="0" borderId="0" xfId="0" applyNumberFormat="1" applyAlignment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0" fillId="0" borderId="0" xfId="0" applyNumberFormat="1" applyAlignment="1"/>
    <xf numFmtId="44" fontId="0" fillId="0" borderId="20" xfId="0" applyNumberFormat="1" applyBorder="1" applyAlignment="1"/>
    <xf numFmtId="44" fontId="0" fillId="0" borderId="21" xfId="0" applyNumberFormat="1" applyBorder="1" applyAlignment="1"/>
    <xf numFmtId="44" fontId="0" fillId="0" borderId="22" xfId="0" applyNumberFormat="1" applyBorder="1" applyAlignment="1"/>
    <xf numFmtId="44" fontId="0" fillId="0" borderId="23" xfId="0" applyNumberFormat="1" applyBorder="1" applyAlignment="1"/>
    <xf numFmtId="44" fontId="0" fillId="0" borderId="24" xfId="0" applyNumberFormat="1" applyBorder="1" applyAlignment="1"/>
    <xf numFmtId="44" fontId="0" fillId="0" borderId="25" xfId="0" applyNumberFormat="1" applyBorder="1" applyAlignment="1"/>
    <xf numFmtId="44" fontId="0" fillId="0" borderId="26" xfId="0" applyNumberFormat="1" applyBorder="1" applyAlignment="1"/>
    <xf numFmtId="44" fontId="0" fillId="0" borderId="27" xfId="0" applyNumberForma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43" fontId="0" fillId="0" borderId="0" xfId="0" applyNumberFormat="1" applyAlignment="1"/>
    <xf numFmtId="165" fontId="0" fillId="0" borderId="0" xfId="0" applyNumberFormat="1" applyAlignment="1"/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8" fillId="0" borderId="0" xfId="0" applyFont="1" applyAlignment="1"/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D4EA-B8F3-F246-B644-9502A04F188D}">
  <dimension ref="A1:O61"/>
  <sheetViews>
    <sheetView tabSelected="1" zoomScale="103" workbookViewId="0">
      <selection activeCell="N37" sqref="N37"/>
    </sheetView>
  </sheetViews>
  <sheetFormatPr baseColWidth="10" defaultColWidth="8.83203125" defaultRowHeight="16" x14ac:dyDescent="0.2"/>
  <cols>
    <col min="1" max="10" width="8.83203125" style="2" customWidth="1"/>
    <col min="11" max="13" width="10.83203125" style="2" customWidth="1"/>
    <col min="14" max="14" width="8.83203125" style="2" customWidth="1"/>
    <col min="15" max="15" width="9.1640625" style="2" customWidth="1"/>
    <col min="16" max="16384" width="8.83203125" style="2"/>
  </cols>
  <sheetData>
    <row r="1" spans="1:15" x14ac:dyDescent="0.2">
      <c r="A1" s="1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5" ht="17" thickBot="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 t="s">
        <v>2</v>
      </c>
    </row>
    <row r="3" spans="1:15" x14ac:dyDescent="0.2">
      <c r="A3" s="1">
        <v>1</v>
      </c>
      <c r="B3" s="3">
        <v>4.0000000000000001E-3</v>
      </c>
      <c r="C3" s="4">
        <v>-2.5000000000000001E-2</v>
      </c>
      <c r="D3" s="4">
        <v>8.9999999999999993E-3</v>
      </c>
      <c r="E3" s="4">
        <v>1.2E-2</v>
      </c>
      <c r="F3" s="4">
        <v>4.7E-2</v>
      </c>
      <c r="G3" s="4">
        <v>-1.9E-2</v>
      </c>
      <c r="H3" s="4">
        <v>6.0000000000000001E-3</v>
      </c>
      <c r="I3" s="4">
        <v>-3.6999999999999998E-2</v>
      </c>
      <c r="J3" s="4">
        <v>2.5000000000000001E-2</v>
      </c>
      <c r="K3" s="4">
        <v>2.1000000000000001E-2</v>
      </c>
      <c r="L3" s="4">
        <v>1.7000000000000001E-2</v>
      </c>
      <c r="M3" s="5">
        <v>1.9E-2</v>
      </c>
      <c r="O3" s="6">
        <f>AVERAGE(B3:M3)</f>
        <v>6.5833333333333343E-3</v>
      </c>
    </row>
    <row r="4" spans="1:15" x14ac:dyDescent="0.2">
      <c r="A4" s="1">
        <v>2</v>
      </c>
      <c r="B4" s="7">
        <v>1.4E-2</v>
      </c>
      <c r="C4" s="8">
        <v>0</v>
      </c>
      <c r="D4" s="8">
        <v>-3.9E-2</v>
      </c>
      <c r="E4" s="8">
        <v>1.6E-2</v>
      </c>
      <c r="F4" s="8">
        <v>-6.0000000000000001E-3</v>
      </c>
      <c r="G4" s="8">
        <v>7.0000000000000007E-2</v>
      </c>
      <c r="H4" s="8">
        <v>-2.1000000000000001E-2</v>
      </c>
      <c r="I4" s="8">
        <v>-2.1999999999999999E-2</v>
      </c>
      <c r="J4" s="8">
        <v>1.9E-2</v>
      </c>
      <c r="K4" s="8">
        <v>2.5000000000000001E-2</v>
      </c>
      <c r="L4" s="8">
        <v>5.3999999999999999E-2</v>
      </c>
      <c r="M4" s="9">
        <v>0.04</v>
      </c>
      <c r="O4" s="10">
        <f t="shared" ref="O4:O12" si="0">AVERAGE(B4:M4)</f>
        <v>1.2500000000000002E-2</v>
      </c>
    </row>
    <row r="5" spans="1:15" x14ac:dyDescent="0.2">
      <c r="A5" s="1">
        <v>3</v>
      </c>
      <c r="B5" s="7">
        <v>1E-3</v>
      </c>
      <c r="C5" s="8">
        <v>6.0000000000000001E-3</v>
      </c>
      <c r="D5" s="8">
        <v>5.0000000000000001E-3</v>
      </c>
      <c r="E5" s="8">
        <v>1.9E-2</v>
      </c>
      <c r="F5" s="8">
        <v>1.6E-2</v>
      </c>
      <c r="G5" s="8">
        <v>5.7000000000000002E-2</v>
      </c>
      <c r="H5" s="8">
        <v>-5.1999999999999998E-2</v>
      </c>
      <c r="I5" s="8">
        <v>2.7E-2</v>
      </c>
      <c r="J5" s="8">
        <v>3.9E-2</v>
      </c>
      <c r="K5" s="8">
        <v>0</v>
      </c>
      <c r="L5" s="8">
        <v>1.0999999999999999E-2</v>
      </c>
      <c r="M5" s="9">
        <v>2E-3</v>
      </c>
      <c r="O5" s="10">
        <f t="shared" si="0"/>
        <v>1.091666666666667E-2</v>
      </c>
    </row>
    <row r="6" spans="1:15" x14ac:dyDescent="0.2">
      <c r="A6" s="1">
        <v>4</v>
      </c>
      <c r="B6" s="7">
        <v>-1.2E-2</v>
      </c>
      <c r="C6" s="8">
        <v>-2.1000000000000001E-2</v>
      </c>
      <c r="D6" s="8">
        <v>6.2E-2</v>
      </c>
      <c r="E6" s="8">
        <v>3.5999999999999997E-2</v>
      </c>
      <c r="F6" s="8">
        <v>-2E-3</v>
      </c>
      <c r="G6" s="8">
        <v>-3.7999999999999999E-2</v>
      </c>
      <c r="H6" s="8">
        <v>1.4999999999999999E-2</v>
      </c>
      <c r="I6" s="8">
        <v>-3.0000000000000001E-3</v>
      </c>
      <c r="J6" s="8">
        <v>2.4E-2</v>
      </c>
      <c r="K6" s="8">
        <v>1.2E-2</v>
      </c>
      <c r="L6" s="8">
        <v>4.8000000000000001E-2</v>
      </c>
      <c r="M6" s="9">
        <v>-7.0000000000000001E-3</v>
      </c>
      <c r="O6" s="10">
        <f t="shared" si="0"/>
        <v>9.4999999999999998E-3</v>
      </c>
    </row>
    <row r="7" spans="1:15" x14ac:dyDescent="0.2">
      <c r="A7" s="1">
        <v>5</v>
      </c>
      <c r="B7" s="7">
        <v>-4.2999999999999997E-2</v>
      </c>
      <c r="C7" s="8">
        <v>5.0000000000000001E-3</v>
      </c>
      <c r="D7" s="8">
        <v>2.3E-2</v>
      </c>
      <c r="E7" s="8">
        <v>0</v>
      </c>
      <c r="F7" s="8">
        <v>2.3E-2</v>
      </c>
      <c r="G7" s="8">
        <v>0.04</v>
      </c>
      <c r="H7" s="8">
        <v>3.4000000000000002E-2</v>
      </c>
      <c r="I7" s="8">
        <v>2.9000000000000001E-2</v>
      </c>
      <c r="J7" s="8">
        <v>-1.2999999999999999E-2</v>
      </c>
      <c r="K7" s="8">
        <v>-0.04</v>
      </c>
      <c r="L7" s="8">
        <v>1.0999999999999999E-2</v>
      </c>
      <c r="M7" s="9">
        <v>3.0000000000000001E-3</v>
      </c>
      <c r="O7" s="10">
        <f t="shared" si="0"/>
        <v>6.000000000000001E-3</v>
      </c>
    </row>
    <row r="8" spans="1:15" x14ac:dyDescent="0.2">
      <c r="A8" s="1">
        <v>6</v>
      </c>
      <c r="B8" s="7">
        <v>1.4999999999999999E-2</v>
      </c>
      <c r="C8" s="8">
        <v>-2.7E-2</v>
      </c>
      <c r="D8" s="8">
        <v>-0.01</v>
      </c>
      <c r="E8" s="8">
        <v>-2.7E-2</v>
      </c>
      <c r="F8" s="8">
        <v>2E-3</v>
      </c>
      <c r="G8" s="8">
        <v>3.7999999999999999E-2</v>
      </c>
      <c r="H8" s="8">
        <v>5.6000000000000001E-2</v>
      </c>
      <c r="I8" s="8">
        <v>-4.0000000000000001E-3</v>
      </c>
      <c r="J8" s="8">
        <v>0.08</v>
      </c>
      <c r="K8" s="8">
        <v>1E-3</v>
      </c>
      <c r="L8" s="8">
        <v>1.2999999999999999E-2</v>
      </c>
      <c r="M8" s="9">
        <v>2.5999999999999999E-2</v>
      </c>
      <c r="O8" s="10">
        <f t="shared" si="0"/>
        <v>1.3583333333333334E-2</v>
      </c>
    </row>
    <row r="9" spans="1:15" x14ac:dyDescent="0.2">
      <c r="A9" s="1">
        <v>7</v>
      </c>
      <c r="B9" s="7">
        <v>-1E-3</v>
      </c>
      <c r="C9" s="8">
        <v>1.0999999999999999E-2</v>
      </c>
      <c r="D9" s="8">
        <v>5.6000000000000001E-2</v>
      </c>
      <c r="E9" s="8">
        <v>-2.4E-2</v>
      </c>
      <c r="F9" s="8">
        <v>1.9E-2</v>
      </c>
      <c r="G9" s="8">
        <v>-4.8000000000000001E-2</v>
      </c>
      <c r="H9" s="8">
        <v>-1.4999999999999999E-2</v>
      </c>
      <c r="I9" s="8">
        <v>1.9E-2</v>
      </c>
      <c r="J9" s="8">
        <v>6.2E-2</v>
      </c>
      <c r="K9" s="8">
        <v>2.3E-2</v>
      </c>
      <c r="L9" s="8">
        <v>2E-3</v>
      </c>
      <c r="M9" s="9">
        <v>-1.7000000000000001E-2</v>
      </c>
      <c r="O9" s="10">
        <f t="shared" si="0"/>
        <v>7.2500000000000004E-3</v>
      </c>
    </row>
    <row r="10" spans="1:15" x14ac:dyDescent="0.2">
      <c r="A10" s="1">
        <v>8</v>
      </c>
      <c r="B10" s="7">
        <v>3.9E-2</v>
      </c>
      <c r="C10" s="8">
        <v>0.03</v>
      </c>
      <c r="D10" s="8">
        <v>3.0000000000000001E-3</v>
      </c>
      <c r="E10" s="8">
        <v>-4.0000000000000001E-3</v>
      </c>
      <c r="F10" s="8">
        <v>1.6E-2</v>
      </c>
      <c r="G10" s="8">
        <v>-2.1000000000000001E-2</v>
      </c>
      <c r="H10" s="8">
        <v>3.0000000000000001E-3</v>
      </c>
      <c r="I10" s="8">
        <v>1.7999999999999999E-2</v>
      </c>
      <c r="J10" s="8">
        <v>-2.5999999999999999E-2</v>
      </c>
      <c r="K10" s="8">
        <v>-2.1999999999999999E-2</v>
      </c>
      <c r="L10" s="8">
        <v>2.5999999999999999E-2</v>
      </c>
      <c r="M10" s="9">
        <v>7.2999999999999995E-2</v>
      </c>
      <c r="O10" s="10">
        <f t="shared" si="0"/>
        <v>1.1250000000000001E-2</v>
      </c>
    </row>
    <row r="11" spans="1:15" x14ac:dyDescent="0.2">
      <c r="A11" s="1">
        <v>9</v>
      </c>
      <c r="B11" s="7">
        <v>1.7000000000000001E-2</v>
      </c>
      <c r="C11" s="8">
        <v>0.02</v>
      </c>
      <c r="D11" s="8">
        <v>-2.4E-2</v>
      </c>
      <c r="E11" s="8">
        <v>-4.0000000000000001E-3</v>
      </c>
      <c r="F11" s="8">
        <v>1.9E-2</v>
      </c>
      <c r="G11" s="8">
        <v>3.9E-2</v>
      </c>
      <c r="H11" s="8">
        <v>-0.03</v>
      </c>
      <c r="I11" s="8">
        <v>2.5000000000000001E-2</v>
      </c>
      <c r="J11" s="8">
        <v>2.1000000000000001E-2</v>
      </c>
      <c r="K11" s="8">
        <v>5.3999999999999999E-2</v>
      </c>
      <c r="L11" s="8">
        <v>-1.0999999999999999E-2</v>
      </c>
      <c r="M11" s="9">
        <v>5.6000000000000001E-2</v>
      </c>
      <c r="O11" s="10">
        <f t="shared" si="0"/>
        <v>1.5166666666666667E-2</v>
      </c>
    </row>
    <row r="12" spans="1:15" ht="17" thickBot="1" x14ac:dyDescent="0.25">
      <c r="A12" s="1">
        <v>10</v>
      </c>
      <c r="B12" s="11">
        <v>0.108</v>
      </c>
      <c r="C12" s="12">
        <v>-3.0000000000000001E-3</v>
      </c>
      <c r="D12" s="12">
        <v>6.0999999999999999E-2</v>
      </c>
      <c r="E12" s="12">
        <v>8.0000000000000002E-3</v>
      </c>
      <c r="F12" s="12">
        <v>2.4E-2</v>
      </c>
      <c r="G12" s="12">
        <v>-3.6999999999999998E-2</v>
      </c>
      <c r="H12" s="12">
        <v>-1.2999999999999999E-2</v>
      </c>
      <c r="I12" s="12">
        <v>5.2999999999999999E-2</v>
      </c>
      <c r="J12" s="12">
        <v>-8.9999999999999993E-3</v>
      </c>
      <c r="K12" s="12">
        <v>-2.1000000000000001E-2</v>
      </c>
      <c r="L12" s="12">
        <v>2.5999999999999999E-2</v>
      </c>
      <c r="M12" s="13">
        <v>-8.9999999999999993E-3</v>
      </c>
      <c r="O12" s="14">
        <f t="shared" si="0"/>
        <v>1.5666666666666662E-2</v>
      </c>
    </row>
    <row r="14" spans="1:15" ht="17" thickBot="1" x14ac:dyDescent="0.25">
      <c r="B14" s="48" t="s">
        <v>3</v>
      </c>
      <c r="C14" s="48"/>
      <c r="D14" s="48"/>
      <c r="E14" s="48"/>
      <c r="F14" s="48"/>
      <c r="G14" s="48"/>
      <c r="H14" s="48"/>
      <c r="I14" s="48"/>
      <c r="J14" s="48"/>
      <c r="K14" s="48"/>
    </row>
    <row r="15" spans="1:15" x14ac:dyDescent="0.2">
      <c r="B15" s="15">
        <f>COVAR(B$3:M$3,B3:M3)</f>
        <v>5.0307638888888895E-4</v>
      </c>
      <c r="C15" s="16">
        <f>COVAR(B$4:M$4,B3:M3)</f>
        <v>5.5291666666666685E-5</v>
      </c>
      <c r="D15" s="16">
        <f>COVAR(B$5:M$5,B3:M3)</f>
        <v>-9.8118055555555542E-5</v>
      </c>
      <c r="E15" s="16">
        <f>COVAR($B$6:$M$6,$B3:$M3)</f>
        <v>2.5670833333333334E-4</v>
      </c>
      <c r="F15" s="16">
        <f>COVAR($B$7:$M$7,$B3:$M3)</f>
        <v>-1.694166666666667E-4</v>
      </c>
      <c r="G15" s="16">
        <f>COVAR($B$8:$M$8,$B3:$M3)</f>
        <v>1.5332638888888888E-4</v>
      </c>
      <c r="H15" s="16">
        <f>COVAR($B$9:$M$9,$B3:$M3)</f>
        <v>1.7668750000000001E-4</v>
      </c>
      <c r="I15" s="16">
        <f>COVAR($B$10:$M$10,$B3:$M3)</f>
        <v>-2.3645833333333354E-5</v>
      </c>
      <c r="J15" s="16">
        <f>COVAR($B$11:$M$11,$B3:$M3)</f>
        <v>-2.5930555555555553E-5</v>
      </c>
      <c r="K15" s="17">
        <f>COVAR($B$12:$M$12,$B3:$M3)</f>
        <v>-5.7388888888888886E-5</v>
      </c>
      <c r="O15" s="2" t="s">
        <v>4</v>
      </c>
    </row>
    <row r="16" spans="1:15" x14ac:dyDescent="0.2">
      <c r="B16" s="18">
        <f t="shared" ref="B16:B23" si="1">COVAR(B$3:M$3,B4:M4)</f>
        <v>5.5291666666666685E-5</v>
      </c>
      <c r="C16" s="2">
        <f t="shared" ref="C16:C24" si="2">COVAR(B$4:M$4,B4:M4)</f>
        <v>9.550833333333335E-4</v>
      </c>
      <c r="D16" s="2">
        <f t="shared" ref="D16:D24" si="3">COVAR(B$5:M$5,B4:M4)</f>
        <v>3.5770833333333336E-4</v>
      </c>
      <c r="E16" s="2">
        <f t="shared" ref="E16:E24" si="4">COVAR($B$6:$M$6,$B4:$M4)</f>
        <v>-2.7200000000000005E-4</v>
      </c>
      <c r="F16" s="2">
        <f t="shared" ref="F16:F24" si="5">COVAR($B$7:$M$7,$B4:$M4)</f>
        <v>-1.3516666666666663E-4</v>
      </c>
      <c r="G16" s="2">
        <f t="shared" ref="G16:G24" si="6">COVAR($B$8:$M$8,$B4:$M4)</f>
        <v>2.4812500000000003E-4</v>
      </c>
      <c r="H16" s="2">
        <f t="shared" ref="H16:H24" si="7">COVAR($B$9:$M$9,$B4:$M4)</f>
        <v>-5.0545833333333335E-4</v>
      </c>
      <c r="I16" s="2">
        <f t="shared" ref="I16:I24" si="8">COVAR($B$10:$M$10,$B4:$M4)</f>
        <v>-5.6250000000000241E-6</v>
      </c>
      <c r="J16" s="2">
        <f t="shared" ref="J16:J24" si="9">COVAR($B$11:$M$11,$B4:$M4)</f>
        <v>4.1050000000000011E-4</v>
      </c>
      <c r="K16" s="19">
        <f t="shared" ref="K16:K24" si="10">COVAR($B$12:$M$12,$B4:$M4)</f>
        <v>-5.306666666666667E-4</v>
      </c>
      <c r="O16" s="2">
        <v>100000</v>
      </c>
    </row>
    <row r="17" spans="1:15" x14ac:dyDescent="0.2">
      <c r="B17" s="18">
        <f>COVAR(B$3:M$3,B5:M5)</f>
        <v>-9.8118055555555542E-5</v>
      </c>
      <c r="C17" s="2">
        <f t="shared" si="2"/>
        <v>3.5770833333333336E-4</v>
      </c>
      <c r="D17" s="2">
        <f t="shared" si="3"/>
        <v>6.3140972222222233E-4</v>
      </c>
      <c r="E17" s="2">
        <f t="shared" si="4"/>
        <v>-1.6645833333333335E-4</v>
      </c>
      <c r="F17" s="2">
        <f t="shared" si="5"/>
        <v>4.9916666666666676E-5</v>
      </c>
      <c r="G17" s="2">
        <f t="shared" si="6"/>
        <v>2.9861111111110521E-7</v>
      </c>
      <c r="H17" s="2">
        <f t="shared" si="7"/>
        <v>1.7187499999999974E-5</v>
      </c>
      <c r="I17" s="2">
        <f t="shared" si="8"/>
        <v>-2.0906249999999997E-4</v>
      </c>
      <c r="J17" s="2">
        <f t="shared" si="9"/>
        <v>2.938472222222222E-4</v>
      </c>
      <c r="K17" s="19">
        <f t="shared" si="10"/>
        <v>-1.0052777777777782E-4</v>
      </c>
    </row>
    <row r="18" spans="1:15" x14ac:dyDescent="0.2">
      <c r="B18" s="18">
        <f t="shared" si="1"/>
        <v>2.5670833333333334E-4</v>
      </c>
      <c r="C18" s="2">
        <f t="shared" si="2"/>
        <v>-2.7200000000000005E-4</v>
      </c>
      <c r="D18" s="2">
        <f t="shared" si="3"/>
        <v>-1.6645833333333335E-4</v>
      </c>
      <c r="E18" s="2">
        <f t="shared" si="4"/>
        <v>7.8308333333333344E-4</v>
      </c>
      <c r="F18" s="2">
        <f t="shared" si="5"/>
        <v>-2.2916666666666721E-5</v>
      </c>
      <c r="G18" s="2">
        <f t="shared" si="6"/>
        <v>-8.1291666666666673E-5</v>
      </c>
      <c r="H18" s="2">
        <f t="shared" si="7"/>
        <v>4.2045833333333339E-4</v>
      </c>
      <c r="I18" s="2">
        <f t="shared" si="8"/>
        <v>-1.4437499999999997E-4</v>
      </c>
      <c r="J18" s="2">
        <f t="shared" si="9"/>
        <v>-4.8316666666666668E-4</v>
      </c>
      <c r="K18" s="19">
        <f t="shared" si="10"/>
        <v>2.4149999999999996E-4</v>
      </c>
      <c r="N18" s="20" t="s">
        <v>5</v>
      </c>
      <c r="O18" s="2" t="s">
        <v>6</v>
      </c>
    </row>
    <row r="19" spans="1:15" x14ac:dyDescent="0.2">
      <c r="B19" s="18">
        <f t="shared" si="1"/>
        <v>-1.694166666666667E-4</v>
      </c>
      <c r="C19" s="2">
        <f>COVAR(B$4:M$4,B7:M7)</f>
        <v>-1.3516666666666663E-4</v>
      </c>
      <c r="D19" s="2">
        <f t="shared" si="3"/>
        <v>4.9916666666666676E-5</v>
      </c>
      <c r="E19" s="2">
        <f t="shared" si="4"/>
        <v>-2.2916666666666721E-5</v>
      </c>
      <c r="F19" s="2">
        <f t="shared" si="5"/>
        <v>6.6633333333333345E-4</v>
      </c>
      <c r="G19" s="2">
        <f t="shared" si="6"/>
        <v>4.2250000000000031E-5</v>
      </c>
      <c r="H19" s="2">
        <f t="shared" si="7"/>
        <v>-1.9441666666666666E-4</v>
      </c>
      <c r="I19" s="2">
        <f t="shared" si="8"/>
        <v>-3.2749999999999976E-5</v>
      </c>
      <c r="J19" s="2">
        <f t="shared" si="9"/>
        <v>-2.465833333333333E-4</v>
      </c>
      <c r="K19" s="19">
        <f t="shared" si="10"/>
        <v>-2.5008333333333333E-4</v>
      </c>
      <c r="N19" s="2">
        <v>0.1</v>
      </c>
      <c r="O19" s="2">
        <f>NORMSINV(1-N19)</f>
        <v>1.2815515655446006</v>
      </c>
    </row>
    <row r="20" spans="1:15" x14ac:dyDescent="0.2">
      <c r="B20" s="18">
        <f t="shared" si="1"/>
        <v>1.5332638888888888E-4</v>
      </c>
      <c r="C20" s="2">
        <f t="shared" si="2"/>
        <v>2.4812500000000003E-4</v>
      </c>
      <c r="D20" s="2">
        <f t="shared" si="3"/>
        <v>2.9861111111110521E-7</v>
      </c>
      <c r="E20" s="2">
        <f t="shared" si="4"/>
        <v>-8.1291666666666673E-5</v>
      </c>
      <c r="F20" s="2">
        <f t="shared" si="5"/>
        <v>4.2250000000000031E-5</v>
      </c>
      <c r="G20" s="2">
        <f t="shared" si="6"/>
        <v>9.5124305555555554E-4</v>
      </c>
      <c r="H20" s="2">
        <f t="shared" si="7"/>
        <v>3.8270833333333326E-5</v>
      </c>
      <c r="I20" s="2">
        <f t="shared" si="8"/>
        <v>-2.0972916666666663E-4</v>
      </c>
      <c r="J20" s="2">
        <f t="shared" si="9"/>
        <v>3.1486111111111072E-5</v>
      </c>
      <c r="K20" s="19">
        <f t="shared" si="10"/>
        <v>-3.8447222222222225E-4</v>
      </c>
      <c r="N20" s="2">
        <v>0.2</v>
      </c>
      <c r="O20" s="2">
        <f t="shared" ref="O20:O21" si="11">NORMSINV(1-N20)</f>
        <v>0.84162123357291474</v>
      </c>
    </row>
    <row r="21" spans="1:15" x14ac:dyDescent="0.2">
      <c r="B21" s="18">
        <f t="shared" si="1"/>
        <v>1.7668750000000001E-4</v>
      </c>
      <c r="C21" s="2">
        <f t="shared" si="2"/>
        <v>-5.0545833333333335E-4</v>
      </c>
      <c r="D21" s="2">
        <f t="shared" si="3"/>
        <v>1.7187499999999974E-5</v>
      </c>
      <c r="E21" s="2">
        <f t="shared" si="4"/>
        <v>4.2045833333333339E-4</v>
      </c>
      <c r="F21" s="2">
        <f t="shared" si="5"/>
        <v>-1.9441666666666666E-4</v>
      </c>
      <c r="G21" s="2">
        <f t="shared" si="6"/>
        <v>3.8270833333333326E-5</v>
      </c>
      <c r="H21" s="2">
        <f t="shared" si="7"/>
        <v>9.2668749999999999E-4</v>
      </c>
      <c r="I21" s="2">
        <f t="shared" si="8"/>
        <v>-1.7681250000000002E-4</v>
      </c>
      <c r="J21" s="2">
        <f t="shared" si="9"/>
        <v>-1.1504166666666672E-4</v>
      </c>
      <c r="K21" s="19">
        <f t="shared" si="10"/>
        <v>3.5983333333333337E-4</v>
      </c>
      <c r="N21" s="2">
        <v>0.3</v>
      </c>
      <c r="O21" s="2">
        <f t="shared" si="11"/>
        <v>0.52440051270804078</v>
      </c>
    </row>
    <row r="22" spans="1:15" x14ac:dyDescent="0.2">
      <c r="B22" s="18">
        <f t="shared" si="1"/>
        <v>-2.3645833333333354E-5</v>
      </c>
      <c r="C22" s="2">
        <f t="shared" si="2"/>
        <v>-5.6250000000000241E-6</v>
      </c>
      <c r="D22" s="2">
        <f t="shared" si="3"/>
        <v>-2.0906249999999997E-4</v>
      </c>
      <c r="E22" s="2">
        <f t="shared" si="4"/>
        <v>-1.4437499999999997E-4</v>
      </c>
      <c r="F22" s="2">
        <f t="shared" si="5"/>
        <v>-3.2749999999999976E-5</v>
      </c>
      <c r="G22" s="2">
        <f t="shared" si="6"/>
        <v>-2.0972916666666663E-4</v>
      </c>
      <c r="H22" s="2">
        <f t="shared" si="7"/>
        <v>-1.7681250000000002E-4</v>
      </c>
      <c r="I22" s="2">
        <f t="shared" si="8"/>
        <v>7.6018750000000001E-4</v>
      </c>
      <c r="J22" s="2">
        <f t="shared" si="9"/>
        <v>8.937499999999999E-5</v>
      </c>
      <c r="K22" s="19">
        <f t="shared" si="10"/>
        <v>4.1241666666666667E-4</v>
      </c>
    </row>
    <row r="23" spans="1:15" x14ac:dyDescent="0.2">
      <c r="B23" s="18">
        <f t="shared" si="1"/>
        <v>-2.5930555555555553E-5</v>
      </c>
      <c r="C23" s="2">
        <f t="shared" si="2"/>
        <v>4.1050000000000011E-4</v>
      </c>
      <c r="D23" s="2">
        <f>COVAR(B$5:M$5,B11:M11)</f>
        <v>2.938472222222222E-4</v>
      </c>
      <c r="E23" s="2">
        <f t="shared" si="4"/>
        <v>-4.8316666666666668E-4</v>
      </c>
      <c r="F23" s="2">
        <f t="shared" si="5"/>
        <v>-2.465833333333333E-4</v>
      </c>
      <c r="G23" s="2">
        <f t="shared" si="6"/>
        <v>3.1486111111111072E-5</v>
      </c>
      <c r="H23" s="2">
        <f t="shared" si="7"/>
        <v>-1.1504166666666672E-4</v>
      </c>
      <c r="I23" s="2">
        <f t="shared" si="8"/>
        <v>8.937499999999999E-5</v>
      </c>
      <c r="J23" s="2">
        <f t="shared" si="9"/>
        <v>7.1180555555555548E-4</v>
      </c>
      <c r="K23" s="19">
        <f t="shared" si="10"/>
        <v>-3.2969444444444447E-4</v>
      </c>
    </row>
    <row r="24" spans="1:15" ht="17" thickBot="1" x14ac:dyDescent="0.25">
      <c r="B24" s="21">
        <f>COVAR(B$3:M$3,B12:M12)</f>
        <v>-5.7388888888888886E-5</v>
      </c>
      <c r="C24" s="22">
        <f t="shared" si="2"/>
        <v>-5.306666666666667E-4</v>
      </c>
      <c r="D24" s="22">
        <f t="shared" si="3"/>
        <v>-1.0052777777777782E-4</v>
      </c>
      <c r="E24" s="22">
        <f t="shared" si="4"/>
        <v>2.4149999999999996E-4</v>
      </c>
      <c r="F24" s="22">
        <f t="shared" si="5"/>
        <v>-2.5008333333333333E-4</v>
      </c>
      <c r="G24" s="22">
        <f t="shared" si="6"/>
        <v>-3.8447222222222225E-4</v>
      </c>
      <c r="H24" s="22">
        <f t="shared" si="7"/>
        <v>3.5983333333333337E-4</v>
      </c>
      <c r="I24" s="22">
        <f t="shared" si="8"/>
        <v>4.1241666666666667E-4</v>
      </c>
      <c r="J24" s="22">
        <f t="shared" si="9"/>
        <v>-3.2969444444444447E-4</v>
      </c>
      <c r="K24" s="23">
        <f t="shared" si="10"/>
        <v>1.5595555555555551E-3</v>
      </c>
    </row>
    <row r="26" spans="1:15" ht="17" thickBot="1" x14ac:dyDescent="0.25">
      <c r="A26" s="1" t="s">
        <v>1</v>
      </c>
      <c r="B26" s="2" t="s">
        <v>7</v>
      </c>
      <c r="C26" s="2" t="s">
        <v>8</v>
      </c>
      <c r="D26" s="2" t="s">
        <v>9</v>
      </c>
      <c r="F26" s="24" t="s">
        <v>10</v>
      </c>
      <c r="G26" s="24" t="s">
        <v>11</v>
      </c>
      <c r="H26" s="24" t="s">
        <v>12</v>
      </c>
      <c r="K26" s="2" t="s">
        <v>7</v>
      </c>
      <c r="L26" s="2" t="s">
        <v>8</v>
      </c>
      <c r="M26" s="2" t="s">
        <v>9</v>
      </c>
    </row>
    <row r="27" spans="1:15" x14ac:dyDescent="0.2">
      <c r="A27" s="1">
        <v>1</v>
      </c>
      <c r="B27" s="25">
        <v>0</v>
      </c>
      <c r="C27" s="16">
        <v>0.1</v>
      </c>
      <c r="D27" s="26">
        <v>0</v>
      </c>
      <c r="F27" s="6">
        <f t="array" ref="F27:F36">MMULT($B15:$K24,B27:B36)</f>
        <v>-2.5930555555555553E-5</v>
      </c>
      <c r="G27" s="6">
        <f t="array" ref="G27:G36">MMULT($B15:$K24,C27:C36)</f>
        <v>7.7059027777777808E-5</v>
      </c>
      <c r="H27" s="6">
        <f t="array" ref="H27:H36">MMULT($B15:$K24,D27:D36)</f>
        <v>1.218472222222222E-5</v>
      </c>
      <c r="J27" s="2" t="s">
        <v>13</v>
      </c>
      <c r="K27" s="27">
        <f>$O16*SUMPRODUCT(B27:B36,$O3:$O12)</f>
        <v>1516.6666666666667</v>
      </c>
      <c r="L27" s="27">
        <f t="shared" ref="L27:M27" si="12">$O16*SUMPRODUCT(C27:C36,$O3:$O12)</f>
        <v>1084.1666666666667</v>
      </c>
      <c r="M27" s="27">
        <f t="shared" si="12"/>
        <v>1268.3333333333337</v>
      </c>
    </row>
    <row r="28" spans="1:15" x14ac:dyDescent="0.2">
      <c r="A28" s="1">
        <v>2</v>
      </c>
      <c r="B28" s="28">
        <v>0</v>
      </c>
      <c r="C28" s="2">
        <v>0.1</v>
      </c>
      <c r="D28" s="29">
        <v>0.2</v>
      </c>
      <c r="F28" s="10">
        <v>4.1050000000000011E-4</v>
      </c>
      <c r="G28" s="10">
        <v>5.7779166666666671E-5</v>
      </c>
      <c r="H28" s="10">
        <v>3.9315833333333349E-4</v>
      </c>
      <c r="J28" s="2" t="s">
        <v>14</v>
      </c>
      <c r="K28" s="30">
        <f>$O16^2*SUMPRODUCT(B27:B36,F27:F36)</f>
        <v>7118055.555555555</v>
      </c>
      <c r="L28" s="30">
        <f t="shared" ref="L28:M28" si="13">$O16^2*SUMPRODUCT(C27:C36,G27:G36)</f>
        <v>581724.30555555562</v>
      </c>
      <c r="M28" s="30">
        <f t="shared" si="13"/>
        <v>2409430.5555555564</v>
      </c>
    </row>
    <row r="29" spans="1:15" x14ac:dyDescent="0.2">
      <c r="A29" s="1">
        <v>3</v>
      </c>
      <c r="B29" s="28">
        <v>0</v>
      </c>
      <c r="C29" s="2">
        <v>0.1</v>
      </c>
      <c r="D29" s="29">
        <v>0.2</v>
      </c>
      <c r="F29" s="10">
        <v>2.938472222222222E-4</v>
      </c>
      <c r="G29" s="10">
        <v>7.7620138888888921E-5</v>
      </c>
      <c r="H29" s="10">
        <v>2.1484027777777783E-4</v>
      </c>
      <c r="J29" s="2" t="s">
        <v>15</v>
      </c>
      <c r="K29" s="27">
        <f>SQRT(K28)</f>
        <v>2667.9684322636867</v>
      </c>
      <c r="L29" s="27">
        <f t="shared" ref="L29:M29" si="14">SQRT(L28)</f>
        <v>762.7085325047542</v>
      </c>
      <c r="M29" s="27">
        <f t="shared" si="14"/>
        <v>1552.2340530846359</v>
      </c>
    </row>
    <row r="30" spans="1:15" x14ac:dyDescent="0.2">
      <c r="A30" s="1">
        <v>4</v>
      </c>
      <c r="B30" s="28">
        <v>0</v>
      </c>
      <c r="C30" s="2">
        <v>0.1</v>
      </c>
      <c r="D30" s="29">
        <v>0</v>
      </c>
      <c r="F30" s="10">
        <v>-4.8316666666666668E-4</v>
      </c>
      <c r="G30" s="10">
        <v>5.315416666666668E-5</v>
      </c>
      <c r="H30" s="10">
        <v>-2.2945833333333336E-4</v>
      </c>
      <c r="J30" s="20"/>
    </row>
    <row r="31" spans="1:15" x14ac:dyDescent="0.2">
      <c r="A31" s="1">
        <v>5</v>
      </c>
      <c r="B31" s="28">
        <v>0</v>
      </c>
      <c r="C31" s="2">
        <v>0.1</v>
      </c>
      <c r="D31" s="29">
        <v>0</v>
      </c>
      <c r="F31" s="10">
        <v>-2.465833333333333E-4</v>
      </c>
      <c r="G31" s="10">
        <v>-2.9283333333333321E-5</v>
      </c>
      <c r="H31" s="10">
        <v>-6.4466666666666643E-5</v>
      </c>
      <c r="K31" s="49" t="s">
        <v>16</v>
      </c>
      <c r="L31" s="49"/>
      <c r="M31" s="49"/>
    </row>
    <row r="32" spans="1:15" ht="17" thickBot="1" x14ac:dyDescent="0.25">
      <c r="A32" s="1">
        <v>6</v>
      </c>
      <c r="B32" s="28">
        <v>0</v>
      </c>
      <c r="C32" s="2">
        <v>0.1</v>
      </c>
      <c r="D32" s="29">
        <v>0.2</v>
      </c>
      <c r="F32" s="10">
        <v>3.1486111111111072E-5</v>
      </c>
      <c r="G32" s="10">
        <v>7.8950694444444448E-5</v>
      </c>
      <c r="H32" s="10">
        <v>2.0428472222222221E-4</v>
      </c>
      <c r="J32" s="20" t="s">
        <v>5</v>
      </c>
      <c r="K32" s="2" t="s">
        <v>7</v>
      </c>
      <c r="L32" s="2" t="s">
        <v>8</v>
      </c>
      <c r="M32" s="2" t="s">
        <v>9</v>
      </c>
    </row>
    <row r="33" spans="1:13" x14ac:dyDescent="0.2">
      <c r="A33" s="1">
        <v>7</v>
      </c>
      <c r="B33" s="28">
        <v>0</v>
      </c>
      <c r="C33" s="2">
        <v>0.1</v>
      </c>
      <c r="D33" s="29">
        <v>0</v>
      </c>
      <c r="F33" s="10">
        <v>-1.1504166666666672E-4</v>
      </c>
      <c r="G33" s="10">
        <v>9.473958333333334E-5</v>
      </c>
      <c r="H33" s="10">
        <v>-1.4837083333333337E-4</v>
      </c>
      <c r="J33" s="2">
        <v>0.1</v>
      </c>
      <c r="K33" s="31">
        <f>-(K$27-$O19*K$29)</f>
        <v>1902.4724545244346</v>
      </c>
      <c r="L33" s="32">
        <f t="shared" ref="L33:M33" si="15">-(L$27-$O19*L$29)</f>
        <v>-106.71635278097415</v>
      </c>
      <c r="M33" s="33">
        <f t="shared" si="15"/>
        <v>720.93464748892211</v>
      </c>
    </row>
    <row r="34" spans="1:13" x14ac:dyDescent="0.2">
      <c r="A34" s="1">
        <v>8</v>
      </c>
      <c r="B34" s="28">
        <v>0</v>
      </c>
      <c r="C34" s="2">
        <v>0.1</v>
      </c>
      <c r="D34" s="29">
        <v>0.2</v>
      </c>
      <c r="F34" s="10">
        <v>8.937499999999999E-5</v>
      </c>
      <c r="G34" s="10">
        <v>4.5997916666666672E-5</v>
      </c>
      <c r="H34" s="10">
        <v>8.5029166666666676E-5</v>
      </c>
      <c r="J34" s="2">
        <v>0.2</v>
      </c>
      <c r="K34" s="34">
        <f t="shared" ref="K34:M35" si="16">-(K$27-$O20*K$29)</f>
        <v>728.75221642869269</v>
      </c>
      <c r="L34" s="27">
        <f t="shared" si="16"/>
        <v>-442.25497068342793</v>
      </c>
      <c r="M34" s="35">
        <f t="shared" si="16"/>
        <v>38.059805217642861</v>
      </c>
    </row>
    <row r="35" spans="1:13" ht="17" thickBot="1" x14ac:dyDescent="0.25">
      <c r="A35" s="1">
        <v>9</v>
      </c>
      <c r="B35" s="28">
        <v>1</v>
      </c>
      <c r="C35" s="2">
        <v>0.1</v>
      </c>
      <c r="D35" s="29">
        <v>0.2</v>
      </c>
      <c r="F35" s="10">
        <v>7.1180555555555548E-4</v>
      </c>
      <c r="G35" s="10">
        <v>3.3659722222222217E-5</v>
      </c>
      <c r="H35" s="10">
        <v>3.0740277777777775E-4</v>
      </c>
      <c r="J35" s="2">
        <v>0.3</v>
      </c>
      <c r="K35" s="36">
        <f t="shared" si="16"/>
        <v>-117.58265289872156</v>
      </c>
      <c r="L35" s="37">
        <f t="shared" si="16"/>
        <v>-684.20192117437625</v>
      </c>
      <c r="M35" s="38">
        <f t="shared" si="16"/>
        <v>-454.34100005287041</v>
      </c>
    </row>
    <row r="36" spans="1:13" ht="17" thickBot="1" x14ac:dyDescent="0.25">
      <c r="A36" s="1">
        <v>10</v>
      </c>
      <c r="B36" s="39">
        <v>0</v>
      </c>
      <c r="C36" s="22">
        <v>0.1</v>
      </c>
      <c r="D36" s="40">
        <v>0</v>
      </c>
      <c r="F36" s="14">
        <v>-3.2969444444444447E-4</v>
      </c>
      <c r="G36" s="14">
        <v>9.2047222222222159E-5</v>
      </c>
      <c r="H36" s="14">
        <v>-1.8658888888888891E-4</v>
      </c>
    </row>
    <row r="37" spans="1:13" x14ac:dyDescent="0.2">
      <c r="K37" s="49" t="s">
        <v>17</v>
      </c>
      <c r="L37" s="49"/>
      <c r="M37" s="49"/>
    </row>
    <row r="38" spans="1:13" ht="17" thickBot="1" x14ac:dyDescent="0.25">
      <c r="A38" s="2" t="s">
        <v>18</v>
      </c>
      <c r="D38" s="2" t="s">
        <v>19</v>
      </c>
      <c r="E38" s="2" t="s">
        <v>20</v>
      </c>
      <c r="F38" s="2" t="s">
        <v>21</v>
      </c>
      <c r="G38" s="2">
        <v>0</v>
      </c>
      <c r="J38" s="20" t="s">
        <v>5</v>
      </c>
      <c r="K38" s="2" t="s">
        <v>7</v>
      </c>
      <c r="L38" s="2" t="s">
        <v>8</v>
      </c>
      <c r="M38" s="2" t="s">
        <v>9</v>
      </c>
    </row>
    <row r="39" spans="1:13" x14ac:dyDescent="0.2">
      <c r="A39" s="41">
        <v>0</v>
      </c>
      <c r="B39" s="41">
        <f t="shared" ref="B39:C48" si="17">C27*$O$3*$O$16</f>
        <v>65.833333333333343</v>
      </c>
      <c r="C39" s="41">
        <f t="shared" si="17"/>
        <v>0</v>
      </c>
      <c r="D39" s="41">
        <f>$G$38-A39</f>
        <v>0</v>
      </c>
      <c r="E39" s="41">
        <f>MAX(0,D39)*(1/12)</f>
        <v>0</v>
      </c>
      <c r="F39" s="2" t="s">
        <v>22</v>
      </c>
      <c r="G39" s="42">
        <f>-G38+(1/J42)*E49</f>
        <v>0</v>
      </c>
      <c r="J39" s="2">
        <v>0.1</v>
      </c>
      <c r="K39" s="31">
        <v>0</v>
      </c>
      <c r="L39" s="32">
        <v>-65.833331162841674</v>
      </c>
      <c r="M39" s="33">
        <v>0</v>
      </c>
    </row>
    <row r="40" spans="1:13" x14ac:dyDescent="0.2">
      <c r="A40" s="41">
        <f t="shared" ref="A40:A48" si="18">B52*$O$3*$O$16</f>
        <v>0</v>
      </c>
      <c r="B40" s="41">
        <f t="shared" si="17"/>
        <v>65.833333333333343</v>
      </c>
      <c r="C40" s="41">
        <f t="shared" si="17"/>
        <v>131.66666666666669</v>
      </c>
      <c r="D40" s="41">
        <f t="shared" ref="D40:D48" si="19">$G$38-A40</f>
        <v>0</v>
      </c>
      <c r="E40" s="41">
        <f t="shared" ref="E40:E48" si="20">MAX(0,D40)*(1/12)</f>
        <v>0</v>
      </c>
      <c r="J40" s="2">
        <v>0.2</v>
      </c>
      <c r="K40" s="34">
        <v>0</v>
      </c>
      <c r="L40" s="27">
        <v>-65.833331162841674</v>
      </c>
      <c r="M40" s="35">
        <v>0</v>
      </c>
    </row>
    <row r="41" spans="1:13" ht="17" thickBot="1" x14ac:dyDescent="0.25">
      <c r="A41" s="41">
        <f t="shared" si="18"/>
        <v>0</v>
      </c>
      <c r="B41" s="41">
        <f t="shared" si="17"/>
        <v>65.833333333333343</v>
      </c>
      <c r="C41" s="41">
        <f t="shared" si="17"/>
        <v>131.66666666666669</v>
      </c>
      <c r="D41" s="41">
        <f t="shared" si="19"/>
        <v>0</v>
      </c>
      <c r="E41" s="41">
        <f t="shared" si="20"/>
        <v>0</v>
      </c>
      <c r="J41" s="2">
        <v>0.3</v>
      </c>
      <c r="K41" s="36">
        <v>0</v>
      </c>
      <c r="L41" s="37">
        <v>-65.833331162841674</v>
      </c>
      <c r="M41" s="38">
        <v>0</v>
      </c>
    </row>
    <row r="42" spans="1:13" x14ac:dyDescent="0.2">
      <c r="A42" s="41">
        <f t="shared" si="18"/>
        <v>0</v>
      </c>
      <c r="B42" s="41">
        <f t="shared" si="17"/>
        <v>65.833333333333343</v>
      </c>
      <c r="C42" s="41">
        <f t="shared" si="17"/>
        <v>0</v>
      </c>
      <c r="D42" s="41">
        <f t="shared" si="19"/>
        <v>0</v>
      </c>
      <c r="E42" s="41">
        <f t="shared" si="20"/>
        <v>0</v>
      </c>
      <c r="J42" s="2">
        <v>0.3</v>
      </c>
    </row>
    <row r="43" spans="1:13" x14ac:dyDescent="0.2">
      <c r="A43" s="41">
        <f t="shared" si="18"/>
        <v>0</v>
      </c>
      <c r="B43" s="41">
        <f t="shared" si="17"/>
        <v>65.833333333333343</v>
      </c>
      <c r="C43" s="41">
        <f t="shared" si="17"/>
        <v>0</v>
      </c>
      <c r="D43" s="41">
        <f t="shared" si="19"/>
        <v>0</v>
      </c>
      <c r="E43" s="41">
        <f t="shared" si="20"/>
        <v>0</v>
      </c>
    </row>
    <row r="44" spans="1:13" x14ac:dyDescent="0.2">
      <c r="A44" s="41">
        <f t="shared" si="18"/>
        <v>0</v>
      </c>
      <c r="B44" s="41">
        <f t="shared" si="17"/>
        <v>65.833333333333343</v>
      </c>
      <c r="C44" s="41">
        <f t="shared" si="17"/>
        <v>131.66666666666669</v>
      </c>
      <c r="D44" s="41">
        <f t="shared" si="19"/>
        <v>0</v>
      </c>
      <c r="E44" s="41">
        <f t="shared" si="20"/>
        <v>0</v>
      </c>
    </row>
    <row r="45" spans="1:13" x14ac:dyDescent="0.2">
      <c r="A45" s="41">
        <f>B57*$O$3*$O$16</f>
        <v>0</v>
      </c>
      <c r="B45" s="41">
        <f t="shared" si="17"/>
        <v>65.833333333333343</v>
      </c>
      <c r="C45" s="41">
        <f t="shared" si="17"/>
        <v>0</v>
      </c>
      <c r="D45" s="41">
        <f t="shared" si="19"/>
        <v>0</v>
      </c>
      <c r="E45" s="41">
        <f t="shared" si="20"/>
        <v>0</v>
      </c>
    </row>
    <row r="46" spans="1:13" x14ac:dyDescent="0.2">
      <c r="A46" s="41">
        <f t="shared" si="18"/>
        <v>0</v>
      </c>
      <c r="B46" s="41">
        <f t="shared" si="17"/>
        <v>65.833333333333343</v>
      </c>
      <c r="C46" s="41">
        <f t="shared" si="17"/>
        <v>131.66666666666669</v>
      </c>
      <c r="D46" s="41">
        <f t="shared" si="19"/>
        <v>0</v>
      </c>
      <c r="E46" s="41">
        <f t="shared" si="20"/>
        <v>0</v>
      </c>
    </row>
    <row r="47" spans="1:13" x14ac:dyDescent="0.2">
      <c r="A47" s="41">
        <f t="shared" si="18"/>
        <v>658.33333333333337</v>
      </c>
      <c r="B47" s="41">
        <f t="shared" si="17"/>
        <v>65.833333333333343</v>
      </c>
      <c r="C47" s="41">
        <f t="shared" si="17"/>
        <v>131.66666666666669</v>
      </c>
      <c r="D47" s="41">
        <f t="shared" si="19"/>
        <v>-658.33333333333337</v>
      </c>
      <c r="E47" s="41">
        <f>MAX(0,D47)*(1/12)</f>
        <v>0</v>
      </c>
    </row>
    <row r="48" spans="1:13" x14ac:dyDescent="0.2">
      <c r="A48" s="41">
        <f t="shared" si="18"/>
        <v>0</v>
      </c>
      <c r="B48" s="41">
        <f t="shared" si="17"/>
        <v>65.833333333333343</v>
      </c>
      <c r="C48" s="41">
        <f t="shared" si="17"/>
        <v>0</v>
      </c>
      <c r="D48" s="41">
        <f t="shared" si="19"/>
        <v>0</v>
      </c>
      <c r="E48" s="41">
        <f t="shared" si="20"/>
        <v>0</v>
      </c>
    </row>
    <row r="49" spans="1:5" x14ac:dyDescent="0.2">
      <c r="E49" s="41">
        <f>SUM(E39:E48)</f>
        <v>0</v>
      </c>
    </row>
    <row r="50" spans="1:5" ht="17" thickBot="1" x14ac:dyDescent="0.25">
      <c r="A50" s="1" t="s">
        <v>1</v>
      </c>
      <c r="B50" s="2" t="s">
        <v>7</v>
      </c>
    </row>
    <row r="51" spans="1:5" x14ac:dyDescent="0.2">
      <c r="A51" s="1">
        <v>1</v>
      </c>
      <c r="B51" s="43">
        <v>0</v>
      </c>
    </row>
    <row r="52" spans="1:5" x14ac:dyDescent="0.2">
      <c r="A52" s="1">
        <v>2</v>
      </c>
      <c r="B52" s="44">
        <v>0</v>
      </c>
    </row>
    <row r="53" spans="1:5" x14ac:dyDescent="0.2">
      <c r="A53" s="1">
        <v>3</v>
      </c>
      <c r="B53" s="44">
        <v>0</v>
      </c>
    </row>
    <row r="54" spans="1:5" x14ac:dyDescent="0.2">
      <c r="A54" s="1">
        <v>4</v>
      </c>
      <c r="B54" s="44">
        <v>0</v>
      </c>
    </row>
    <row r="55" spans="1:5" x14ac:dyDescent="0.2">
      <c r="A55" s="1">
        <v>5</v>
      </c>
      <c r="B55" s="44">
        <v>0</v>
      </c>
    </row>
    <row r="56" spans="1:5" x14ac:dyDescent="0.2">
      <c r="A56" s="1">
        <v>6</v>
      </c>
      <c r="B56" s="44">
        <v>0</v>
      </c>
    </row>
    <row r="57" spans="1:5" x14ac:dyDescent="0.2">
      <c r="A57" s="1">
        <v>7</v>
      </c>
      <c r="B57" s="44">
        <v>0</v>
      </c>
    </row>
    <row r="58" spans="1:5" x14ac:dyDescent="0.2">
      <c r="A58" s="1">
        <v>8</v>
      </c>
      <c r="B58" s="44">
        <v>0</v>
      </c>
    </row>
    <row r="59" spans="1:5" x14ac:dyDescent="0.2">
      <c r="A59" s="1">
        <v>9</v>
      </c>
      <c r="B59" s="44">
        <v>1</v>
      </c>
    </row>
    <row r="60" spans="1:5" ht="17" thickBot="1" x14ac:dyDescent="0.25">
      <c r="A60" s="1">
        <v>10</v>
      </c>
      <c r="B60" s="45">
        <v>0</v>
      </c>
    </row>
    <row r="61" spans="1:5" x14ac:dyDescent="0.2">
      <c r="A61" s="46" t="s">
        <v>23</v>
      </c>
      <c r="B61" s="2">
        <f>SUM(B51:B60)</f>
        <v>1</v>
      </c>
    </row>
  </sheetData>
  <mergeCells count="4">
    <mergeCell ref="B1:M1"/>
    <mergeCell ref="B14:K14"/>
    <mergeCell ref="K31:M31"/>
    <mergeCell ref="K37:M37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一夫 何</cp:lastModifiedBy>
  <dcterms:created xsi:type="dcterms:W3CDTF">2019-11-18T18:29:47Z</dcterms:created>
  <dcterms:modified xsi:type="dcterms:W3CDTF">2019-12-20T01:32:51Z</dcterms:modified>
</cp:coreProperties>
</file>