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EEB391E4-4A43-452A-8E54-953D3BCAA41B}" xr6:coauthVersionLast="47" xr6:coauthVersionMax="47" xr10:uidLastSave="{00000000-0000-0000-0000-000000000000}"/>
  <bookViews>
    <workbookView xWindow="840" yWindow="168" windowWidth="21756" windowHeight="11832" xr2:uid="{192190A1-2DD6-EF40-BB78-B88DBE69CAA6}"/>
  </bookViews>
  <sheets>
    <sheet name="Sheet1" sheetId="1" r:id="rId1"/>
    <sheet name="Sheet2" sheetId="2" r:id="rId2"/>
    <sheet name="Sheet3" sheetId="3" r:id="rId3"/>
  </sheets>
  <definedNames>
    <definedName name="ALLOWEDTOTAL">Sheet2!$B$10</definedName>
    <definedName name="BONUS">Sheet2!$B$9</definedName>
    <definedName name="EMPLOYEES">Sheet2!$A$4:$A$6</definedName>
    <definedName name="PREPDATE">Sheet2!$B$1</definedName>
    <definedName name="WHATEVER">Sheet2!$H$8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3" i="1"/>
  <c r="B88" i="1"/>
  <c r="B87" i="1"/>
  <c r="B85" i="1"/>
  <c r="B92" i="1"/>
  <c r="B91" i="1"/>
  <c r="B90" i="1"/>
  <c r="B89" i="1"/>
  <c r="B86" i="1"/>
  <c r="B81" i="1"/>
  <c r="B84" i="1"/>
  <c r="B83" i="1"/>
  <c r="B82" i="1"/>
  <c r="B68" i="1"/>
  <c r="B67" i="1"/>
  <c r="B66" i="1"/>
  <c r="B65" i="1"/>
  <c r="B64" i="1"/>
  <c r="B63" i="1"/>
  <c r="B62" i="1"/>
  <c r="B61" i="1"/>
  <c r="B60" i="1"/>
  <c r="B59" i="1"/>
  <c r="C3" i="3"/>
  <c r="B3" i="3"/>
  <c r="B16" i="2"/>
  <c r="F6" i="2"/>
  <c r="F5" i="2"/>
  <c r="F4" i="2"/>
  <c r="B54" i="1"/>
  <c r="B53" i="1"/>
  <c r="B50" i="1"/>
  <c r="B51" i="1"/>
  <c r="B52" i="1"/>
  <c r="B49" i="1"/>
  <c r="B74" i="1"/>
  <c r="B75" i="1"/>
  <c r="B77" i="1"/>
  <c r="B76" i="1"/>
  <c r="B73" i="1"/>
  <c r="B72" i="1"/>
  <c r="B58" i="1"/>
  <c r="B56" i="1"/>
  <c r="B55" i="1"/>
  <c r="B57" i="1"/>
  <c r="B69" i="1"/>
  <c r="B80" i="1"/>
  <c r="B79" i="1"/>
  <c r="B78" i="1"/>
  <c r="B71" i="1"/>
  <c r="B70" i="1"/>
  <c r="C5" i="2"/>
  <c r="C6" i="2"/>
  <c r="C4" i="2"/>
  <c r="D5" i="2"/>
  <c r="D4" i="2"/>
  <c r="D6" i="2"/>
  <c r="B11" i="2"/>
  <c r="H5" i="2" l="1"/>
  <c r="J5" i="2" s="1"/>
  <c r="B17" i="2" s="1"/>
  <c r="H6" i="2"/>
  <c r="H4" i="2"/>
  <c r="I7" i="2"/>
  <c r="G7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J4" i="2" l="1"/>
  <c r="H8" i="2"/>
  <c r="H7" i="2"/>
  <c r="J6" i="2"/>
  <c r="B18" i="2" l="1"/>
  <c r="B15" i="2"/>
  <c r="J7" i="2"/>
  <c r="B14" i="2" s="1"/>
</calcChain>
</file>

<file path=xl/sharedStrings.xml><?xml version="1.0" encoding="utf-8"?>
<sst xmlns="http://schemas.openxmlformats.org/spreadsheetml/2006/main" count="34" uniqueCount="29">
  <si>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</si>
  <si>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</si>
  <si>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</si>
  <si>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</si>
  <si>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</si>
  <si>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</si>
  <si>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</si>
  <si>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</si>
  <si>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</si>
  <si>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</si>
  <si>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</si>
  <si>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</si>
  <si>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</si>
  <si>
    <t>Total</t>
  </si>
  <si>
    <t>Level</t>
  </si>
  <si>
    <t>L1</t>
  </si>
  <si>
    <t>L2</t>
  </si>
  <si>
    <t>L3</t>
  </si>
  <si>
    <t>Perecentage</t>
  </si>
  <si>
    <t>Target</t>
  </si>
  <si>
    <t>Hired</t>
  </si>
  <si>
    <t>Prepared</t>
  </si>
  <si>
    <t>Tenure (Days)</t>
  </si>
  <si>
    <t>Tenure (Years)</t>
  </si>
  <si>
    <t>Levy</t>
  </si>
  <si>
    <t>Super Tax Amount</t>
  </si>
  <si>
    <t>L's Total</t>
  </si>
  <si>
    <t>L Filter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</si>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</sst>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94"/>
  <sheetViews>
    <sheetView tabSelected="1" topLeftCell="A78" workbookViewId="0">
      <selection activeCell="B94" sqref="B94"/>
    </sheetView>
  </sheetViews>
  <sheetFormatPr defaultColWidth="11.19921875" defaultRowHeight="15.6" x14ac:dyDescent="0.3"/>
  <cols>
    <col min="1" max="1" width="45" style="1" customWidth="1"/>
    <col min="2" max="2" width="24.5" bestFit="1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  <row r="49" spans="2:2" x14ac:dyDescent="0.3">
      <c r="B49" s="7">
        <f>DATE(2020,1,15)</f>
        <v>43845</v>
      </c>
    </row>
    <row r="50" spans="2:2" x14ac:dyDescent="0.3">
      <c r="B50" s="7">
        <f>DATE(2019,14,29)</f>
        <v>43890</v>
      </c>
    </row>
    <row r="51" spans="2:2" x14ac:dyDescent="0.3">
      <c r="B51" s="7">
        <f>DATE(2020,14,29)</f>
        <v>44256</v>
      </c>
    </row>
    <row r="52" spans="2:2" x14ac:dyDescent="0.3">
      <c r="B52" s="7">
        <f>DATE(2021,14,29)</f>
        <v>44621</v>
      </c>
    </row>
    <row r="53" spans="2:2" x14ac:dyDescent="0.3">
      <c r="B53" s="7">
        <f>DATE(2021,14,-1)</f>
        <v>44591</v>
      </c>
    </row>
    <row r="54" spans="2:2" x14ac:dyDescent="0.3">
      <c r="B54" s="7">
        <f>DATE(2021,-3,-1)</f>
        <v>44073</v>
      </c>
    </row>
    <row r="55" spans="2:2" x14ac:dyDescent="0.3">
      <c r="B55">
        <f>DATEVALUE("1/15/2021")</f>
        <v>44211</v>
      </c>
    </row>
    <row r="56" spans="2:2" x14ac:dyDescent="0.3">
      <c r="B56">
        <f>DATEVALUE("2021/01/15")</f>
        <v>44211</v>
      </c>
    </row>
    <row r="57" spans="2:2" x14ac:dyDescent="0.3">
      <c r="B57">
        <f>DATEVALUE("January 15, 2021")</f>
        <v>44211</v>
      </c>
    </row>
    <row r="58" spans="2:2" x14ac:dyDescent="0.3">
      <c r="B58">
        <f>DATEVALUE("Jan 2021")</f>
        <v>44197</v>
      </c>
    </row>
    <row r="59" spans="2:2" x14ac:dyDescent="0.3">
      <c r="B59">
        <f>DATEVALUE("1/15")</f>
        <v>44576</v>
      </c>
    </row>
    <row r="60" spans="2:2" x14ac:dyDescent="0.3">
      <c r="B60">
        <f>DATEVALUE("Jan 15")</f>
        <v>44576</v>
      </c>
    </row>
    <row r="61" spans="2:2" x14ac:dyDescent="0.3">
      <c r="B61">
        <f>DATEVALUE("JAN-15")</f>
        <v>44576</v>
      </c>
    </row>
    <row r="62" spans="2:2" x14ac:dyDescent="0.3">
      <c r="B62">
        <f>DATEVALUE("Jan 2021")</f>
        <v>44197</v>
      </c>
    </row>
    <row r="63" spans="2:2" x14ac:dyDescent="0.3">
      <c r="B63">
        <f>DATEVALUE("Jan 15, 2021")</f>
        <v>44211</v>
      </c>
    </row>
    <row r="64" spans="2:2" x14ac:dyDescent="0.3">
      <c r="B64">
        <f>DATEVALUE("Jan2021")</f>
        <v>44197</v>
      </c>
    </row>
    <row r="65" spans="2:2" x14ac:dyDescent="0.3">
      <c r="B65">
        <f>DATEVALUE("Jan15")</f>
        <v>44576</v>
      </c>
    </row>
    <row r="66" spans="2:2" x14ac:dyDescent="0.3">
      <c r="B66">
        <f>DATEVALUE("01 Jan 1985")</f>
        <v>31048</v>
      </c>
    </row>
    <row r="67" spans="2:2" x14ac:dyDescent="0.3">
      <c r="B67">
        <f>DATEVALUE("01 April 2020")</f>
        <v>43922</v>
      </c>
    </row>
    <row r="68" spans="2:2" x14ac:dyDescent="0.3">
      <c r="B68" t="e">
        <f>DATEVALUE("XYZ 20")</f>
        <v>#VALUE!</v>
      </c>
    </row>
    <row r="69" spans="2:2" x14ac:dyDescent="0.3">
      <c r="B69" s="9">
        <f>YEARFRAC("2001/01/25","2001/09/27")</f>
        <v>0.67222222222222228</v>
      </c>
    </row>
    <row r="70" spans="2:2" x14ac:dyDescent="0.3">
      <c r="B70" s="9">
        <f>YEARFRAC("01/01/2018","12/31/2018")</f>
        <v>1</v>
      </c>
    </row>
    <row r="71" spans="2:2" x14ac:dyDescent="0.3">
      <c r="B71" s="9">
        <f>YEARFRAC("01/01/2018","07/31/2018")</f>
        <v>0.58333333333333337</v>
      </c>
    </row>
    <row r="72" spans="2:2" x14ac:dyDescent="0.3">
      <c r="B72" s="8">
        <f>YEARFRAC("1 Jan 20","1 April 2020",0)</f>
        <v>0.25</v>
      </c>
    </row>
    <row r="73" spans="2:2" x14ac:dyDescent="0.3">
      <c r="B73" s="9">
        <f>YEARFRAC("01 Jan 2020","01 April 2020",1)</f>
        <v>0.24863387978142076</v>
      </c>
    </row>
    <row r="74" spans="2:2" x14ac:dyDescent="0.3">
      <c r="B74" s="9">
        <f>YEARFRAC("01 Jan 2020","02 Jan 2020",1)</f>
        <v>2.7322404371584699E-3</v>
      </c>
    </row>
    <row r="75" spans="2:2" x14ac:dyDescent="0.3">
      <c r="B75" s="9">
        <f>YEARFRAC("01 Jan 1985","02 Jan 1985",1)</f>
        <v>2.7397260273972603E-3</v>
      </c>
    </row>
    <row r="76" spans="2:2" x14ac:dyDescent="0.3">
      <c r="B76" s="9">
        <f>YEARFRAC("01 Jan 1985","01 April 2020",1)</f>
        <v>35.247091033538673</v>
      </c>
    </row>
    <row r="77" spans="2:2" x14ac:dyDescent="0.3">
      <c r="B77" s="9">
        <f>YEARFRAC("01 Jan 2020","01 April 2020",1)</f>
        <v>0.24863387978142076</v>
      </c>
    </row>
    <row r="78" spans="2:2" x14ac:dyDescent="0.3">
      <c r="B78" s="9">
        <f>YEARFRAC("01 Jan 2020","01 April 2020",2)</f>
        <v>0.25277777777777777</v>
      </c>
    </row>
    <row r="79" spans="2:2" x14ac:dyDescent="0.3">
      <c r="B79" s="9">
        <f>YEARFRAC("01 Jan 2020","01 April 2020",3)</f>
        <v>0.24931506849315069</v>
      </c>
    </row>
    <row r="80" spans="2:2" x14ac:dyDescent="0.3">
      <c r="B80" s="9">
        <f>YEARFRAC("01 Jan 2020","01 April 2020",4)</f>
        <v>0.25</v>
      </c>
    </row>
    <row r="81" spans="2:2" x14ac:dyDescent="0.3">
      <c r="B81" s="10">
        <f>DATE(2022,2,1)</f>
        <v>44593</v>
      </c>
    </row>
    <row r="82" spans="2:2" x14ac:dyDescent="0.3">
      <c r="B82">
        <f>YEAR(DATE(2022,2,1))</f>
        <v>2022</v>
      </c>
    </row>
    <row r="83" spans="2:2" x14ac:dyDescent="0.3">
      <c r="B83">
        <f>MONTH(DATE(2022,2,1))</f>
        <v>2</v>
      </c>
    </row>
    <row r="84" spans="2:2" x14ac:dyDescent="0.3">
      <c r="B84">
        <f>DAY(DATE(2022,2,1))</f>
        <v>1</v>
      </c>
    </row>
    <row r="85" spans="2:2" x14ac:dyDescent="0.3">
      <c r="B85">
        <f>CEILING(-2.5, -1)</f>
        <v>-3</v>
      </c>
    </row>
    <row r="86" spans="2:2" x14ac:dyDescent="0.3">
      <c r="B86">
        <f>CEILING(2.5, 1)</f>
        <v>3</v>
      </c>
    </row>
    <row r="87" spans="2:2" x14ac:dyDescent="0.3">
      <c r="B87">
        <f>CEILING(-2.5, 1)</f>
        <v>-2</v>
      </c>
    </row>
    <row r="88" spans="2:2" x14ac:dyDescent="0.3">
      <c r="B88" t="e">
        <f>CEILING(2.5,-1)</f>
        <v>#NUM!</v>
      </c>
    </row>
    <row r="89" spans="2:2" ht="16.2" x14ac:dyDescent="0.35">
      <c r="B89" s="11">
        <f>CEILING(-2.5, -2)</f>
        <v>-4</v>
      </c>
    </row>
    <row r="90" spans="2:2" ht="16.2" x14ac:dyDescent="0.35">
      <c r="B90" s="11">
        <f>CEILING(-2.5, 2)</f>
        <v>-2</v>
      </c>
    </row>
    <row r="91" spans="2:2" ht="16.2" x14ac:dyDescent="0.35">
      <c r="B91" s="11">
        <f>CEILING(1.5, 0.1)</f>
        <v>1.5</v>
      </c>
    </row>
    <row r="92" spans="2:2" ht="16.2" x14ac:dyDescent="0.35">
      <c r="B92" s="11">
        <f>CEILING(0.234, 0.01)</f>
        <v>0.24</v>
      </c>
    </row>
    <row r="93" spans="2:2" x14ac:dyDescent="0.3">
      <c r="B93" s="7">
        <f>EOMONTH(DATE(2020,1,15),1)</f>
        <v>43890</v>
      </c>
    </row>
    <row r="94" spans="2:2" x14ac:dyDescent="0.3">
      <c r="B94" s="7">
        <f>EDATE(DATE(2020,1,15),1)</f>
        <v>43876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N18"/>
  <sheetViews>
    <sheetView workbookViewId="0">
      <selection activeCell="B16" sqref="B16"/>
    </sheetView>
  </sheetViews>
  <sheetFormatPr defaultColWidth="11.19921875" defaultRowHeight="15.6" x14ac:dyDescent="0.3"/>
  <cols>
    <col min="1" max="1" width="16.5" bestFit="1" customWidth="1"/>
    <col min="2" max="2" width="23" bestFit="1" customWidth="1"/>
    <col min="3" max="3" width="12.3984375" bestFit="1" customWidth="1"/>
  </cols>
  <sheetData>
    <row r="1" spans="1:14" x14ac:dyDescent="0.3">
      <c r="A1" t="s">
        <v>21</v>
      </c>
      <c r="B1" s="7">
        <v>44437</v>
      </c>
      <c r="C1" s="7"/>
    </row>
    <row r="3" spans="1:14" x14ac:dyDescent="0.3">
      <c r="A3" t="s">
        <v>3</v>
      </c>
      <c r="B3" t="s">
        <v>20</v>
      </c>
      <c r="C3" t="s">
        <v>22</v>
      </c>
      <c r="D3" t="s">
        <v>23</v>
      </c>
      <c r="E3" t="s">
        <v>14</v>
      </c>
      <c r="F3" t="s">
        <v>19</v>
      </c>
      <c r="G3" t="s">
        <v>2</v>
      </c>
      <c r="H3" t="s">
        <v>7</v>
      </c>
      <c r="I3" t="s">
        <v>8</v>
      </c>
      <c r="J3" t="s">
        <v>13</v>
      </c>
      <c r="L3" t="s">
        <v>14</v>
      </c>
      <c r="M3" t="s">
        <v>18</v>
      </c>
      <c r="N3" t="s">
        <v>24</v>
      </c>
    </row>
    <row r="4" spans="1:14" x14ac:dyDescent="0.3">
      <c r="A4" t="s">
        <v>4</v>
      </c>
      <c r="B4" s="7">
        <v>43101</v>
      </c>
      <c r="C4" s="2">
        <f>_xlfn.DAYS(PREPDATE,B4)</f>
        <v>1336</v>
      </c>
      <c r="D4" s="3">
        <f>YEARFRAC(PREPDATE,B4)</f>
        <v>3.661111111111111</v>
      </c>
      <c r="E4" t="s">
        <v>16</v>
      </c>
      <c r="F4">
        <f>VLOOKUP(E4,$L$4:$N$6,2)</f>
        <v>0.2</v>
      </c>
      <c r="G4">
        <v>100</v>
      </c>
      <c r="H4" s="2">
        <f>BONUS * G4</f>
        <v>12</v>
      </c>
      <c r="I4">
        <v>6</v>
      </c>
      <c r="J4">
        <f>SUM(G4:I4)</f>
        <v>118</v>
      </c>
      <c r="L4" t="s">
        <v>15</v>
      </c>
      <c r="M4" s="6">
        <v>0.1</v>
      </c>
      <c r="N4">
        <v>0</v>
      </c>
    </row>
    <row r="5" spans="1:14" x14ac:dyDescent="0.3">
      <c r="A5" t="s">
        <v>5</v>
      </c>
      <c r="B5" s="7">
        <v>44013</v>
      </c>
      <c r="C5" s="2">
        <f>_xlfn.DAYS(PREPDATE,B5)</f>
        <v>424</v>
      </c>
      <c r="D5" s="3">
        <f>YEARFRAC(PREPDATE,B5,1)</f>
        <v>1.1600547195622435</v>
      </c>
      <c r="E5" t="s">
        <v>15</v>
      </c>
      <c r="F5">
        <f t="shared" ref="F5" si="0">VLOOKUP(E5,$L$4:$N$6,2)</f>
        <v>0.1</v>
      </c>
      <c r="G5">
        <v>200</v>
      </c>
      <c r="H5" s="2">
        <f>BONUS * G5</f>
        <v>24</v>
      </c>
      <c r="I5">
        <v>5</v>
      </c>
      <c r="J5">
        <f t="shared" ref="J5:J6" si="1">SUM(G5:I5)</f>
        <v>229</v>
      </c>
      <c r="L5" t="s">
        <v>16</v>
      </c>
      <c r="M5" s="6">
        <v>0.2</v>
      </c>
      <c r="N5">
        <v>30</v>
      </c>
    </row>
    <row r="6" spans="1:14" x14ac:dyDescent="0.3">
      <c r="A6" t="s">
        <v>6</v>
      </c>
      <c r="B6" s="7">
        <v>44075</v>
      </c>
      <c r="C6" s="2">
        <f>_xlfn.DAYS(PREPDATE,B6)</f>
        <v>362</v>
      </c>
      <c r="D6" s="3">
        <f>YEARFRAC(PREPDATE,B6,3)</f>
        <v>0.99178082191780825</v>
      </c>
      <c r="E6" t="s">
        <v>17</v>
      </c>
      <c r="F6">
        <f>VLOOKUP(E6,$L$4:$N$6,2)</f>
        <v>0.3</v>
      </c>
      <c r="G6">
        <v>300</v>
      </c>
      <c r="H6" s="2">
        <f>BONUS * G6</f>
        <v>36</v>
      </c>
      <c r="I6">
        <v>4</v>
      </c>
      <c r="J6">
        <f t="shared" si="1"/>
        <v>340</v>
      </c>
      <c r="L6" t="s">
        <v>17</v>
      </c>
      <c r="M6" s="6">
        <v>0.3</v>
      </c>
      <c r="N6">
        <v>35</v>
      </c>
    </row>
    <row r="7" spans="1:14" x14ac:dyDescent="0.3">
      <c r="G7">
        <f>SUM(G4:G6)</f>
        <v>600</v>
      </c>
      <c r="H7">
        <f t="shared" ref="H7:I7" si="2">SUM(H4:H6)</f>
        <v>72</v>
      </c>
      <c r="I7">
        <f t="shared" si="2"/>
        <v>15</v>
      </c>
      <c r="J7">
        <f>SUM(J4:J6)</f>
        <v>687</v>
      </c>
    </row>
    <row r="8" spans="1:14" x14ac:dyDescent="0.3">
      <c r="H8">
        <f>SUM(G4:G6)-SUM(H4:H6)</f>
        <v>528</v>
      </c>
    </row>
    <row r="9" spans="1:14" x14ac:dyDescent="0.3">
      <c r="A9" t="s">
        <v>9</v>
      </c>
      <c r="B9" s="5">
        <v>0.12</v>
      </c>
      <c r="C9" s="5"/>
    </row>
    <row r="10" spans="1:14" x14ac:dyDescent="0.3">
      <c r="A10" t="s">
        <v>11</v>
      </c>
      <c r="B10">
        <v>700</v>
      </c>
    </row>
    <row r="11" spans="1:14" x14ac:dyDescent="0.3">
      <c r="A11" t="s">
        <v>10</v>
      </c>
      <c r="B11">
        <f>COUNTA(EMPLOYEES)</f>
        <v>3</v>
      </c>
    </row>
    <row r="12" spans="1:14" x14ac:dyDescent="0.3">
      <c r="A12" t="s">
        <v>27</v>
      </c>
      <c r="B12" t="s">
        <v>15</v>
      </c>
    </row>
    <row r="14" spans="1:14" x14ac:dyDescent="0.3">
      <c r="A14" t="s">
        <v>12</v>
      </c>
      <c r="B14" t="str">
        <f>IF(J7&lt;ALLOWEDTOTAL,"YES","NO")</f>
        <v>YES</v>
      </c>
    </row>
    <row r="15" spans="1:14" x14ac:dyDescent="0.3">
      <c r="A15" t="s">
        <v>25</v>
      </c>
      <c r="B15">
        <f>SUMIF(J4:J6,"&gt;200")</f>
        <v>569</v>
      </c>
    </row>
    <row r="16" spans="1:14" x14ac:dyDescent="0.3">
      <c r="A16" t="s">
        <v>28</v>
      </c>
      <c r="B16">
        <f>SUMIF(J4:J6,"&gt;" &amp; J4)</f>
        <v>569</v>
      </c>
    </row>
    <row r="17" spans="1:2" x14ac:dyDescent="0.3">
      <c r="A17" t="s">
        <v>26</v>
      </c>
      <c r="B17">
        <f>SUMIF(E4:E6,B12,J4:J6)</f>
        <v>229</v>
      </c>
    </row>
    <row r="18" spans="1:2" x14ac:dyDescent="0.3">
      <c r="B18">
        <f>SUMIF(E4:E6,"L*",J4:J6)</f>
        <v>687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C3"/>
  <sheetViews>
    <sheetView workbookViewId="0">
      <selection activeCell="C3" sqref="C3"/>
    </sheetView>
  </sheetViews>
  <sheetFormatPr defaultRowHeight="15.6" x14ac:dyDescent="0.3"/>
  <sheetData>
    <row r="1" spans="1:3" x14ac:dyDescent="0.3">
      <c r="A1">
        <v>100</v>
      </c>
    </row>
    <row r="2" spans="1:3" x14ac:dyDescent="0.3">
      <c r="A2">
        <v>200</v>
      </c>
    </row>
    <row r="3" spans="1:3" x14ac:dyDescent="0.3">
      <c r="A3">
        <v>300</v>
      </c>
      <c r="B3">
        <f>SUMIF(A1:A3,"&gt;"&amp;A1)</f>
        <v>500</v>
      </c>
      <c r="C3">
        <f>12+12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ALLOWEDTOTAL</vt:lpstr>
      <vt:lpstr>BONUS</vt:lpstr>
      <vt:lpstr>EMPLOYEES</vt:lpstr>
      <vt:lpstr>PREPDATE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2022-01-09T18:48:13Z</dcterms:modified>
</cp:coreProperties>
</file>