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_anas\Desktop\DA\"/>
    </mc:Choice>
  </mc:AlternateContent>
  <xr:revisionPtr revIDLastSave="0" documentId="8_{530F0E92-388E-41A8-BA63-CD3166525A43}" xr6:coauthVersionLast="47" xr6:coauthVersionMax="47" xr10:uidLastSave="{00000000-0000-0000-0000-000000000000}"/>
  <bookViews>
    <workbookView xWindow="-108" yWindow="-108" windowWidth="23256" windowHeight="12456" activeTab="9" xr2:uid="{D7CE9B32-1E7B-4B70-8092-DD70A98371D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6" sheetId="8" r:id="rId7"/>
    <sheet name="Sheet8" sheetId="9" r:id="rId8"/>
    <sheet name="Sheet9" sheetId="10" r:id="rId9"/>
    <sheet name="Sheet1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1" l="1"/>
  <c r="C19" i="11"/>
  <c r="C13" i="11"/>
  <c r="H21" i="10"/>
  <c r="H20" i="10"/>
  <c r="H18" i="10"/>
  <c r="H16" i="10"/>
  <c r="H15" i="10"/>
  <c r="C20" i="9"/>
  <c r="C16" i="9"/>
  <c r="C12" i="9"/>
  <c r="B9" i="7"/>
  <c r="B10" i="7"/>
  <c r="B8" i="7"/>
  <c r="C27" i="8"/>
  <c r="D19" i="1"/>
  <c r="D17" i="1"/>
  <c r="C19" i="8"/>
  <c r="C23" i="8"/>
  <c r="C10" i="5"/>
  <c r="C11" i="5"/>
  <c r="C12" i="5"/>
  <c r="C9" i="5"/>
  <c r="E10" i="3"/>
  <c r="E11" i="3"/>
  <c r="E12" i="3"/>
  <c r="E13" i="3"/>
  <c r="E14" i="3"/>
  <c r="E15" i="3"/>
  <c r="E16" i="3"/>
  <c r="E9" i="3"/>
  <c r="B32" i="1"/>
  <c r="B33" i="1"/>
  <c r="B31" i="1"/>
  <c r="B24" i="1"/>
  <c r="B25" i="1"/>
  <c r="B26" i="1"/>
  <c r="D12" i="4"/>
  <c r="D13" i="4"/>
  <c r="D14" i="4"/>
  <c r="D15" i="4"/>
  <c r="D16" i="4"/>
  <c r="D17" i="4"/>
  <c r="D11" i="4"/>
  <c r="F10" i="3"/>
  <c r="F11" i="3"/>
  <c r="F12" i="3"/>
  <c r="F13" i="3"/>
  <c r="F14" i="3"/>
  <c r="F15" i="3"/>
  <c r="F16" i="3"/>
  <c r="F9" i="3"/>
  <c r="D8" i="2"/>
  <c r="D9" i="2"/>
  <c r="D10" i="2"/>
  <c r="D7" i="2"/>
</calcChain>
</file>

<file path=xl/sharedStrings.xml><?xml version="1.0" encoding="utf-8"?>
<sst xmlns="http://schemas.openxmlformats.org/spreadsheetml/2006/main" count="286" uniqueCount="213">
  <si>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</si>
  <si>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</si>
  <si>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</si>
  <si>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</si>
  <si>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</si>
  <si>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</si>
  <si>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</si>
  <si>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</si>
  <si>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</si>
  <si>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</si>
  <si>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</si>
  <si>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</si>
  <si>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</si>
  <si>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</si>
  <si>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</si>
  <si>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</si>
  <si>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</si>
  <si>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</si>
  <si>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</si>
  <si>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</si>
  <si>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</si>
  <si>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</si>
  <si>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</si>
  <si>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</si>
  <si>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</si>
  <si>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</si>
  <si>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</si>
  <si>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</si>
  <si>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</si>
  <si>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</si>
  <si>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</si>
  <si>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</si>
  <si>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</si>
  <si>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</si>
  <si>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</si>
  <si>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</si>
  <si>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</si>
  <si>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</si>
  <si>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</si>
  <si>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</si>
  <si>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</si>
  <si>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>Journal Entry 2</t>
  </si>
  <si>
    <t xml:space="preserve">$109.00 </t>
  </si>
  <si>
    <t>Journal Entry 3</t>
  </si>
  <si>
    <t xml:space="preserve">$85.00 </t>
  </si>
  <si>
    <t>Journal Entry 4</t>
  </si>
  <si>
    <t xml:space="preserve">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</si>
  <si>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</si>
  <si>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</si>
  <si>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</si>
  <si>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</si>
  <si>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</si>
  <si>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</si>
  <si>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</si>
  <si>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</si>
  <si>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</si>
  <si>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</si>
  <si>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</si>
  <si>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</si>
  <si>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</si>
  <si>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</si>
  <si>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</si>
  <si>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</si>
  <si>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</si>
  <si>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</si>
  <si>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</si>
  <si>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</si>
  <si>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</si>
  <si>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</si>
  <si>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</si>
  <si>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</si>
  <si>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</si>
  <si>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</si>
  <si>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</si>
  <si>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</si>
  <si>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</si>
  <si>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</si>
  <si>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</si>
  <si>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</si>
  <si>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</si>
  <si>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</si>
  <si>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</si>
  <si>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</si>
  <si>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</si>
  <si>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</si>
  <si>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</si>
  <si>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</si>
  <si>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</si>
  <si>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</si>
  <si>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</si>
  <si>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</si>
  <si>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</si>
  <si>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</si>
  <si>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</si>
  <si>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</si>
  <si>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</si>
  <si>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</si>
  <si>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</si>
  <si>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</si>
  <si>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</si>
  <si>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</si>
  <si>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</si>
  <si>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</si>
  <si>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</si>
  <si>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</si>
  <si>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</si>
  <si>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</si>
  <si>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</si>
  <si>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</si>
  <si>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</si>
  <si>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</si>
  <si>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</si>
  <si>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</si>
  <si>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</si>
  <si>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</si>
  <si>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</si>
  <si>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</si>
  <si>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</si>
  <si>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</si>
  <si>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</si>
  <si>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</si>
  <si>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</si>
  <si>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</si>
  <si>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</si>
  <si>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</si>
  <si>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</si>
  <si>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</si>
  <si>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</si>
  <si>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</si>
  <si>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 xml:space="preserve">$85.50 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</si>
  <si>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</si>
  <si>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</si>
  <si>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</si>
  <si>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</si>
  <si>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</si>
  <si>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</si>
  <si>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</si>
  <si>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</si>
  <si>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</si>
  <si>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</si>
  <si>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</si>
  <si>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</si>
  <si>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</si>
  <si>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</si>
  <si>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</si>
  <si>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</si>
  <si>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</si>
  <si>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</si>
  <si>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</si>
  <si>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</si>
  <si>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</si>
  <si>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</si>
  <si>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</si>
  <si>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</si>
  <si>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</si>
  <si>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</si>
  <si>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</si>
  <si>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</si>
  <si>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</si>
  <si>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</si>
  <si>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</si>
  <si>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</si>
  <si>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</si>
  <si>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</si>
  <si>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</si>
  <si>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</si>
  <si>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</si>
  <si>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</si>
  <si>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</si>
  <si>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</si>
  <si>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</si>
  <si>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</si>
  <si>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</si>
  <si>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</si>
  <si>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</si>
  <si>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</si>
  <si>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</si>
  <si>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</si>
  <si>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</si>
  <si>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</si>
  <si>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</si>
  <si>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</si>
  <si>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</si>
  <si>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</si>
  <si>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</si>
  <si>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</si>
  <si>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</si>
  <si>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</si>
  <si>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</si>
  <si>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</si>
  <si>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</si>
  <si>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</si>
  <si>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</si>
  <si>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</si>
  <si>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</si>
  <si>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</si>
  <si>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</si>
  <si>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</si>
  <si>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</si>
  <si>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</si>
  <si>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</si>
  <si>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</si>
  <si>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</si>
  <si>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</si>
  <si>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</si>
  <si>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</si>
  <si>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</si>
  <si>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Refrigerator</t>
  </si>
  <si>
    <t>Microwave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</si>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</sst>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3" fillId="0" borderId="0" xfId="0" applyFont="1"/>
    <xf numFmtId="0" fontId="2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2" fillId="3" borderId="4" xfId="0" applyFont="1" applyFill="1" applyBorder="1"/>
    <xf numFmtId="0" fontId="2" fillId="0" borderId="3" xfId="0" applyFont="1" applyBorder="1"/>
    <xf numFmtId="0" fontId="1" fillId="0" borderId="0" xfId="0" applyFont="1"/>
    <xf numFmtId="0" fontId="2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2" fillId="3" borderId="1" xfId="0" applyFont="1" applyFill="1" applyBorder="1"/>
    <xf numFmtId="0" fontId="2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2" fillId="0" borderId="5" xfId="0" applyFont="1" applyBorder="1"/>
    <xf numFmtId="9" fontId="2" fillId="0" borderId="1" xfId="0" applyNumberFormat="1" applyFont="1" applyBorder="1"/>
    <xf numFmtId="3" fontId="2" fillId="0" borderId="1" xfId="0" applyNumberFormat="1" applyFont="1" applyBorder="1"/>
    <xf numFmtId="0" fontId="1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8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14" fontId="2" fillId="0" borderId="0" xfId="0" applyNumberFormat="1" applyFont="1"/>
    <xf numFmtId="0" fontId="2" fillId="4" borderId="0" xfId="0" applyFont="1" applyFill="1"/>
    <xf numFmtId="0" fontId="3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9" fillId="0" borderId="0" xfId="0" applyFont="1"/>
    <xf numFmtId="0" fontId="10" fillId="0" borderId="0" xfId="0" applyFont="1"/>
    <xf numFmtId="0" fontId="10" fillId="0" borderId="6" xfId="0" applyFont="1" applyBorder="1"/>
    <xf numFmtId="0" fontId="9" fillId="0" borderId="6" xfId="0" applyFont="1" applyBorder="1"/>
    <xf numFmtId="0" fontId="11" fillId="0" borderId="0" xfId="0" applyFont="1" applyAlignment="1">
      <alignment vertical="center"/>
    </xf>
    <xf numFmtId="0" fontId="11" fillId="0" borderId="0" xfId="0" applyFont="1"/>
    <xf numFmtId="0" fontId="9" fillId="4" borderId="6" xfId="0" applyFont="1" applyFill="1" applyBorder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2" fillId="0" borderId="0" xfId="0" applyFont="1"/>
    <xf numFmtId="0" fontId="14" fillId="0" borderId="0" xfId="0" applyFont="1"/>
    <xf numFmtId="0" fontId="2" fillId="0" borderId="6" xfId="0" applyFont="1" applyBorder="1"/>
    <xf numFmtId="3" fontId="2" fillId="0" borderId="6" xfId="0" applyNumberFormat="1" applyFont="1" applyBorder="1"/>
    <xf numFmtId="0" fontId="2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5" fillId="0" borderId="0" xfId="0" applyFont="1" applyAlignment="1">
      <alignment horizontal="left" vertical="center" wrapText="1"/>
    </xf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1" fillId="0" borderId="0" xfId="0" applyFont="1"/>
    <xf numFmtId="0" fontId="17" fillId="0" borderId="0" xfId="0" applyFont="1"/>
    <xf numFmtId="2" fontId="9" fillId="4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8C5A-EEEA-42E2-B0E6-9DACFA686718}">
  <dimension ref="A1:E33"/>
  <sheetViews>
    <sheetView workbookViewId="0">
      <selection activeCell="D17" sqref="D17"/>
    </sheetView>
  </sheetViews>
  <sheetFormatPr defaultRowHeight="14.4" x14ac:dyDescent="0.3"/>
  <cols>
    <col min="1" max="1" width="13" customWidth="1"/>
    <col min="2" max="2" width="16.5546875" customWidth="1"/>
    <col min="3" max="3" width="14.109375" customWidth="1"/>
    <col min="4" max="4" width="15.88671875" customWidth="1"/>
  </cols>
  <sheetData>
    <row r="1" spans="1:5" x14ac:dyDescent="0.3">
      <c r="A1" s="38" t="s">
        <v>0</v>
      </c>
      <c r="B1" s="38"/>
      <c r="C1" s="38"/>
      <c r="D1" s="38"/>
      <c r="E1" s="1"/>
    </row>
    <row r="2" spans="1:5" x14ac:dyDescent="0.3">
      <c r="A2" s="1"/>
      <c r="B2" s="16"/>
      <c r="C2" s="16"/>
      <c r="D2" s="16"/>
      <c r="E2" s="1"/>
    </row>
    <row r="3" spans="1:5" x14ac:dyDescent="0.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3">
      <c r="A4" s="4">
        <v>56815</v>
      </c>
      <c r="B4" s="5" t="s">
        <v>6</v>
      </c>
      <c r="C4" s="5" t="s">
        <v>7</v>
      </c>
      <c r="D4" s="6">
        <v>13836</v>
      </c>
      <c r="E4" s="6">
        <v>25</v>
      </c>
    </row>
    <row r="5" spans="1:5" x14ac:dyDescent="0.3">
      <c r="A5" s="4">
        <v>51186</v>
      </c>
      <c r="B5" s="5" t="s">
        <v>8</v>
      </c>
      <c r="C5" s="5" t="s">
        <v>9</v>
      </c>
      <c r="D5" s="6">
        <v>11771</v>
      </c>
      <c r="E5" s="6">
        <v>32</v>
      </c>
    </row>
    <row r="6" spans="1:5" x14ac:dyDescent="0.3">
      <c r="A6" s="4">
        <v>51511</v>
      </c>
      <c r="B6" s="5" t="s">
        <v>10</v>
      </c>
      <c r="C6" s="5" t="s">
        <v>11</v>
      </c>
      <c r="D6" s="6">
        <v>13046</v>
      </c>
      <c r="E6" s="6">
        <v>35</v>
      </c>
    </row>
    <row r="7" spans="1:5" x14ac:dyDescent="0.3">
      <c r="A7" s="4">
        <v>50890</v>
      </c>
      <c r="B7" s="5" t="s">
        <v>12</v>
      </c>
      <c r="C7" s="5" t="s">
        <v>13</v>
      </c>
      <c r="D7" s="6">
        <v>18276</v>
      </c>
      <c r="E7" s="6">
        <v>32</v>
      </c>
    </row>
    <row r="8" spans="1:5" x14ac:dyDescent="0.3">
      <c r="A8" s="4">
        <v>53700</v>
      </c>
      <c r="B8" s="5" t="s">
        <v>14</v>
      </c>
      <c r="C8" s="5" t="s">
        <v>15</v>
      </c>
      <c r="D8" s="6">
        <v>19327</v>
      </c>
      <c r="E8" s="6">
        <v>26</v>
      </c>
    </row>
    <row r="9" spans="1:5" x14ac:dyDescent="0.3">
      <c r="A9" s="4">
        <v>55879</v>
      </c>
      <c r="B9" s="5" t="s">
        <v>16</v>
      </c>
      <c r="C9" s="5" t="s">
        <v>17</v>
      </c>
      <c r="D9" s="6">
        <v>18996</v>
      </c>
      <c r="E9" s="6">
        <v>35</v>
      </c>
    </row>
    <row r="10" spans="1:5" x14ac:dyDescent="0.3">
      <c r="A10" s="4">
        <v>59848</v>
      </c>
      <c r="B10" s="5" t="s">
        <v>18</v>
      </c>
      <c r="C10" s="5" t="s">
        <v>11</v>
      </c>
      <c r="D10" s="6">
        <v>10387</v>
      </c>
      <c r="E10" s="6">
        <v>25</v>
      </c>
    </row>
    <row r="11" spans="1:5" x14ac:dyDescent="0.3">
      <c r="A11" s="4">
        <v>58369</v>
      </c>
      <c r="B11" s="5" t="s">
        <v>19</v>
      </c>
      <c r="C11" s="5" t="s">
        <v>17</v>
      </c>
      <c r="D11" s="6">
        <v>12566</v>
      </c>
      <c r="E11" s="6">
        <v>37</v>
      </c>
    </row>
    <row r="12" spans="1:5" x14ac:dyDescent="0.3">
      <c r="A12" s="4">
        <v>50217</v>
      </c>
      <c r="B12" s="5" t="s">
        <v>20</v>
      </c>
      <c r="C12" s="5" t="s">
        <v>21</v>
      </c>
      <c r="D12" s="6">
        <v>16406</v>
      </c>
      <c r="E12" s="6">
        <v>42</v>
      </c>
    </row>
    <row r="13" spans="1:5" x14ac:dyDescent="0.3">
      <c r="A13" s="4">
        <v>50695</v>
      </c>
      <c r="B13" s="5" t="s">
        <v>22</v>
      </c>
      <c r="C13" s="5" t="s">
        <v>13</v>
      </c>
      <c r="D13" s="6">
        <v>15784</v>
      </c>
      <c r="E13" s="6">
        <v>43</v>
      </c>
    </row>
    <row r="14" spans="1:5" x14ac:dyDescent="0.3">
      <c r="A14" s="4">
        <v>59673</v>
      </c>
      <c r="B14" s="5" t="s">
        <v>23</v>
      </c>
      <c r="C14" s="5" t="s">
        <v>7</v>
      </c>
      <c r="D14" s="6">
        <v>10959</v>
      </c>
      <c r="E14" s="6">
        <v>30</v>
      </c>
    </row>
    <row r="15" spans="1:5" x14ac:dyDescent="0.3">
      <c r="A15" s="4">
        <v>52130</v>
      </c>
      <c r="B15" s="5" t="s">
        <v>24</v>
      </c>
      <c r="C15" s="5" t="s">
        <v>25</v>
      </c>
      <c r="D15" s="6">
        <v>14562</v>
      </c>
      <c r="E15" s="6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26</v>
      </c>
      <c r="B17" s="7"/>
      <c r="C17" s="7"/>
      <c r="D17" s="8" t="str">
        <f>VLOOKUP((58369),A2:E15,2,FALSE)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27</v>
      </c>
      <c r="B19" s="7"/>
      <c r="C19" s="1"/>
      <c r="D19" s="8">
        <f>VLOOKUP("Estelle Cormack",B2:E15,4,FALSE)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39" t="s">
        <v>28</v>
      </c>
      <c r="B21" s="39"/>
      <c r="C21" s="39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9" t="s">
        <v>1</v>
      </c>
      <c r="B23" s="10" t="s">
        <v>2</v>
      </c>
      <c r="C23" s="1"/>
      <c r="D23" s="1"/>
      <c r="E23" s="1"/>
    </row>
    <row r="24" spans="1:5" x14ac:dyDescent="0.3">
      <c r="A24" s="4">
        <v>55879</v>
      </c>
      <c r="B24" s="11" t="str">
        <f>VLOOKUP(A24,A2:E15,2,FALSE)</f>
        <v>Michael Kaye</v>
      </c>
      <c r="C24" s="1"/>
      <c r="D24" s="1"/>
      <c r="E24" s="1"/>
    </row>
    <row r="25" spans="1:5" x14ac:dyDescent="0.3">
      <c r="A25" s="4">
        <v>50217</v>
      </c>
      <c r="B25" s="11" t="str">
        <f t="shared" ref="B25:B26" si="0">VLOOKUP(A25,A3:E16,2,FALSE)</f>
        <v>Eric Green</v>
      </c>
      <c r="C25" s="1"/>
      <c r="D25" s="1"/>
      <c r="E25" s="1"/>
    </row>
    <row r="26" spans="1:5" x14ac:dyDescent="0.3">
      <c r="A26" s="4">
        <v>50695</v>
      </c>
      <c r="B26" s="11" t="str">
        <f t="shared" si="0"/>
        <v>Williamr Black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39" t="s">
        <v>29</v>
      </c>
      <c r="B28" s="39"/>
      <c r="C28" s="39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9" t="s">
        <v>2</v>
      </c>
      <c r="B30" s="10" t="s">
        <v>4</v>
      </c>
      <c r="C30" s="1"/>
      <c r="D30" s="1"/>
      <c r="E30" s="1"/>
    </row>
    <row r="31" spans="1:5" x14ac:dyDescent="0.3">
      <c r="A31" s="12" t="s">
        <v>12</v>
      </c>
      <c r="B31" s="11">
        <f>_xlfn.XLOOKUP(A31,B2:B15,D2:D15,"NOT AVAILABLE")</f>
        <v>18276</v>
      </c>
      <c r="C31" s="1"/>
      <c r="D31" s="1"/>
      <c r="E31" s="1"/>
    </row>
    <row r="32" spans="1:5" x14ac:dyDescent="0.3">
      <c r="A32" s="12" t="s">
        <v>30</v>
      </c>
      <c r="B32" s="11" t="str">
        <f t="shared" ref="B32:B33" si="1">_xlfn.XLOOKUP(A32,B3:B16,D3:D16,"NOT AVAILABLE")</f>
        <v>NOT AVAILABLE</v>
      </c>
      <c r="C32" s="1"/>
      <c r="D32" s="1"/>
      <c r="E32" s="1"/>
    </row>
    <row r="33" spans="1:5" x14ac:dyDescent="0.3">
      <c r="A33" s="12" t="s">
        <v>23</v>
      </c>
      <c r="B33" s="11">
        <f t="shared" si="1"/>
        <v>10959</v>
      </c>
      <c r="C33" s="1"/>
      <c r="D33" s="1"/>
      <c r="E33" s="1"/>
    </row>
  </sheetData>
  <mergeCells count="3">
    <mergeCell ref="A1:D1"/>
    <mergeCell ref="A21:C21"/>
    <mergeCell ref="A28:C28"/>
  </mergeCells>
  <dataValidations count="1">
    <dataValidation type="list" allowBlank="1" showInputMessage="1" showErrorMessage="1" sqref="B23" xr:uid="{50F90BD9-7D60-4837-B98E-07D77364952D}">
      <formula1>"Name, Location,Salary,Employee ID"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F61D-DED0-4DD6-A198-64DF61593D3D}">
  <dimension ref="A1:H25"/>
  <sheetViews>
    <sheetView tabSelected="1" workbookViewId="0">
      <selection activeCell="C25" sqref="C25:D25"/>
    </sheetView>
  </sheetViews>
  <sheetFormatPr defaultRowHeight="14.4" x14ac:dyDescent="0.3"/>
  <cols>
    <col min="2" max="2" width="78.5546875" customWidth="1"/>
    <col min="3" max="3" width="23.44140625" customWidth="1"/>
    <col min="4" max="4" width="17.5546875" customWidth="1"/>
    <col min="5" max="5" width="17.44140625" customWidth="1"/>
    <col min="6" max="6" width="17.6640625" customWidth="1"/>
    <col min="7" max="7" width="17.44140625" customWidth="1"/>
  </cols>
  <sheetData>
    <row r="1" spans="1:8" x14ac:dyDescent="0.3">
      <c r="A1" s="61"/>
      <c r="B1" s="62" t="s">
        <v>194</v>
      </c>
      <c r="C1" s="67"/>
      <c r="D1" s="67"/>
      <c r="E1" s="61"/>
      <c r="F1" s="61"/>
      <c r="G1" s="61"/>
      <c r="H1" s="61"/>
    </row>
    <row r="2" spans="1:8" x14ac:dyDescent="0.3">
      <c r="A2" s="61"/>
      <c r="B2" s="61"/>
      <c r="C2" s="68"/>
      <c r="D2" s="68"/>
      <c r="E2" s="61"/>
      <c r="F2" s="68"/>
      <c r="G2" s="68"/>
      <c r="H2" s="61"/>
    </row>
    <row r="3" spans="1:8" x14ac:dyDescent="0.3">
      <c r="A3" s="61"/>
      <c r="B3" s="63" t="s">
        <v>195</v>
      </c>
      <c r="C3" s="63" t="s">
        <v>196</v>
      </c>
      <c r="D3" s="63" t="s">
        <v>197</v>
      </c>
      <c r="E3" s="63" t="s">
        <v>198</v>
      </c>
      <c r="F3" s="63" t="s">
        <v>199</v>
      </c>
      <c r="G3" s="63" t="s">
        <v>200</v>
      </c>
      <c r="H3" s="61"/>
    </row>
    <row r="4" spans="1:8" x14ac:dyDescent="0.3">
      <c r="A4" s="61"/>
      <c r="B4" s="64" t="s">
        <v>201</v>
      </c>
      <c r="C4" s="64">
        <v>5</v>
      </c>
      <c r="D4" s="64" t="s">
        <v>202</v>
      </c>
      <c r="E4" s="64">
        <v>15</v>
      </c>
      <c r="F4" s="64">
        <v>500</v>
      </c>
      <c r="G4" s="64">
        <v>7500</v>
      </c>
      <c r="H4" s="61"/>
    </row>
    <row r="5" spans="1:8" x14ac:dyDescent="0.3">
      <c r="A5" s="61"/>
      <c r="B5" s="64" t="s">
        <v>203</v>
      </c>
      <c r="C5" s="64">
        <v>4</v>
      </c>
      <c r="D5" s="64" t="s">
        <v>202</v>
      </c>
      <c r="E5" s="64">
        <v>10</v>
      </c>
      <c r="F5" s="64">
        <v>800</v>
      </c>
      <c r="G5" s="64">
        <v>8000</v>
      </c>
      <c r="H5" s="61"/>
    </row>
    <row r="6" spans="1:8" x14ac:dyDescent="0.3">
      <c r="A6" s="61"/>
      <c r="B6" s="64" t="s">
        <v>204</v>
      </c>
      <c r="C6" s="64">
        <v>3</v>
      </c>
      <c r="D6" s="64" t="s">
        <v>205</v>
      </c>
      <c r="E6" s="64">
        <v>20</v>
      </c>
      <c r="F6" s="64">
        <v>400</v>
      </c>
      <c r="G6" s="64">
        <v>8000</v>
      </c>
      <c r="H6" s="61"/>
    </row>
    <row r="7" spans="1:8" x14ac:dyDescent="0.3">
      <c r="A7" s="61"/>
      <c r="B7" s="64" t="s">
        <v>206</v>
      </c>
      <c r="C7" s="64">
        <v>4</v>
      </c>
      <c r="D7" s="64" t="s">
        <v>202</v>
      </c>
      <c r="E7" s="64">
        <v>12</v>
      </c>
      <c r="F7" s="64">
        <v>1000</v>
      </c>
      <c r="G7" s="64">
        <v>12000</v>
      </c>
      <c r="H7" s="61"/>
    </row>
    <row r="8" spans="1:8" x14ac:dyDescent="0.3">
      <c r="A8" s="61"/>
      <c r="B8" s="64" t="s">
        <v>207</v>
      </c>
      <c r="C8" s="64">
        <v>5</v>
      </c>
      <c r="D8" s="64" t="s">
        <v>202</v>
      </c>
      <c r="E8" s="64">
        <v>14</v>
      </c>
      <c r="F8" s="64">
        <v>1500</v>
      </c>
      <c r="G8" s="64">
        <v>21000</v>
      </c>
      <c r="H8" s="61"/>
    </row>
    <row r="9" spans="1:8" x14ac:dyDescent="0.3">
      <c r="A9" s="61"/>
      <c r="B9" s="64" t="s">
        <v>208</v>
      </c>
      <c r="C9" s="64">
        <v>4</v>
      </c>
      <c r="D9" s="64" t="s">
        <v>209</v>
      </c>
      <c r="E9" s="64">
        <v>18</v>
      </c>
      <c r="F9" s="64">
        <v>600</v>
      </c>
      <c r="G9" s="64">
        <v>10800</v>
      </c>
      <c r="H9" s="61"/>
    </row>
    <row r="10" spans="1:8" x14ac:dyDescent="0.3">
      <c r="A10" s="61"/>
      <c r="B10" s="61"/>
      <c r="C10" s="69"/>
      <c r="D10" s="69"/>
      <c r="E10" s="61"/>
      <c r="F10" s="69"/>
      <c r="G10" s="69"/>
      <c r="H10" s="61"/>
    </row>
    <row r="11" spans="1:8" x14ac:dyDescent="0.3">
      <c r="A11" s="61">
        <v>1</v>
      </c>
      <c r="B11" s="65" t="s">
        <v>210</v>
      </c>
      <c r="C11" s="67"/>
      <c r="D11" s="67"/>
      <c r="E11" s="61"/>
      <c r="F11" s="67"/>
      <c r="G11" s="67"/>
      <c r="H11" s="61"/>
    </row>
    <row r="12" spans="1:8" x14ac:dyDescent="0.3">
      <c r="A12" s="61"/>
      <c r="B12" s="61"/>
      <c r="C12" s="70" t="s">
        <v>159</v>
      </c>
      <c r="D12" s="70"/>
      <c r="E12" s="61"/>
      <c r="F12" s="67"/>
      <c r="G12" s="67"/>
      <c r="H12" s="61"/>
    </row>
    <row r="13" spans="1:8" x14ac:dyDescent="0.3">
      <c r="A13" s="61"/>
      <c r="B13" s="43" t="s">
        <v>160</v>
      </c>
      <c r="C13" s="48">
        <f>SUMIFS(G3:G9,C3:C9,5,D3:D9,"june")</f>
        <v>28500</v>
      </c>
      <c r="D13" s="61"/>
      <c r="E13" s="61"/>
      <c r="F13" s="67"/>
      <c r="G13" s="67"/>
      <c r="H13" s="61"/>
    </row>
    <row r="14" spans="1:8" x14ac:dyDescent="0.3">
      <c r="A14" s="61"/>
      <c r="B14" s="61"/>
      <c r="C14" s="71"/>
      <c r="D14" s="71"/>
      <c r="E14" s="61"/>
      <c r="F14" s="67"/>
      <c r="G14" s="67"/>
      <c r="H14" s="61"/>
    </row>
    <row r="15" spans="1:8" x14ac:dyDescent="0.3">
      <c r="A15" s="61"/>
      <c r="B15" s="66"/>
      <c r="C15" s="66"/>
      <c r="D15" s="66"/>
      <c r="E15" s="66"/>
      <c r="F15" s="66"/>
      <c r="G15" s="66"/>
      <c r="H15" s="66"/>
    </row>
    <row r="16" spans="1:8" x14ac:dyDescent="0.3">
      <c r="A16" s="61">
        <v>2</v>
      </c>
      <c r="B16" s="65" t="s">
        <v>211</v>
      </c>
      <c r="C16" s="67"/>
      <c r="D16" s="67"/>
      <c r="E16" s="61"/>
      <c r="F16" s="67"/>
      <c r="G16" s="67"/>
      <c r="H16" s="61"/>
    </row>
    <row r="17" spans="1:8" x14ac:dyDescent="0.3">
      <c r="A17" s="61"/>
      <c r="B17" s="61"/>
      <c r="C17" s="67"/>
      <c r="D17" s="67"/>
      <c r="E17" s="61"/>
      <c r="F17" s="67"/>
      <c r="G17" s="67"/>
      <c r="H17" s="61"/>
    </row>
    <row r="18" spans="1:8" x14ac:dyDescent="0.3">
      <c r="A18" s="61"/>
      <c r="B18" s="61"/>
      <c r="C18" s="70" t="s">
        <v>159</v>
      </c>
      <c r="D18" s="70"/>
      <c r="E18" s="61"/>
      <c r="F18" s="67"/>
      <c r="G18" s="67"/>
      <c r="H18" s="61"/>
    </row>
    <row r="19" spans="1:8" x14ac:dyDescent="0.3">
      <c r="A19" s="61"/>
      <c r="B19" s="43" t="s">
        <v>160</v>
      </c>
      <c r="C19" s="72">
        <f>SUMIFS(G3:G9,C3:C9,"&gt;=4",D3:D9,"June")</f>
        <v>48500</v>
      </c>
      <c r="D19" s="61"/>
      <c r="E19" s="61"/>
      <c r="F19" s="67"/>
      <c r="G19" s="67"/>
      <c r="H19" s="61"/>
    </row>
    <row r="20" spans="1:8" x14ac:dyDescent="0.3">
      <c r="A20" s="61"/>
      <c r="B20" s="61"/>
      <c r="C20" s="67"/>
      <c r="D20" s="67"/>
      <c r="E20" s="61"/>
      <c r="F20" s="67"/>
      <c r="G20" s="67"/>
      <c r="H20" s="61"/>
    </row>
    <row r="21" spans="1:8" x14ac:dyDescent="0.3">
      <c r="A21" s="61"/>
      <c r="B21" s="61"/>
      <c r="C21" s="71"/>
      <c r="D21" s="71"/>
      <c r="E21" s="61"/>
      <c r="F21" s="67"/>
      <c r="G21" s="67"/>
      <c r="H21" s="61"/>
    </row>
    <row r="22" spans="1:8" x14ac:dyDescent="0.3">
      <c r="A22" s="61">
        <v>3</v>
      </c>
      <c r="B22" s="65" t="s">
        <v>212</v>
      </c>
      <c r="C22" s="67"/>
      <c r="D22" s="67"/>
      <c r="E22" s="61"/>
      <c r="F22" s="67"/>
      <c r="G22" s="67"/>
      <c r="H22" s="61"/>
    </row>
    <row r="23" spans="1:8" x14ac:dyDescent="0.3">
      <c r="A23" s="61"/>
      <c r="B23" s="61"/>
      <c r="C23" s="70" t="s">
        <v>159</v>
      </c>
      <c r="D23" s="70"/>
      <c r="E23" s="61"/>
      <c r="F23" s="67"/>
      <c r="G23" s="67"/>
      <c r="H23" s="61"/>
    </row>
    <row r="24" spans="1:8" x14ac:dyDescent="0.3">
      <c r="A24" s="61"/>
      <c r="B24" s="43" t="s">
        <v>160</v>
      </c>
      <c r="C24" s="48">
        <f>SUMIFS(E3:E9,C3:C9,"&gt;=4",F3:F9,"&gt;=800")</f>
        <v>36</v>
      </c>
      <c r="D24" s="61"/>
      <c r="E24" s="61"/>
      <c r="F24" s="67"/>
      <c r="G24" s="67"/>
      <c r="H24" s="61"/>
    </row>
    <row r="25" spans="1:8" x14ac:dyDescent="0.3">
      <c r="A25" s="61"/>
      <c r="B25" s="61"/>
      <c r="C25" s="67"/>
      <c r="D25" s="67"/>
      <c r="E25" s="61"/>
      <c r="F25" s="67"/>
      <c r="G25" s="67"/>
      <c r="H25" s="61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17:D17"/>
    <mergeCell ref="F17:G17"/>
    <mergeCell ref="C18:D18"/>
    <mergeCell ref="F18:G18"/>
    <mergeCell ref="F19:G19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:D1"/>
    <mergeCell ref="C2:D2"/>
    <mergeCell ref="F2:G2"/>
    <mergeCell ref="C10:D10"/>
    <mergeCell ref="F10:G10"/>
    <mergeCell ref="C11:D11"/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1FDF-07FA-46FB-8B93-4083BD0FD800}">
  <dimension ref="A1:E10"/>
  <sheetViews>
    <sheetView workbookViewId="0">
      <selection activeCell="D7" sqref="D7"/>
    </sheetView>
  </sheetViews>
  <sheetFormatPr defaultRowHeight="14.4" x14ac:dyDescent="0.3"/>
  <cols>
    <col min="1" max="1" width="17" customWidth="1"/>
    <col min="2" max="2" width="12.6640625" customWidth="1"/>
    <col min="3" max="3" width="18.88671875" customWidth="1"/>
    <col min="4" max="4" width="24" customWidth="1"/>
  </cols>
  <sheetData>
    <row r="1" spans="1:5" x14ac:dyDescent="0.3">
      <c r="A1" s="17" t="s">
        <v>31</v>
      </c>
      <c r="B1" s="7"/>
      <c r="C1" s="7"/>
      <c r="D1" s="7"/>
      <c r="E1" s="7"/>
    </row>
    <row r="2" spans="1:5" x14ac:dyDescent="0.3">
      <c r="A2" s="18" t="s">
        <v>32</v>
      </c>
      <c r="B2" s="7"/>
      <c r="C2" s="7"/>
      <c r="D2" s="7"/>
      <c r="E2" s="7"/>
    </row>
    <row r="3" spans="1:5" x14ac:dyDescent="0.3">
      <c r="A3" s="17" t="s">
        <v>33</v>
      </c>
      <c r="B3" s="7"/>
      <c r="C3" s="7"/>
      <c r="D3" s="7"/>
      <c r="E3" s="7"/>
    </row>
    <row r="4" spans="1:5" x14ac:dyDescent="0.3">
      <c r="A4" s="19"/>
      <c r="B4" s="7"/>
      <c r="C4" s="7"/>
      <c r="D4" s="7"/>
      <c r="E4" s="7"/>
    </row>
    <row r="5" spans="1:5" x14ac:dyDescent="0.3">
      <c r="A5" s="7"/>
      <c r="B5" s="14" t="s">
        <v>34</v>
      </c>
      <c r="C5" s="14" t="s">
        <v>35</v>
      </c>
      <c r="D5" s="7"/>
      <c r="E5" s="7"/>
    </row>
    <row r="6" spans="1:5" x14ac:dyDescent="0.3">
      <c r="A6" s="20"/>
      <c r="B6" s="20" t="s">
        <v>36</v>
      </c>
      <c r="C6" s="20" t="s">
        <v>37</v>
      </c>
      <c r="D6" s="9" t="s">
        <v>38</v>
      </c>
      <c r="E6" s="7"/>
    </row>
    <row r="7" spans="1:5" x14ac:dyDescent="0.3">
      <c r="A7" s="20" t="s">
        <v>39</v>
      </c>
      <c r="B7" s="20" t="s">
        <v>40</v>
      </c>
      <c r="C7" s="20" t="s">
        <v>40</v>
      </c>
      <c r="D7" s="21" t="str">
        <f>IF(B7=C7,"match","no-match")</f>
        <v>match</v>
      </c>
      <c r="E7" s="14"/>
    </row>
    <row r="8" spans="1:5" x14ac:dyDescent="0.3">
      <c r="A8" s="20" t="s">
        <v>41</v>
      </c>
      <c r="B8" s="20" t="s">
        <v>42</v>
      </c>
      <c r="C8" s="20" t="s">
        <v>42</v>
      </c>
      <c r="D8" s="21" t="str">
        <f t="shared" ref="D8:D10" si="0">IF(B8=C8,"match","no-match")</f>
        <v>match</v>
      </c>
      <c r="E8" s="14"/>
    </row>
    <row r="9" spans="1:5" x14ac:dyDescent="0.3">
      <c r="A9" s="20" t="s">
        <v>43</v>
      </c>
      <c r="B9" s="20" t="s">
        <v>44</v>
      </c>
      <c r="C9" s="20" t="s">
        <v>129</v>
      </c>
      <c r="D9" s="21" t="str">
        <f t="shared" si="0"/>
        <v>no-match</v>
      </c>
      <c r="E9" s="14"/>
    </row>
    <row r="10" spans="1:5" x14ac:dyDescent="0.3">
      <c r="A10" s="20" t="s">
        <v>45</v>
      </c>
      <c r="B10" s="20" t="s">
        <v>46</v>
      </c>
      <c r="C10" s="20" t="s">
        <v>46</v>
      </c>
      <c r="D10" s="21" t="str">
        <f t="shared" si="0"/>
        <v>match</v>
      </c>
      <c r="E1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3DD8-A10F-454F-B3F4-B1E9D01E53F4}">
  <dimension ref="A1:H16"/>
  <sheetViews>
    <sheetView workbookViewId="0">
      <selection activeCell="H14" sqref="H14"/>
    </sheetView>
  </sheetViews>
  <sheetFormatPr defaultRowHeight="14.4" x14ac:dyDescent="0.3"/>
  <cols>
    <col min="1" max="1" width="14.6640625" customWidth="1"/>
    <col min="2" max="2" width="16.6640625" customWidth="1"/>
    <col min="3" max="3" width="13.21875" customWidth="1"/>
    <col min="4" max="4" width="11.33203125" customWidth="1"/>
    <col min="5" max="5" width="18.44140625" customWidth="1"/>
    <col min="6" max="6" width="17.33203125" customWidth="1"/>
  </cols>
  <sheetData>
    <row r="1" spans="1:8" x14ac:dyDescent="0.3">
      <c r="A1" s="7"/>
      <c r="B1" s="14" t="s">
        <v>47</v>
      </c>
      <c r="C1" s="7"/>
      <c r="D1" s="7"/>
      <c r="E1" s="7"/>
      <c r="F1" s="7"/>
      <c r="G1" s="7"/>
      <c r="H1" s="7"/>
    </row>
    <row r="2" spans="1:8" x14ac:dyDescent="0.3">
      <c r="A2" s="22">
        <v>1</v>
      </c>
      <c r="B2" s="23" t="s">
        <v>48</v>
      </c>
      <c r="C2" s="7"/>
      <c r="D2" s="7"/>
      <c r="E2" s="7"/>
      <c r="F2" s="7"/>
      <c r="G2" s="7"/>
      <c r="H2" s="7"/>
    </row>
    <row r="3" spans="1:8" x14ac:dyDescent="0.3">
      <c r="A3" s="40"/>
      <c r="B3" s="40"/>
      <c r="C3" s="7"/>
      <c r="D3" s="7"/>
      <c r="E3" s="7"/>
      <c r="F3" s="7"/>
      <c r="G3" s="7"/>
      <c r="H3" s="7"/>
    </row>
    <row r="4" spans="1:8" x14ac:dyDescent="0.3">
      <c r="A4" s="22">
        <v>2</v>
      </c>
      <c r="B4" s="23" t="s">
        <v>49</v>
      </c>
      <c r="C4" s="7"/>
      <c r="D4" s="7"/>
      <c r="E4" s="7"/>
      <c r="F4" s="7"/>
      <c r="G4" s="7"/>
      <c r="H4" s="7"/>
    </row>
    <row r="5" spans="1:8" x14ac:dyDescent="0.3">
      <c r="A5" s="40"/>
      <c r="B5" s="40"/>
      <c r="C5" s="7"/>
      <c r="D5" s="7"/>
      <c r="E5" s="7"/>
      <c r="F5" s="7"/>
      <c r="G5" s="7"/>
      <c r="H5" s="7"/>
    </row>
    <row r="6" spans="1:8" x14ac:dyDescent="0.3">
      <c r="A6" s="40"/>
      <c r="B6" s="40"/>
      <c r="C6" s="7"/>
      <c r="D6" s="7"/>
      <c r="E6" s="7"/>
      <c r="F6" s="7"/>
      <c r="G6" s="7"/>
      <c r="H6" s="7"/>
    </row>
    <row r="7" spans="1:8" x14ac:dyDescent="0.3">
      <c r="A7" s="41"/>
      <c r="B7" s="41"/>
      <c r="C7" s="7"/>
      <c r="D7" s="7"/>
      <c r="E7" s="20" t="s">
        <v>50</v>
      </c>
      <c r="F7" s="20" t="s">
        <v>51</v>
      </c>
      <c r="G7" s="7"/>
      <c r="H7" s="7"/>
    </row>
    <row r="8" spans="1:8" x14ac:dyDescent="0.3">
      <c r="A8" s="7"/>
      <c r="B8" s="24" t="s">
        <v>52</v>
      </c>
      <c r="C8" s="24" t="s">
        <v>2</v>
      </c>
      <c r="D8" s="25" t="s">
        <v>5</v>
      </c>
      <c r="E8" s="24" t="s">
        <v>53</v>
      </c>
      <c r="F8" s="24" t="s">
        <v>54</v>
      </c>
      <c r="G8" s="7"/>
      <c r="H8" s="14"/>
    </row>
    <row r="9" spans="1:8" x14ac:dyDescent="0.3">
      <c r="A9" s="7"/>
      <c r="B9" s="20">
        <v>1</v>
      </c>
      <c r="C9" s="20" t="s">
        <v>55</v>
      </c>
      <c r="D9" s="26">
        <v>16</v>
      </c>
      <c r="E9" s="21" t="str">
        <f>IF(D9&gt;=16,"Eligible","Not Eligible")</f>
        <v>Eligible</v>
      </c>
      <c r="F9" s="21" t="str">
        <f>IF(D9&gt;=18,"Adult","Minor")</f>
        <v>Minor</v>
      </c>
      <c r="G9" s="7"/>
      <c r="H9" s="14"/>
    </row>
    <row r="10" spans="1:8" x14ac:dyDescent="0.3">
      <c r="A10" s="7"/>
      <c r="B10" s="20">
        <v>2</v>
      </c>
      <c r="C10" s="20" t="s">
        <v>56</v>
      </c>
      <c r="D10" s="26">
        <v>18</v>
      </c>
      <c r="E10" s="21" t="str">
        <f t="shared" ref="E10:E16" si="0">IF(D10&gt;=16,"Eligible","Not Eligible")</f>
        <v>Eligible</v>
      </c>
      <c r="F10" s="21" t="str">
        <f t="shared" ref="F10:F16" si="1">IF(D10&gt;=18,"Adult","Minor")</f>
        <v>Adult</v>
      </c>
      <c r="G10" s="7"/>
      <c r="H10" s="14"/>
    </row>
    <row r="11" spans="1:8" x14ac:dyDescent="0.3">
      <c r="A11" s="7"/>
      <c r="B11" s="20">
        <v>3</v>
      </c>
      <c r="C11" s="20" t="s">
        <v>57</v>
      </c>
      <c r="D11" s="26">
        <v>15.5</v>
      </c>
      <c r="E11" s="21" t="str">
        <f t="shared" si="0"/>
        <v>Not Eligible</v>
      </c>
      <c r="F11" s="21" t="str">
        <f t="shared" si="1"/>
        <v>Minor</v>
      </c>
      <c r="G11" s="7"/>
      <c r="H11" s="14"/>
    </row>
    <row r="12" spans="1:8" x14ac:dyDescent="0.3">
      <c r="A12" s="7"/>
      <c r="B12" s="20">
        <v>4</v>
      </c>
      <c r="C12" s="20" t="s">
        <v>58</v>
      </c>
      <c r="D12" s="26">
        <v>19</v>
      </c>
      <c r="E12" s="21" t="str">
        <f t="shared" si="0"/>
        <v>Eligible</v>
      </c>
      <c r="F12" s="21" t="str">
        <f t="shared" si="1"/>
        <v>Adult</v>
      </c>
      <c r="G12" s="7"/>
      <c r="H12" s="14"/>
    </row>
    <row r="13" spans="1:8" x14ac:dyDescent="0.3">
      <c r="A13" s="7"/>
      <c r="B13" s="20">
        <v>5</v>
      </c>
      <c r="C13" s="20" t="s">
        <v>59</v>
      </c>
      <c r="D13" s="26">
        <v>18</v>
      </c>
      <c r="E13" s="21" t="str">
        <f t="shared" si="0"/>
        <v>Eligible</v>
      </c>
      <c r="F13" s="21" t="str">
        <f t="shared" si="1"/>
        <v>Adult</v>
      </c>
      <c r="G13" s="7"/>
      <c r="H13" s="14"/>
    </row>
    <row r="14" spans="1:8" x14ac:dyDescent="0.3">
      <c r="A14" s="7"/>
      <c r="B14" s="20">
        <v>6</v>
      </c>
      <c r="C14" s="20" t="s">
        <v>60</v>
      </c>
      <c r="D14" s="26">
        <v>13</v>
      </c>
      <c r="E14" s="21" t="str">
        <f t="shared" si="0"/>
        <v>Not Eligible</v>
      </c>
      <c r="F14" s="21" t="str">
        <f t="shared" si="1"/>
        <v>Minor</v>
      </c>
      <c r="G14" s="7"/>
      <c r="H14" s="14"/>
    </row>
    <row r="15" spans="1:8" x14ac:dyDescent="0.3">
      <c r="A15" s="7"/>
      <c r="B15" s="20">
        <v>7</v>
      </c>
      <c r="C15" s="20" t="s">
        <v>61</v>
      </c>
      <c r="D15" s="26">
        <v>18</v>
      </c>
      <c r="E15" s="21" t="str">
        <f t="shared" si="0"/>
        <v>Eligible</v>
      </c>
      <c r="F15" s="21" t="str">
        <f t="shared" si="1"/>
        <v>Adult</v>
      </c>
      <c r="G15" s="7"/>
      <c r="H15" s="14"/>
    </row>
    <row r="16" spans="1:8" x14ac:dyDescent="0.3">
      <c r="A16" s="7"/>
      <c r="B16" s="20">
        <v>8</v>
      </c>
      <c r="C16" s="20" t="s">
        <v>62</v>
      </c>
      <c r="D16" s="26">
        <v>17</v>
      </c>
      <c r="E16" s="21" t="str">
        <f t="shared" si="0"/>
        <v>Eligible</v>
      </c>
      <c r="F16" s="21" t="str">
        <f t="shared" si="1"/>
        <v>Minor</v>
      </c>
      <c r="G16" s="7"/>
      <c r="H16" s="14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8669-178C-425A-B610-19E90EB825CD}">
  <dimension ref="A1:D17"/>
  <sheetViews>
    <sheetView workbookViewId="0">
      <selection activeCell="C11" sqref="C11"/>
    </sheetView>
  </sheetViews>
  <sheetFormatPr defaultRowHeight="14.4" x14ac:dyDescent="0.3"/>
  <cols>
    <col min="1" max="1" width="14" customWidth="1"/>
    <col min="2" max="2" width="13.21875" customWidth="1"/>
    <col min="3" max="3" width="13.88671875" customWidth="1"/>
    <col min="4" max="4" width="23.88671875" customWidth="1"/>
  </cols>
  <sheetData>
    <row r="1" spans="1:4" x14ac:dyDescent="0.3">
      <c r="A1" s="14" t="s">
        <v>63</v>
      </c>
      <c r="B1" s="14"/>
      <c r="C1" s="14"/>
      <c r="D1" s="14"/>
    </row>
    <row r="2" spans="1:4" x14ac:dyDescent="0.3">
      <c r="A2" s="14"/>
      <c r="B2" s="14"/>
      <c r="C2" s="14"/>
      <c r="D2" s="14"/>
    </row>
    <row r="3" spans="1:4" x14ac:dyDescent="0.3">
      <c r="A3" s="14"/>
      <c r="B3" s="14" t="s">
        <v>64</v>
      </c>
      <c r="C3" s="14"/>
      <c r="D3" s="14"/>
    </row>
    <row r="4" spans="1:4" x14ac:dyDescent="0.3">
      <c r="A4" s="20" t="s">
        <v>65</v>
      </c>
      <c r="B4" s="27">
        <v>1</v>
      </c>
      <c r="C4" s="14"/>
      <c r="D4" s="14"/>
    </row>
    <row r="5" spans="1:4" x14ac:dyDescent="0.3">
      <c r="A5" s="20" t="s">
        <v>66</v>
      </c>
      <c r="B5" s="27">
        <v>0.5</v>
      </c>
      <c r="C5" s="14"/>
      <c r="D5" s="14"/>
    </row>
    <row r="6" spans="1:4" x14ac:dyDescent="0.3">
      <c r="A6" s="14"/>
      <c r="B6" s="14"/>
      <c r="C6" s="14"/>
      <c r="D6" s="14"/>
    </row>
    <row r="7" spans="1:4" x14ac:dyDescent="0.3">
      <c r="A7" s="14" t="s">
        <v>67</v>
      </c>
      <c r="B7" s="14"/>
      <c r="C7" s="14"/>
      <c r="D7" s="14"/>
    </row>
    <row r="8" spans="1:4" x14ac:dyDescent="0.3">
      <c r="A8" s="14" t="s">
        <v>68</v>
      </c>
      <c r="B8" s="14"/>
      <c r="C8" s="14"/>
      <c r="D8" s="14"/>
    </row>
    <row r="9" spans="1:4" x14ac:dyDescent="0.3">
      <c r="A9" s="14"/>
      <c r="B9" s="14"/>
      <c r="C9" s="14"/>
      <c r="D9" s="14"/>
    </row>
    <row r="10" spans="1:4" x14ac:dyDescent="0.3">
      <c r="A10" s="9" t="s">
        <v>2</v>
      </c>
      <c r="B10" s="9" t="s">
        <v>69</v>
      </c>
      <c r="C10" s="9" t="s">
        <v>70</v>
      </c>
      <c r="D10" s="9" t="s">
        <v>71</v>
      </c>
    </row>
    <row r="11" spans="1:4" x14ac:dyDescent="0.3">
      <c r="A11" s="20" t="s">
        <v>72</v>
      </c>
      <c r="B11" s="20" t="s">
        <v>65</v>
      </c>
      <c r="C11" s="28">
        <v>46866</v>
      </c>
      <c r="D11" s="21">
        <f>IF(B11="A+",C11,C11/2)</f>
        <v>46866</v>
      </c>
    </row>
    <row r="12" spans="1:4" x14ac:dyDescent="0.3">
      <c r="A12" s="20" t="s">
        <v>73</v>
      </c>
      <c r="B12" s="20" t="s">
        <v>66</v>
      </c>
      <c r="C12" s="28">
        <v>33495</v>
      </c>
      <c r="D12" s="21">
        <f t="shared" ref="D12:D17" si="0">IF(B12="A+",C12,C12/2)</f>
        <v>16747.5</v>
      </c>
    </row>
    <row r="13" spans="1:4" x14ac:dyDescent="0.3">
      <c r="A13" s="20" t="s">
        <v>74</v>
      </c>
      <c r="B13" s="20" t="s">
        <v>66</v>
      </c>
      <c r="C13" s="28">
        <v>35087</v>
      </c>
      <c r="D13" s="21">
        <f t="shared" si="0"/>
        <v>17543.5</v>
      </c>
    </row>
    <row r="14" spans="1:4" x14ac:dyDescent="0.3">
      <c r="A14" s="20" t="s">
        <v>75</v>
      </c>
      <c r="B14" s="20" t="s">
        <v>65</v>
      </c>
      <c r="C14" s="28">
        <v>42603</v>
      </c>
      <c r="D14" s="21">
        <f t="shared" si="0"/>
        <v>42603</v>
      </c>
    </row>
    <row r="15" spans="1:4" x14ac:dyDescent="0.3">
      <c r="A15" s="20" t="s">
        <v>59</v>
      </c>
      <c r="B15" s="20" t="s">
        <v>66</v>
      </c>
      <c r="C15" s="28">
        <v>36971</v>
      </c>
      <c r="D15" s="21">
        <f t="shared" si="0"/>
        <v>18485.5</v>
      </c>
    </row>
    <row r="16" spans="1:4" x14ac:dyDescent="0.3">
      <c r="A16" s="20" t="s">
        <v>76</v>
      </c>
      <c r="B16" s="20" t="s">
        <v>65</v>
      </c>
      <c r="C16" s="28">
        <v>41286</v>
      </c>
      <c r="D16" s="21">
        <f t="shared" si="0"/>
        <v>41286</v>
      </c>
    </row>
    <row r="17" spans="1:4" x14ac:dyDescent="0.3">
      <c r="A17" s="20" t="s">
        <v>77</v>
      </c>
      <c r="B17" s="20" t="s">
        <v>66</v>
      </c>
      <c r="C17" s="28">
        <v>37732</v>
      </c>
      <c r="D17" s="21">
        <f t="shared" si="0"/>
        <v>18866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F41C-5F45-4A03-9B10-233E421488D2}">
  <dimension ref="A1:C12"/>
  <sheetViews>
    <sheetView workbookViewId="0">
      <selection activeCell="C9" sqref="C9"/>
    </sheetView>
  </sheetViews>
  <sheetFormatPr defaultRowHeight="14.4" x14ac:dyDescent="0.3"/>
  <cols>
    <col min="1" max="1" width="12.44140625" customWidth="1"/>
    <col min="2" max="2" width="14.33203125" customWidth="1"/>
    <col min="3" max="3" width="20.21875" customWidth="1"/>
  </cols>
  <sheetData>
    <row r="1" spans="1:3" x14ac:dyDescent="0.3">
      <c r="A1" s="7" t="s">
        <v>78</v>
      </c>
      <c r="B1" s="7"/>
      <c r="C1" s="7"/>
    </row>
    <row r="2" spans="1:3" x14ac:dyDescent="0.3">
      <c r="A2" s="7" t="s">
        <v>79</v>
      </c>
      <c r="B2" s="7"/>
      <c r="C2" s="7"/>
    </row>
    <row r="3" spans="1:3" x14ac:dyDescent="0.3">
      <c r="A3" s="7" t="s">
        <v>80</v>
      </c>
      <c r="B3" s="7"/>
      <c r="C3" s="7"/>
    </row>
    <row r="4" spans="1:3" x14ac:dyDescent="0.3">
      <c r="A4" s="7" t="s">
        <v>81</v>
      </c>
      <c r="B4" s="7"/>
      <c r="C4" s="7"/>
    </row>
    <row r="5" spans="1:3" x14ac:dyDescent="0.3">
      <c r="A5" s="7"/>
      <c r="B5" s="7"/>
      <c r="C5" s="7"/>
    </row>
    <row r="6" spans="1:3" x14ac:dyDescent="0.3">
      <c r="A6" s="7" t="s">
        <v>82</v>
      </c>
      <c r="B6" s="7"/>
      <c r="C6" s="7"/>
    </row>
    <row r="7" spans="1:3" x14ac:dyDescent="0.3">
      <c r="A7" s="7"/>
      <c r="B7" s="7"/>
      <c r="C7" s="7"/>
    </row>
    <row r="8" spans="1:3" x14ac:dyDescent="0.3">
      <c r="A8" s="29" t="s">
        <v>83</v>
      </c>
      <c r="B8" s="29" t="s">
        <v>84</v>
      </c>
      <c r="C8" s="29" t="s">
        <v>85</v>
      </c>
    </row>
    <row r="9" spans="1:3" x14ac:dyDescent="0.3">
      <c r="A9" s="30" t="s">
        <v>86</v>
      </c>
      <c r="B9" s="30">
        <v>78</v>
      </c>
      <c r="C9" s="31" t="str">
        <f>IF(B9&gt;=80,"EXCELLENT",IF(B9&gt;=60,"GOOD","FAILED"))</f>
        <v>GOOD</v>
      </c>
    </row>
    <row r="10" spans="1:3" x14ac:dyDescent="0.3">
      <c r="A10" s="30" t="s">
        <v>87</v>
      </c>
      <c r="B10" s="30">
        <v>85</v>
      </c>
      <c r="C10" s="31" t="str">
        <f t="shared" ref="C10:C12" si="0">IF(B10&gt;=80,"EXCELLENT",IF(B10&gt;=60,"GOOD","FAILED"))</f>
        <v>EXCELLENT</v>
      </c>
    </row>
    <row r="11" spans="1:3" x14ac:dyDescent="0.3">
      <c r="A11" s="30" t="s">
        <v>88</v>
      </c>
      <c r="B11" s="30">
        <v>44</v>
      </c>
      <c r="C11" s="31" t="str">
        <f t="shared" si="0"/>
        <v>FAILED</v>
      </c>
    </row>
    <row r="12" spans="1:3" x14ac:dyDescent="0.3">
      <c r="A12" s="30" t="s">
        <v>89</v>
      </c>
      <c r="B12" s="30">
        <v>61</v>
      </c>
      <c r="C12" s="31" t="str">
        <f t="shared" si="0"/>
        <v>GOOD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5ACC-6DFF-4127-85E7-691BC7F709BA}">
  <dimension ref="A1:H27"/>
  <sheetViews>
    <sheetView workbookViewId="0">
      <selection activeCell="D15" sqref="D15"/>
    </sheetView>
  </sheetViews>
  <sheetFormatPr defaultRowHeight="14.4" x14ac:dyDescent="0.3"/>
  <cols>
    <col min="1" max="1" width="12.6640625" customWidth="1"/>
    <col min="2" max="2" width="14.44140625" customWidth="1"/>
    <col min="3" max="3" width="12.6640625" customWidth="1"/>
    <col min="4" max="4" width="13.21875" customWidth="1"/>
    <col min="5" max="5" width="13.44140625" customWidth="1"/>
    <col min="6" max="6" width="13.33203125" customWidth="1"/>
    <col min="7" max="7" width="15.109375" customWidth="1"/>
    <col min="8" max="8" width="17.88671875" customWidth="1"/>
  </cols>
  <sheetData>
    <row r="1" spans="1:8" x14ac:dyDescent="0.3">
      <c r="A1" s="14" t="s">
        <v>90</v>
      </c>
      <c r="B1" s="14"/>
      <c r="C1" s="14"/>
      <c r="D1" s="14"/>
      <c r="E1" s="14"/>
      <c r="F1" s="14"/>
      <c r="G1" s="14"/>
      <c r="H1" s="14"/>
    </row>
    <row r="2" spans="1:8" x14ac:dyDescent="0.3">
      <c r="A2" s="14" t="s">
        <v>91</v>
      </c>
      <c r="B2" s="14"/>
      <c r="C2" s="14"/>
      <c r="D2" s="14"/>
      <c r="E2" s="14"/>
      <c r="F2" s="14"/>
      <c r="G2" s="14"/>
      <c r="H2" s="14"/>
    </row>
    <row r="3" spans="1:8" x14ac:dyDescent="0.3">
      <c r="A3" s="14"/>
      <c r="B3" s="14"/>
      <c r="C3" s="14"/>
      <c r="D3" s="14"/>
      <c r="E3" s="14"/>
      <c r="F3" s="14"/>
      <c r="G3" s="14"/>
      <c r="H3" s="14"/>
    </row>
    <row r="4" spans="1:8" x14ac:dyDescent="0.3">
      <c r="A4" s="14"/>
      <c r="B4" s="14"/>
      <c r="C4" s="14"/>
      <c r="D4" s="14"/>
      <c r="E4" s="14"/>
      <c r="F4" s="14"/>
      <c r="G4" s="13" t="s">
        <v>92</v>
      </c>
      <c r="H4" s="14"/>
    </row>
    <row r="5" spans="1:8" x14ac:dyDescent="0.3">
      <c r="A5" s="14"/>
      <c r="B5" s="14"/>
      <c r="C5" s="14"/>
      <c r="D5" s="14"/>
      <c r="E5" s="14"/>
      <c r="F5" s="14"/>
      <c r="G5" s="14"/>
      <c r="H5" s="14"/>
    </row>
    <row r="6" spans="1:8" ht="28.8" x14ac:dyDescent="0.3">
      <c r="A6" s="14"/>
      <c r="B6" s="14"/>
      <c r="C6" s="14"/>
      <c r="D6" s="14"/>
      <c r="E6" s="14"/>
      <c r="F6" s="14"/>
      <c r="G6" s="32" t="s">
        <v>93</v>
      </c>
      <c r="H6" s="32" t="s">
        <v>94</v>
      </c>
    </row>
    <row r="7" spans="1:8" x14ac:dyDescent="0.3">
      <c r="A7" s="13" t="s">
        <v>93</v>
      </c>
      <c r="B7" s="13" t="s">
        <v>94</v>
      </c>
      <c r="C7" s="14"/>
      <c r="D7" s="14"/>
      <c r="E7" s="14"/>
      <c r="F7" s="14"/>
      <c r="G7" s="33">
        <v>44197</v>
      </c>
      <c r="H7" s="34" t="s">
        <v>95</v>
      </c>
    </row>
    <row r="8" spans="1:8" x14ac:dyDescent="0.3">
      <c r="A8" s="35">
        <v>44201</v>
      </c>
      <c r="B8" s="36" t="str">
        <f>IFERROR(VLOOKUP(A8,G5:H28,2,FALSE),"Not Available")</f>
        <v xml:space="preserve">$1.3624 </v>
      </c>
      <c r="C8" s="14"/>
      <c r="D8" s="14"/>
      <c r="E8" s="14"/>
      <c r="F8" s="14"/>
      <c r="G8" s="33">
        <v>44200</v>
      </c>
      <c r="H8" s="34" t="s">
        <v>96</v>
      </c>
    </row>
    <row r="9" spans="1:8" x14ac:dyDescent="0.3">
      <c r="A9" s="14" t="s">
        <v>97</v>
      </c>
      <c r="B9" s="36" t="str">
        <f t="shared" ref="B9:B10" si="0">IFERROR(VLOOKUP(A9,G6:H29,2,FALSE),"Not Available")</f>
        <v xml:space="preserve">$1.3586 </v>
      </c>
      <c r="C9" s="14"/>
      <c r="D9" s="14"/>
      <c r="E9" s="14"/>
      <c r="F9" s="14"/>
      <c r="G9" s="33">
        <v>44201</v>
      </c>
      <c r="H9" s="34" t="s">
        <v>98</v>
      </c>
    </row>
    <row r="10" spans="1:8" x14ac:dyDescent="0.3">
      <c r="A10" s="14" t="s">
        <v>99</v>
      </c>
      <c r="B10" s="36" t="str">
        <f t="shared" si="0"/>
        <v>Not Available</v>
      </c>
      <c r="C10" s="14"/>
      <c r="D10" s="14"/>
      <c r="E10" s="14"/>
      <c r="F10" s="14"/>
      <c r="G10" s="33">
        <v>44202</v>
      </c>
      <c r="H10" s="34" t="s">
        <v>100</v>
      </c>
    </row>
    <row r="11" spans="1:8" x14ac:dyDescent="0.3">
      <c r="A11" s="14"/>
      <c r="B11" s="14"/>
      <c r="C11" s="14"/>
      <c r="D11" s="14"/>
      <c r="E11" s="14"/>
      <c r="F11" s="14"/>
      <c r="G11" s="33">
        <v>44203</v>
      </c>
      <c r="H11" s="34" t="s">
        <v>101</v>
      </c>
    </row>
    <row r="12" spans="1:8" x14ac:dyDescent="0.3">
      <c r="A12" s="14"/>
      <c r="B12" s="14"/>
      <c r="C12" s="14"/>
      <c r="D12" s="14"/>
      <c r="E12" s="14"/>
      <c r="F12" s="14"/>
      <c r="G12" s="33">
        <v>44204</v>
      </c>
      <c r="H12" s="34" t="s">
        <v>101</v>
      </c>
    </row>
    <row r="13" spans="1:8" x14ac:dyDescent="0.3">
      <c r="A13" s="14"/>
      <c r="B13" s="14"/>
      <c r="C13" s="14"/>
      <c r="D13" s="14"/>
      <c r="E13" s="14"/>
      <c r="F13" s="14"/>
      <c r="G13" s="33">
        <v>44207</v>
      </c>
      <c r="H13" s="34" t="s">
        <v>102</v>
      </c>
    </row>
    <row r="14" spans="1:8" x14ac:dyDescent="0.3">
      <c r="A14" s="14"/>
      <c r="B14" s="14"/>
      <c r="C14" s="14"/>
      <c r="D14" s="14"/>
      <c r="E14" s="14"/>
      <c r="F14" s="14"/>
      <c r="G14" s="33">
        <v>44208</v>
      </c>
      <c r="H14" s="34" t="s">
        <v>103</v>
      </c>
    </row>
    <row r="15" spans="1:8" ht="28.8" x14ac:dyDescent="0.3">
      <c r="A15" s="14"/>
      <c r="B15" s="14"/>
      <c r="C15" s="14"/>
      <c r="D15" s="14"/>
      <c r="E15" s="14"/>
      <c r="F15" s="14"/>
      <c r="G15" s="37" t="s">
        <v>104</v>
      </c>
      <c r="H15" s="34" t="s">
        <v>105</v>
      </c>
    </row>
    <row r="16" spans="1:8" ht="28.8" x14ac:dyDescent="0.3">
      <c r="A16" s="14"/>
      <c r="B16" s="14"/>
      <c r="C16" s="14"/>
      <c r="D16" s="14"/>
      <c r="E16" s="14"/>
      <c r="F16" s="14"/>
      <c r="G16" s="37" t="s">
        <v>106</v>
      </c>
      <c r="H16" s="34" t="s">
        <v>107</v>
      </c>
    </row>
    <row r="17" spans="1:8" ht="28.8" x14ac:dyDescent="0.3">
      <c r="A17" s="14"/>
      <c r="B17" s="14"/>
      <c r="C17" s="14"/>
      <c r="D17" s="14"/>
      <c r="E17" s="14"/>
      <c r="F17" s="14"/>
      <c r="G17" s="37" t="s">
        <v>97</v>
      </c>
      <c r="H17" s="34" t="s">
        <v>108</v>
      </c>
    </row>
    <row r="18" spans="1:8" ht="28.8" x14ac:dyDescent="0.3">
      <c r="A18" s="14"/>
      <c r="B18" s="14"/>
      <c r="C18" s="14"/>
      <c r="D18" s="14"/>
      <c r="E18" s="14"/>
      <c r="F18" s="14"/>
      <c r="G18" s="37" t="s">
        <v>109</v>
      </c>
      <c r="H18" s="34" t="s">
        <v>110</v>
      </c>
    </row>
    <row r="19" spans="1:8" ht="28.8" x14ac:dyDescent="0.3">
      <c r="A19" s="14"/>
      <c r="B19" s="14"/>
      <c r="C19" s="14"/>
      <c r="D19" s="14"/>
      <c r="E19" s="14"/>
      <c r="F19" s="14"/>
      <c r="G19" s="37" t="s">
        <v>111</v>
      </c>
      <c r="H19" s="34" t="s">
        <v>112</v>
      </c>
    </row>
    <row r="20" spans="1:8" ht="28.8" x14ac:dyDescent="0.3">
      <c r="A20" s="14"/>
      <c r="B20" s="14"/>
      <c r="C20" s="14"/>
      <c r="D20" s="14"/>
      <c r="E20" s="14"/>
      <c r="F20" s="14"/>
      <c r="G20" s="37" t="s">
        <v>113</v>
      </c>
      <c r="H20" s="34" t="s">
        <v>114</v>
      </c>
    </row>
    <row r="21" spans="1:8" ht="28.8" x14ac:dyDescent="0.3">
      <c r="A21" s="14"/>
      <c r="B21" s="14"/>
      <c r="C21" s="14"/>
      <c r="D21" s="14"/>
      <c r="E21" s="14"/>
      <c r="F21" s="14"/>
      <c r="G21" s="37" t="s">
        <v>115</v>
      </c>
      <c r="H21" s="34" t="s">
        <v>116</v>
      </c>
    </row>
    <row r="22" spans="1:8" ht="28.8" x14ac:dyDescent="0.3">
      <c r="A22" s="14"/>
      <c r="B22" s="14"/>
      <c r="C22" s="14"/>
      <c r="D22" s="14"/>
      <c r="E22" s="14"/>
      <c r="F22" s="14"/>
      <c r="G22" s="37" t="s">
        <v>117</v>
      </c>
      <c r="H22" s="34" t="s">
        <v>118</v>
      </c>
    </row>
    <row r="23" spans="1:8" x14ac:dyDescent="0.3">
      <c r="A23" s="14"/>
      <c r="B23" s="14"/>
      <c r="C23" s="14"/>
      <c r="D23" s="14"/>
      <c r="E23" s="14"/>
      <c r="F23" s="14"/>
      <c r="G23" s="37" t="s">
        <v>119</v>
      </c>
      <c r="H23" s="34" t="s">
        <v>120</v>
      </c>
    </row>
    <row r="24" spans="1:8" x14ac:dyDescent="0.3">
      <c r="A24" s="14"/>
      <c r="B24" s="14"/>
      <c r="C24" s="14"/>
      <c r="D24" s="14"/>
      <c r="E24" s="14"/>
      <c r="F24" s="14"/>
      <c r="G24" s="37" t="s">
        <v>121</v>
      </c>
      <c r="H24" s="34" t="s">
        <v>122</v>
      </c>
    </row>
    <row r="25" spans="1:8" x14ac:dyDescent="0.3">
      <c r="A25" s="14"/>
      <c r="B25" s="14"/>
      <c r="C25" s="14"/>
      <c r="D25" s="14"/>
      <c r="E25" s="14"/>
      <c r="F25" s="14"/>
      <c r="G25" s="37" t="s">
        <v>123</v>
      </c>
      <c r="H25" s="34" t="s">
        <v>124</v>
      </c>
    </row>
    <row r="26" spans="1:8" x14ac:dyDescent="0.3">
      <c r="A26" s="14"/>
      <c r="B26" s="14"/>
      <c r="C26" s="14"/>
      <c r="D26" s="14"/>
      <c r="E26" s="14"/>
      <c r="F26" s="14"/>
      <c r="G26" s="37" t="s">
        <v>125</v>
      </c>
      <c r="H26" s="34" t="s">
        <v>126</v>
      </c>
    </row>
    <row r="27" spans="1:8" x14ac:dyDescent="0.3">
      <c r="A27" s="14"/>
      <c r="B27" s="14"/>
      <c r="C27" s="14"/>
      <c r="D27" s="14"/>
      <c r="E27" s="14"/>
      <c r="F27" s="14"/>
      <c r="G27" s="37" t="s">
        <v>127</v>
      </c>
      <c r="H27" s="34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D550-7708-40A6-B004-A71CEFF7DDE8}">
  <dimension ref="A1:J28"/>
  <sheetViews>
    <sheetView workbookViewId="0">
      <selection activeCell="R6" sqref="R6"/>
    </sheetView>
  </sheetViews>
  <sheetFormatPr defaultRowHeight="14.4" x14ac:dyDescent="0.3"/>
  <cols>
    <col min="2" max="2" width="17.6640625" customWidth="1"/>
    <col min="3" max="3" width="16.88671875" customWidth="1"/>
    <col min="4" max="4" width="15.77734375" customWidth="1"/>
    <col min="5" max="5" width="15.6640625" customWidth="1"/>
  </cols>
  <sheetData>
    <row r="1" spans="1:10" x14ac:dyDescent="0.3">
      <c r="A1" s="42"/>
      <c r="B1" s="43" t="s">
        <v>130</v>
      </c>
      <c r="C1" s="42"/>
      <c r="D1" s="42"/>
      <c r="E1" s="42"/>
      <c r="F1" s="42" t="s">
        <v>131</v>
      </c>
      <c r="G1" s="42"/>
      <c r="H1" s="42"/>
      <c r="I1" s="42"/>
      <c r="J1" s="42"/>
    </row>
    <row r="2" spans="1:10" x14ac:dyDescent="0.3">
      <c r="A2" s="42"/>
      <c r="B2" s="44" t="s">
        <v>2</v>
      </c>
      <c r="C2" s="44" t="s">
        <v>5</v>
      </c>
      <c r="D2" s="44" t="s">
        <v>132</v>
      </c>
      <c r="E2" s="44" t="s">
        <v>133</v>
      </c>
      <c r="F2" s="42"/>
      <c r="G2" s="42"/>
      <c r="H2" s="42"/>
      <c r="I2" s="42"/>
      <c r="J2" s="42"/>
    </row>
    <row r="3" spans="1:10" x14ac:dyDescent="0.3">
      <c r="A3" s="42"/>
      <c r="B3" s="45" t="s">
        <v>134</v>
      </c>
      <c r="C3" s="45">
        <v>35</v>
      </c>
      <c r="D3" s="45" t="s">
        <v>135</v>
      </c>
      <c r="E3" s="45" t="s">
        <v>136</v>
      </c>
      <c r="F3" s="42"/>
      <c r="G3" s="42"/>
      <c r="H3" s="42"/>
      <c r="I3" s="42"/>
      <c r="J3" s="42"/>
    </row>
    <row r="4" spans="1:10" x14ac:dyDescent="0.3">
      <c r="A4" s="42"/>
      <c r="B4" s="45" t="s">
        <v>137</v>
      </c>
      <c r="C4" s="45">
        <v>42</v>
      </c>
      <c r="D4" s="45" t="s">
        <v>138</v>
      </c>
      <c r="E4" s="45" t="s">
        <v>139</v>
      </c>
      <c r="F4" s="42"/>
      <c r="G4" s="42"/>
      <c r="H4" s="42"/>
      <c r="I4" s="42"/>
      <c r="J4" s="42"/>
    </row>
    <row r="5" spans="1:10" x14ac:dyDescent="0.3">
      <c r="A5" s="42"/>
      <c r="B5" s="45" t="s">
        <v>140</v>
      </c>
      <c r="C5" s="45">
        <v>28</v>
      </c>
      <c r="D5" s="45" t="s">
        <v>135</v>
      </c>
      <c r="E5" s="45" t="s">
        <v>141</v>
      </c>
      <c r="F5" s="42"/>
      <c r="G5" s="42"/>
      <c r="H5" s="42"/>
      <c r="I5" s="42"/>
      <c r="J5" s="42"/>
    </row>
    <row r="6" spans="1:10" x14ac:dyDescent="0.3">
      <c r="A6" s="42"/>
      <c r="B6" s="45" t="s">
        <v>142</v>
      </c>
      <c r="C6" s="45">
        <v>25</v>
      </c>
      <c r="D6" s="45" t="s">
        <v>138</v>
      </c>
      <c r="E6" s="45" t="s">
        <v>143</v>
      </c>
      <c r="F6" s="42"/>
      <c r="G6" s="42"/>
      <c r="H6" s="42"/>
      <c r="I6" s="42"/>
      <c r="J6" s="42"/>
    </row>
    <row r="7" spans="1:10" x14ac:dyDescent="0.3">
      <c r="A7" s="42"/>
      <c r="B7" s="45" t="s">
        <v>144</v>
      </c>
      <c r="C7" s="45">
        <v>31</v>
      </c>
      <c r="D7" s="45" t="s">
        <v>135</v>
      </c>
      <c r="E7" s="45" t="s">
        <v>145</v>
      </c>
      <c r="F7" s="42"/>
      <c r="G7" s="42"/>
      <c r="H7" s="42"/>
      <c r="I7" s="42"/>
      <c r="J7" s="42"/>
    </row>
    <row r="8" spans="1:10" x14ac:dyDescent="0.3">
      <c r="A8" s="42"/>
      <c r="B8" s="45" t="s">
        <v>146</v>
      </c>
      <c r="C8" s="45">
        <v>27</v>
      </c>
      <c r="D8" s="45" t="s">
        <v>138</v>
      </c>
      <c r="E8" s="45" t="s">
        <v>147</v>
      </c>
      <c r="F8" s="42"/>
      <c r="G8" s="42"/>
      <c r="H8" s="42"/>
      <c r="I8" s="42"/>
      <c r="J8" s="42"/>
    </row>
    <row r="9" spans="1:10" x14ac:dyDescent="0.3">
      <c r="A9" s="42"/>
      <c r="B9" s="45" t="s">
        <v>148</v>
      </c>
      <c r="C9" s="45">
        <v>38</v>
      </c>
      <c r="D9" s="45" t="s">
        <v>135</v>
      </c>
      <c r="E9" s="45" t="s">
        <v>149</v>
      </c>
      <c r="F9" s="42"/>
      <c r="G9" s="42"/>
      <c r="H9" s="42"/>
      <c r="I9" s="42"/>
      <c r="J9" s="42"/>
    </row>
    <row r="10" spans="1:10" x14ac:dyDescent="0.3">
      <c r="A10" s="42"/>
      <c r="B10" s="45" t="s">
        <v>150</v>
      </c>
      <c r="C10" s="45">
        <v>29</v>
      </c>
      <c r="D10" s="45" t="s">
        <v>138</v>
      </c>
      <c r="E10" s="45" t="s">
        <v>151</v>
      </c>
      <c r="F10" s="42"/>
      <c r="G10" s="42"/>
      <c r="H10" s="42"/>
      <c r="I10" s="42"/>
      <c r="J10" s="42"/>
    </row>
    <row r="11" spans="1:10" x14ac:dyDescent="0.3">
      <c r="A11" s="42"/>
      <c r="B11" s="45" t="s">
        <v>152</v>
      </c>
      <c r="C11" s="45">
        <v>45</v>
      </c>
      <c r="D11" s="45" t="s">
        <v>135</v>
      </c>
      <c r="E11" s="45" t="s">
        <v>153</v>
      </c>
      <c r="F11" s="42"/>
      <c r="G11" s="42"/>
      <c r="H11" s="42"/>
      <c r="I11" s="42"/>
      <c r="J11" s="42"/>
    </row>
    <row r="12" spans="1:10" x14ac:dyDescent="0.3">
      <c r="A12" s="42"/>
      <c r="B12" s="45" t="s">
        <v>154</v>
      </c>
      <c r="C12" s="45">
        <v>33</v>
      </c>
      <c r="D12" s="45" t="s">
        <v>138</v>
      </c>
      <c r="E12" s="45" t="s">
        <v>155</v>
      </c>
      <c r="F12" s="42"/>
      <c r="G12" s="42"/>
      <c r="H12" s="42"/>
      <c r="I12" s="42"/>
      <c r="J12" s="42"/>
    </row>
    <row r="13" spans="1:10" x14ac:dyDescent="0.3">
      <c r="A13" s="49"/>
      <c r="B13" s="49"/>
      <c r="C13" s="42"/>
      <c r="D13" s="42"/>
      <c r="E13" s="42"/>
      <c r="F13" s="42"/>
      <c r="G13" s="42"/>
      <c r="H13" s="42"/>
      <c r="I13" s="42"/>
      <c r="J13" s="42"/>
    </row>
    <row r="14" spans="1:10" x14ac:dyDescent="0.3">
      <c r="A14" s="49"/>
      <c r="B14" s="49"/>
      <c r="C14" s="42"/>
      <c r="D14" s="42"/>
      <c r="E14" s="42"/>
      <c r="F14" s="42"/>
      <c r="G14" s="42"/>
      <c r="H14" s="42"/>
      <c r="I14" s="42"/>
      <c r="J14" s="42"/>
    </row>
    <row r="15" spans="1:10" x14ac:dyDescent="0.3">
      <c r="A15" s="42"/>
      <c r="B15" s="46" t="s">
        <v>156</v>
      </c>
      <c r="C15" s="42"/>
      <c r="D15" s="42"/>
      <c r="E15" s="42"/>
      <c r="F15" s="42"/>
      <c r="G15" s="42"/>
      <c r="H15" s="42"/>
      <c r="I15" s="42"/>
      <c r="J15" s="42"/>
    </row>
    <row r="16" spans="1:10" x14ac:dyDescent="0.3">
      <c r="A16" s="49"/>
      <c r="B16" s="49"/>
      <c r="C16" s="42"/>
      <c r="D16" s="42"/>
      <c r="E16" s="42"/>
      <c r="F16" s="42"/>
      <c r="G16" s="42" t="s">
        <v>157</v>
      </c>
      <c r="H16" s="42"/>
      <c r="I16" s="42"/>
      <c r="J16" s="42"/>
    </row>
    <row r="17" spans="1:10" x14ac:dyDescent="0.3">
      <c r="A17" s="42">
        <v>1</v>
      </c>
      <c r="B17" s="42" t="s">
        <v>158</v>
      </c>
      <c r="C17" s="42"/>
      <c r="D17" s="42"/>
      <c r="E17" s="42"/>
      <c r="F17" s="42"/>
      <c r="G17" s="42"/>
      <c r="H17" s="42"/>
      <c r="I17" s="42"/>
      <c r="J17" s="42"/>
    </row>
    <row r="18" spans="1:10" x14ac:dyDescent="0.3">
      <c r="A18" s="49"/>
      <c r="B18" s="49"/>
      <c r="C18" s="47" t="s">
        <v>159</v>
      </c>
      <c r="D18" s="47"/>
      <c r="E18" s="42"/>
      <c r="F18" s="42"/>
      <c r="G18" s="42"/>
      <c r="H18" s="42"/>
      <c r="I18" s="42"/>
      <c r="J18" s="42"/>
    </row>
    <row r="19" spans="1:10" x14ac:dyDescent="0.3">
      <c r="A19" s="42"/>
      <c r="B19" s="43" t="s">
        <v>160</v>
      </c>
      <c r="C19" s="48" t="str">
        <f>VLOOKUP("Jane Doe",B1:E12,4,FALSE)</f>
        <v>Data Scientist</v>
      </c>
      <c r="D19" s="42"/>
      <c r="E19" s="42"/>
      <c r="F19" s="42"/>
      <c r="G19" s="42"/>
      <c r="H19" s="42"/>
      <c r="I19" s="42"/>
      <c r="J19" s="42"/>
    </row>
    <row r="20" spans="1:10" x14ac:dyDescent="0.3">
      <c r="A20" s="49"/>
      <c r="B20" s="49"/>
      <c r="C20" s="42"/>
      <c r="D20" s="42"/>
      <c r="E20" s="42"/>
      <c r="F20" s="42"/>
      <c r="G20" s="42"/>
      <c r="H20" s="42"/>
      <c r="I20" s="42"/>
      <c r="J20" s="42"/>
    </row>
    <row r="21" spans="1:10" x14ac:dyDescent="0.3">
      <c r="A21" s="42">
        <v>2</v>
      </c>
      <c r="B21" s="42" t="s">
        <v>161</v>
      </c>
      <c r="C21" s="42"/>
      <c r="D21" s="42"/>
      <c r="E21" s="42"/>
      <c r="F21" s="42"/>
      <c r="G21" s="42"/>
      <c r="H21" s="42"/>
      <c r="I21" s="42"/>
      <c r="J21" s="42"/>
    </row>
    <row r="22" spans="1:10" x14ac:dyDescent="0.3">
      <c r="A22" s="49"/>
      <c r="B22" s="49"/>
      <c r="C22" s="47" t="s">
        <v>159</v>
      </c>
      <c r="D22" s="47"/>
      <c r="E22" s="42"/>
      <c r="F22" s="42"/>
      <c r="G22" s="42"/>
      <c r="H22" s="42"/>
      <c r="I22" s="42"/>
      <c r="J22" s="42"/>
    </row>
    <row r="23" spans="1:10" x14ac:dyDescent="0.3">
      <c r="A23" s="42"/>
      <c r="B23" s="43" t="s">
        <v>160</v>
      </c>
      <c r="C23" s="48">
        <f>VLOOKUP("Mike Lee",B1:E12,2,FALSE)</f>
        <v>45</v>
      </c>
      <c r="D23" s="42"/>
      <c r="E23" s="42"/>
      <c r="F23" s="42"/>
      <c r="G23" s="42"/>
      <c r="H23" s="42"/>
      <c r="I23" s="42"/>
      <c r="J23" s="42"/>
    </row>
    <row r="24" spans="1:10" x14ac:dyDescent="0.3">
      <c r="A24" s="49"/>
      <c r="B24" s="49"/>
      <c r="C24" s="42"/>
      <c r="D24" s="42"/>
      <c r="E24" s="42"/>
      <c r="F24" s="42"/>
      <c r="G24" s="42"/>
      <c r="H24" s="42"/>
      <c r="I24" s="42"/>
      <c r="J24" s="42"/>
    </row>
    <row r="25" spans="1:10" x14ac:dyDescent="0.3">
      <c r="A25" s="42">
        <v>2</v>
      </c>
      <c r="B25" s="42" t="s">
        <v>162</v>
      </c>
      <c r="C25" s="42"/>
      <c r="D25" s="42"/>
      <c r="E25" s="42"/>
      <c r="F25" s="42"/>
      <c r="G25" s="42"/>
      <c r="H25" s="42"/>
      <c r="I25" s="42"/>
      <c r="J25" s="42"/>
    </row>
    <row r="26" spans="1:10" x14ac:dyDescent="0.3">
      <c r="A26" s="49"/>
      <c r="B26" s="49"/>
      <c r="C26" s="47" t="s">
        <v>159</v>
      </c>
      <c r="D26" s="47"/>
      <c r="E26" s="42"/>
      <c r="F26" s="42"/>
      <c r="G26" s="42"/>
      <c r="H26" s="42"/>
      <c r="I26" s="42"/>
      <c r="J26" s="42"/>
    </row>
    <row r="27" spans="1:10" x14ac:dyDescent="0.3">
      <c r="A27" s="42"/>
      <c r="B27" s="43" t="s">
        <v>160</v>
      </c>
      <c r="C27" s="48" t="str">
        <f>VLOOKUP("B*",B2:E12,4,FALSE)</f>
        <v>Accountant</v>
      </c>
      <c r="D27" s="42"/>
      <c r="E27" s="42"/>
      <c r="F27" s="42"/>
      <c r="G27" s="42"/>
      <c r="H27" s="42"/>
      <c r="I27" s="42"/>
      <c r="J27" s="42"/>
    </row>
    <row r="28" spans="1:10" x14ac:dyDescent="0.3">
      <c r="A28" s="49"/>
      <c r="B28" s="49"/>
      <c r="C28" s="42"/>
      <c r="D28" s="42"/>
      <c r="E28" s="42"/>
      <c r="F28" s="42"/>
      <c r="G28" s="42"/>
      <c r="H28" s="42"/>
      <c r="I28" s="42"/>
      <c r="J28" s="42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8360-A864-41C8-B632-947B5CE80F3E}">
  <dimension ref="A1:L22"/>
  <sheetViews>
    <sheetView workbookViewId="0">
      <selection activeCell="C21" sqref="C21"/>
    </sheetView>
  </sheetViews>
  <sheetFormatPr defaultRowHeight="14.4" x14ac:dyDescent="0.3"/>
  <cols>
    <col min="2" max="2" width="19" customWidth="1"/>
    <col min="3" max="3" width="15.21875" customWidth="1"/>
    <col min="4" max="4" width="15.109375" customWidth="1"/>
    <col min="5" max="5" width="14.88671875" customWidth="1"/>
    <col min="6" max="6" width="15.21875" customWidth="1"/>
    <col min="7" max="7" width="15.44140625" customWidth="1"/>
    <col min="8" max="8" width="17.109375" customWidth="1"/>
    <col min="9" max="10" width="17.33203125" customWidth="1"/>
    <col min="11" max="11" width="16.6640625" customWidth="1"/>
    <col min="12" max="12" width="19.77734375" customWidth="1"/>
  </cols>
  <sheetData>
    <row r="1" spans="1:12" x14ac:dyDescent="0.3">
      <c r="A1" s="56"/>
      <c r="B1" s="56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x14ac:dyDescent="0.3">
      <c r="A2" s="50"/>
      <c r="B2" s="51" t="s">
        <v>163</v>
      </c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x14ac:dyDescent="0.3">
      <c r="A3" s="50"/>
      <c r="B3" s="52" t="s">
        <v>1</v>
      </c>
      <c r="C3" s="52">
        <v>101</v>
      </c>
      <c r="D3" s="52">
        <v>102</v>
      </c>
      <c r="E3" s="52">
        <v>103</v>
      </c>
      <c r="F3" s="52">
        <v>104</v>
      </c>
      <c r="G3" s="52">
        <v>105</v>
      </c>
      <c r="H3" s="52">
        <v>106</v>
      </c>
      <c r="I3" s="52">
        <v>107</v>
      </c>
      <c r="J3" s="52">
        <v>108</v>
      </c>
      <c r="K3" s="52">
        <v>109</v>
      </c>
      <c r="L3" s="52">
        <v>110</v>
      </c>
    </row>
    <row r="4" spans="1:12" x14ac:dyDescent="0.3">
      <c r="A4" s="50"/>
      <c r="B4" s="52" t="s">
        <v>164</v>
      </c>
      <c r="C4" s="53" t="s">
        <v>165</v>
      </c>
      <c r="D4" s="53" t="s">
        <v>166</v>
      </c>
      <c r="E4" s="53" t="s">
        <v>140</v>
      </c>
      <c r="F4" s="53" t="s">
        <v>167</v>
      </c>
      <c r="G4" s="53" t="s">
        <v>168</v>
      </c>
      <c r="H4" s="53" t="s">
        <v>169</v>
      </c>
      <c r="I4" s="53" t="s">
        <v>170</v>
      </c>
      <c r="J4" s="53" t="s">
        <v>171</v>
      </c>
      <c r="K4" s="53" t="s">
        <v>172</v>
      </c>
      <c r="L4" s="53" t="s">
        <v>173</v>
      </c>
    </row>
    <row r="5" spans="1:12" x14ac:dyDescent="0.3">
      <c r="A5" s="50"/>
      <c r="B5" s="52" t="s">
        <v>174</v>
      </c>
      <c r="C5" s="53" t="s">
        <v>143</v>
      </c>
      <c r="D5" s="53" t="s">
        <v>145</v>
      </c>
      <c r="E5" s="53" t="s">
        <v>175</v>
      </c>
      <c r="F5" s="53" t="s">
        <v>176</v>
      </c>
      <c r="G5" s="53" t="s">
        <v>143</v>
      </c>
      <c r="H5" s="53" t="s">
        <v>145</v>
      </c>
      <c r="I5" s="53" t="s">
        <v>175</v>
      </c>
      <c r="J5" s="53" t="s">
        <v>176</v>
      </c>
      <c r="K5" s="53" t="s">
        <v>143</v>
      </c>
      <c r="L5" s="53" t="s">
        <v>145</v>
      </c>
    </row>
    <row r="6" spans="1:12" x14ac:dyDescent="0.3">
      <c r="A6" s="50"/>
      <c r="B6" s="52" t="s">
        <v>4</v>
      </c>
      <c r="C6" s="53">
        <v>50000</v>
      </c>
      <c r="D6" s="53">
        <v>55000</v>
      </c>
      <c r="E6" s="53">
        <v>60000</v>
      </c>
      <c r="F6" s="53">
        <v>65000</v>
      </c>
      <c r="G6" s="53">
        <v>70000</v>
      </c>
      <c r="H6" s="53">
        <v>75000</v>
      </c>
      <c r="I6" s="53">
        <v>80000</v>
      </c>
      <c r="J6" s="53">
        <v>85000</v>
      </c>
      <c r="K6" s="53">
        <v>90000</v>
      </c>
      <c r="L6" s="53">
        <v>95000</v>
      </c>
    </row>
    <row r="7" spans="1:12" x14ac:dyDescent="0.3">
      <c r="A7" s="50"/>
      <c r="B7" s="52" t="s">
        <v>177</v>
      </c>
      <c r="C7" s="53">
        <v>2000</v>
      </c>
      <c r="D7" s="53">
        <v>2500</v>
      </c>
      <c r="E7" s="53">
        <v>3000</v>
      </c>
      <c r="F7" s="53">
        <v>3500</v>
      </c>
      <c r="G7" s="53">
        <v>4000</v>
      </c>
      <c r="H7" s="53">
        <v>4500</v>
      </c>
      <c r="I7" s="53">
        <v>5000</v>
      </c>
      <c r="J7" s="53">
        <v>5500</v>
      </c>
      <c r="K7" s="53">
        <v>6000</v>
      </c>
      <c r="L7" s="53">
        <v>6500</v>
      </c>
    </row>
    <row r="8" spans="1:12" x14ac:dyDescent="0.3">
      <c r="A8" s="50"/>
      <c r="B8" s="52" t="s">
        <v>178</v>
      </c>
      <c r="C8" s="53">
        <v>52000</v>
      </c>
      <c r="D8" s="53">
        <v>57500</v>
      </c>
      <c r="E8" s="53">
        <v>63000</v>
      </c>
      <c r="F8" s="53">
        <v>685000</v>
      </c>
      <c r="G8" s="53">
        <v>74000</v>
      </c>
      <c r="H8" s="53">
        <v>79500</v>
      </c>
      <c r="I8" s="53">
        <v>85000</v>
      </c>
      <c r="J8" s="53">
        <v>90500</v>
      </c>
      <c r="K8" s="53">
        <v>96000</v>
      </c>
      <c r="L8" s="53">
        <v>101500</v>
      </c>
    </row>
    <row r="9" spans="1:12" x14ac:dyDescent="0.3">
      <c r="A9" s="56"/>
      <c r="B9" s="56"/>
      <c r="C9" s="50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3">
      <c r="A10" s="54">
        <v>1</v>
      </c>
      <c r="B10" s="51" t="s">
        <v>179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3">
      <c r="A11" s="57"/>
      <c r="B11" s="57"/>
      <c r="C11" s="51"/>
      <c r="D11" s="51"/>
      <c r="E11" s="50"/>
      <c r="F11" s="50"/>
      <c r="G11" s="50"/>
      <c r="H11" s="50"/>
      <c r="I11" s="50"/>
      <c r="J11" s="50"/>
      <c r="K11" s="50"/>
      <c r="L11" s="50"/>
    </row>
    <row r="12" spans="1:12" x14ac:dyDescent="0.3">
      <c r="A12" s="54"/>
      <c r="B12" s="50" t="s">
        <v>160</v>
      </c>
      <c r="C12" s="55" t="str">
        <f>HLOOKUP(102,B3:L8,3,FALSE)</f>
        <v>Marketing</v>
      </c>
      <c r="D12" s="50"/>
      <c r="E12" s="50"/>
      <c r="F12" s="50"/>
      <c r="G12" s="50"/>
      <c r="H12" s="50"/>
      <c r="I12" s="50"/>
      <c r="J12" s="50"/>
      <c r="K12" s="50"/>
      <c r="L12" s="50"/>
    </row>
    <row r="13" spans="1:12" x14ac:dyDescent="0.3">
      <c r="A13" s="57"/>
      <c r="B13" s="57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1:12" x14ac:dyDescent="0.3">
      <c r="A14" s="54">
        <v>2</v>
      </c>
      <c r="B14" s="51" t="s">
        <v>180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</row>
    <row r="15" spans="1:12" x14ac:dyDescent="0.3">
      <c r="A15" s="57"/>
      <c r="B15" s="57"/>
      <c r="C15" s="51"/>
      <c r="D15" s="51"/>
      <c r="E15" s="50"/>
      <c r="F15" s="50"/>
      <c r="G15" s="50"/>
      <c r="H15" s="50"/>
      <c r="I15" s="50"/>
      <c r="J15" s="50"/>
      <c r="K15" s="50"/>
      <c r="L15" s="50"/>
    </row>
    <row r="16" spans="1:12" x14ac:dyDescent="0.3">
      <c r="A16" s="54"/>
      <c r="B16" s="50" t="s">
        <v>160</v>
      </c>
      <c r="C16" s="55">
        <f>HLOOKUP(105,B3:L8,4,FALSE)</f>
        <v>70000</v>
      </c>
      <c r="D16" s="50"/>
      <c r="E16" s="50"/>
      <c r="F16" s="50"/>
      <c r="G16" s="50"/>
      <c r="H16" s="50"/>
      <c r="I16" s="50"/>
      <c r="J16" s="50"/>
      <c r="K16" s="50"/>
      <c r="L16" s="50"/>
    </row>
    <row r="17" spans="1:12" x14ac:dyDescent="0.3">
      <c r="A17" s="57"/>
      <c r="B17" s="57"/>
      <c r="C17" s="50"/>
      <c r="D17" s="50"/>
      <c r="E17" s="50"/>
      <c r="F17" s="50"/>
      <c r="G17" s="50"/>
      <c r="H17" s="50"/>
      <c r="I17" s="50"/>
      <c r="J17" s="50"/>
      <c r="K17" s="50"/>
      <c r="L17" s="50"/>
    </row>
    <row r="18" spans="1:12" x14ac:dyDescent="0.3">
      <c r="A18" s="57"/>
      <c r="B18" s="57"/>
      <c r="C18" s="50"/>
      <c r="D18" s="50"/>
      <c r="E18" s="50"/>
      <c r="F18" s="50"/>
      <c r="G18" s="50"/>
      <c r="H18" s="50"/>
      <c r="I18" s="50"/>
      <c r="J18" s="50"/>
      <c r="K18" s="50"/>
      <c r="L18" s="50"/>
    </row>
    <row r="19" spans="1:12" x14ac:dyDescent="0.3">
      <c r="A19" s="54">
        <v>3</v>
      </c>
      <c r="B19" s="51" t="s">
        <v>181</v>
      </c>
      <c r="C19" s="51"/>
      <c r="D19" s="51"/>
      <c r="E19" s="50"/>
      <c r="F19" s="50"/>
      <c r="G19" s="50"/>
      <c r="H19" s="50"/>
      <c r="I19" s="50"/>
      <c r="J19" s="50"/>
      <c r="K19" s="50"/>
      <c r="L19" s="50"/>
    </row>
    <row r="20" spans="1:12" x14ac:dyDescent="0.3">
      <c r="A20" s="54"/>
      <c r="B20" s="54" t="s">
        <v>160</v>
      </c>
      <c r="C20" s="55">
        <f>HLOOKUP(107,B3:L8,6,FALSE)</f>
        <v>85000</v>
      </c>
      <c r="D20" s="50"/>
      <c r="E20" s="50"/>
      <c r="F20" s="50"/>
      <c r="G20" s="50"/>
      <c r="H20" s="50"/>
      <c r="I20" s="50"/>
      <c r="J20" s="50"/>
      <c r="K20" s="50"/>
      <c r="L20" s="50"/>
    </row>
    <row r="21" spans="1:12" x14ac:dyDescent="0.3">
      <c r="A21" s="57"/>
      <c r="B21" s="57"/>
      <c r="C21" s="50"/>
      <c r="D21" s="50"/>
      <c r="E21" s="50"/>
      <c r="F21" s="50"/>
      <c r="G21" s="50"/>
      <c r="H21" s="50"/>
      <c r="I21" s="50"/>
      <c r="J21" s="50"/>
      <c r="K21" s="50"/>
      <c r="L21" s="50"/>
    </row>
    <row r="22" spans="1:12" x14ac:dyDescent="0.3">
      <c r="A22" s="57"/>
      <c r="B22" s="57"/>
      <c r="C22" s="50"/>
      <c r="D22" s="50"/>
      <c r="E22" s="50"/>
      <c r="F22" s="50"/>
      <c r="G22" s="50"/>
      <c r="H22" s="50"/>
      <c r="I22" s="50"/>
      <c r="J22" s="50"/>
      <c r="K22" s="50"/>
      <c r="L22" s="50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D118-BB55-4817-AE57-4079FDCCD6CE}">
  <dimension ref="A1:H21"/>
  <sheetViews>
    <sheetView workbookViewId="0">
      <selection activeCell="H22" sqref="H22"/>
    </sheetView>
  </sheetViews>
  <sheetFormatPr defaultRowHeight="14.4" x14ac:dyDescent="0.3"/>
  <cols>
    <col min="2" max="2" width="12.6640625" customWidth="1"/>
    <col min="3" max="3" width="13" customWidth="1"/>
    <col min="4" max="4" width="12.6640625" customWidth="1"/>
    <col min="5" max="5" width="14.33203125" customWidth="1"/>
    <col min="7" max="7" width="10.33203125" customWidth="1"/>
    <col min="8" max="8" width="24.109375" customWidth="1"/>
  </cols>
  <sheetData>
    <row r="1" spans="1:8" x14ac:dyDescent="0.3">
      <c r="A1" s="16"/>
      <c r="B1" s="29" t="s">
        <v>182</v>
      </c>
      <c r="C1" s="29" t="s">
        <v>183</v>
      </c>
      <c r="D1" s="29" t="s">
        <v>184</v>
      </c>
      <c r="E1" s="29" t="s">
        <v>185</v>
      </c>
      <c r="F1" s="16"/>
      <c r="G1" s="16"/>
      <c r="H1" s="16"/>
    </row>
    <row r="2" spans="1:8" x14ac:dyDescent="0.3">
      <c r="A2" s="16"/>
      <c r="B2" s="58">
        <v>1</v>
      </c>
      <c r="C2" s="59">
        <v>8000</v>
      </c>
      <c r="D2" s="58" t="s">
        <v>186</v>
      </c>
      <c r="E2" s="58">
        <v>10</v>
      </c>
      <c r="F2" s="16"/>
      <c r="G2" s="16"/>
      <c r="H2" s="16"/>
    </row>
    <row r="3" spans="1:8" x14ac:dyDescent="0.3">
      <c r="A3" s="16"/>
      <c r="B3" s="58">
        <v>2</v>
      </c>
      <c r="C3" s="59">
        <v>11000</v>
      </c>
      <c r="D3" s="58" t="s">
        <v>186</v>
      </c>
      <c r="E3" s="58">
        <v>9</v>
      </c>
      <c r="F3" s="16"/>
      <c r="G3" s="16"/>
      <c r="H3" s="16"/>
    </row>
    <row r="4" spans="1:8" x14ac:dyDescent="0.3">
      <c r="A4" s="16"/>
      <c r="B4" s="58">
        <v>3</v>
      </c>
      <c r="C4" s="59">
        <v>6000</v>
      </c>
      <c r="D4" s="58" t="s">
        <v>187</v>
      </c>
      <c r="E4" s="58">
        <v>5</v>
      </c>
      <c r="F4" s="16"/>
      <c r="G4" s="16"/>
      <c r="H4" s="16"/>
    </row>
    <row r="5" spans="1:8" x14ac:dyDescent="0.3">
      <c r="A5" s="16"/>
      <c r="B5" s="58">
        <v>4</v>
      </c>
      <c r="C5" s="59">
        <v>15000</v>
      </c>
      <c r="D5" s="58" t="s">
        <v>186</v>
      </c>
      <c r="E5" s="58">
        <v>10</v>
      </c>
      <c r="F5" s="16"/>
      <c r="G5" s="16"/>
      <c r="H5" s="16"/>
    </row>
    <row r="6" spans="1:8" x14ac:dyDescent="0.3">
      <c r="A6" s="16"/>
      <c r="B6" s="58">
        <v>5</v>
      </c>
      <c r="C6" s="59">
        <v>10000</v>
      </c>
      <c r="D6" s="58" t="s">
        <v>187</v>
      </c>
      <c r="E6" s="58">
        <v>2</v>
      </c>
      <c r="F6" s="16"/>
      <c r="G6" s="16"/>
      <c r="H6" s="16"/>
    </row>
    <row r="7" spans="1:8" x14ac:dyDescent="0.3">
      <c r="A7" s="16"/>
      <c r="B7" s="58">
        <v>6</v>
      </c>
      <c r="C7" s="59">
        <v>15000</v>
      </c>
      <c r="D7" s="58" t="s">
        <v>186</v>
      </c>
      <c r="E7" s="58">
        <v>5</v>
      </c>
      <c r="F7" s="16"/>
      <c r="G7" s="16"/>
      <c r="H7" s="16"/>
    </row>
    <row r="8" spans="1:8" x14ac:dyDescent="0.3">
      <c r="A8" s="16"/>
      <c r="B8" s="58">
        <v>7</v>
      </c>
      <c r="C8" s="59">
        <v>13000</v>
      </c>
      <c r="D8" s="58" t="s">
        <v>186</v>
      </c>
      <c r="E8" s="58">
        <v>999</v>
      </c>
      <c r="F8" s="16"/>
      <c r="G8" s="16"/>
      <c r="H8" s="16"/>
    </row>
    <row r="9" spans="1:8" x14ac:dyDescent="0.3">
      <c r="A9" s="16"/>
      <c r="B9" s="58">
        <v>8</v>
      </c>
      <c r="C9" s="59">
        <v>8000</v>
      </c>
      <c r="D9" s="58" t="s">
        <v>186</v>
      </c>
      <c r="E9" s="58">
        <v>2</v>
      </c>
      <c r="F9" s="16"/>
      <c r="G9" s="16"/>
      <c r="H9" s="16"/>
    </row>
    <row r="10" spans="1:8" x14ac:dyDescent="0.3">
      <c r="A10" s="16"/>
      <c r="B10" s="58">
        <v>9</v>
      </c>
      <c r="C10" s="59">
        <v>11000</v>
      </c>
      <c r="D10" s="58" t="s">
        <v>187</v>
      </c>
      <c r="E10" s="58">
        <v>5</v>
      </c>
      <c r="F10" s="16"/>
      <c r="G10" s="16"/>
      <c r="H10" s="16"/>
    </row>
    <row r="11" spans="1:8" x14ac:dyDescent="0.3">
      <c r="A11" s="16"/>
      <c r="B11" s="58">
        <v>10</v>
      </c>
      <c r="C11" s="59">
        <v>9000</v>
      </c>
      <c r="D11" s="58" t="s">
        <v>186</v>
      </c>
      <c r="E11" s="58">
        <v>6</v>
      </c>
      <c r="F11" s="16"/>
      <c r="G11" s="16"/>
      <c r="H11" s="16"/>
    </row>
    <row r="12" spans="1:8" x14ac:dyDescent="0.3">
      <c r="A12" s="39"/>
      <c r="B12" s="39"/>
      <c r="C12" s="16"/>
      <c r="D12" s="16"/>
      <c r="E12" s="16"/>
      <c r="F12" s="16"/>
      <c r="G12" s="16"/>
      <c r="H12" s="16"/>
    </row>
    <row r="13" spans="1:8" x14ac:dyDescent="0.3">
      <c r="A13" s="39"/>
      <c r="B13" s="39"/>
      <c r="C13" s="16"/>
      <c r="D13" s="16"/>
      <c r="E13" s="16"/>
      <c r="F13" s="16"/>
      <c r="G13" s="16"/>
      <c r="H13" s="16"/>
    </row>
    <row r="14" spans="1:8" ht="15" thickBot="1" x14ac:dyDescent="0.35">
      <c r="A14" s="16"/>
      <c r="B14" s="15" t="s">
        <v>188</v>
      </c>
      <c r="C14" s="16"/>
      <c r="D14" s="16"/>
      <c r="E14" s="16"/>
      <c r="F14" s="16"/>
      <c r="G14" s="16"/>
      <c r="H14" s="16"/>
    </row>
    <row r="15" spans="1:8" ht="15" thickBot="1" x14ac:dyDescent="0.35">
      <c r="A15" s="16">
        <v>1</v>
      </c>
      <c r="B15" s="16" t="s">
        <v>189</v>
      </c>
      <c r="C15" s="16"/>
      <c r="D15" s="16"/>
      <c r="E15" s="16"/>
      <c r="F15" s="16"/>
      <c r="G15" s="16"/>
      <c r="H15" s="60">
        <f>SUMIF(D1:D11,"Yes",C1:C11)</f>
        <v>79000</v>
      </c>
    </row>
    <row r="16" spans="1:8" ht="15" thickBot="1" x14ac:dyDescent="0.35">
      <c r="A16" s="16">
        <v>2</v>
      </c>
      <c r="B16" s="16" t="s">
        <v>190</v>
      </c>
      <c r="C16" s="16"/>
      <c r="D16" s="16"/>
      <c r="E16" s="16"/>
      <c r="F16" s="16"/>
      <c r="G16" s="16"/>
      <c r="H16" s="60">
        <f>SUMIF(D1:D11,"No",C1:C11)</f>
        <v>27000</v>
      </c>
    </row>
    <row r="17" spans="1:8" ht="15" thickBot="1" x14ac:dyDescent="0.35">
      <c r="A17" s="39"/>
      <c r="B17" s="39"/>
      <c r="C17" s="16"/>
      <c r="D17" s="16"/>
      <c r="E17" s="16"/>
      <c r="F17" s="16"/>
      <c r="G17" s="16"/>
      <c r="H17" s="16"/>
    </row>
    <row r="18" spans="1:8" ht="15" thickBot="1" x14ac:dyDescent="0.35">
      <c r="A18" s="16">
        <v>3</v>
      </c>
      <c r="B18" s="16" t="s">
        <v>191</v>
      </c>
      <c r="C18" s="16"/>
      <c r="D18" s="16"/>
      <c r="E18" s="16"/>
      <c r="F18" s="16"/>
      <c r="G18" s="16"/>
      <c r="H18" s="60">
        <f>SUMIF(C2:C11,"&gt;10000", E2:E11)</f>
        <v>1028</v>
      </c>
    </row>
    <row r="19" spans="1:8" ht="15" thickBot="1" x14ac:dyDescent="0.35">
      <c r="A19" s="39"/>
      <c r="B19" s="39"/>
      <c r="C19" s="16"/>
      <c r="D19" s="16"/>
      <c r="E19" s="16"/>
      <c r="F19" s="16"/>
      <c r="G19" s="16"/>
      <c r="H19" s="16"/>
    </row>
    <row r="20" spans="1:8" ht="15" thickBot="1" x14ac:dyDescent="0.35">
      <c r="A20" s="16">
        <v>4</v>
      </c>
      <c r="B20" s="16" t="s">
        <v>192</v>
      </c>
      <c r="C20" s="16"/>
      <c r="D20" s="16"/>
      <c r="E20" s="16"/>
      <c r="F20" s="16"/>
      <c r="G20" s="16"/>
      <c r="H20" s="60">
        <f>SUMIF(C2:C11,"&gt;10000")</f>
        <v>65000</v>
      </c>
    </row>
    <row r="21" spans="1:8" ht="15" thickBot="1" x14ac:dyDescent="0.35">
      <c r="A21" s="16">
        <v>5</v>
      </c>
      <c r="B21" s="16" t="s">
        <v>193</v>
      </c>
      <c r="C21" s="16"/>
      <c r="D21" s="16"/>
      <c r="E21" s="16"/>
      <c r="F21" s="16"/>
      <c r="G21" s="16"/>
      <c r="H21" s="60">
        <f>SUMIF(C2:C11,"&lt;9500")</f>
        <v>31000</v>
      </c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anas</dc:creator>
  <cp:lastModifiedBy>sana anas</cp:lastModifiedBy>
  <dcterms:created xsi:type="dcterms:W3CDTF">2025-07-18T17:58:07Z</dcterms:created>
  <dcterms:modified xsi:type="dcterms:W3CDTF">2025-07-19T09:55:37Z</dcterms:modified>
</cp:coreProperties>
</file>