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0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IYI/Desktop/DSO 424/Final Project/UPS air Finance Division Project/"/>
    </mc:Choice>
  </mc:AlternateContent>
  <bookViews>
    <workbookView xWindow="4540" yWindow="700" windowWidth="19280" windowHeight="13920" firstSheet="6" activeTab="13"/>
  </bookViews>
  <sheets>
    <sheet name="Holt's winter additive model" sheetId="50" r:id="rId1"/>
    <sheet name="Holt's winter multiplicative " sheetId="51" r:id="rId2"/>
    <sheet name="Classical Time Series" sheetId="1" r:id="rId3"/>
    <sheet name="Regression " sheetId="4" r:id="rId4"/>
    <sheet name="Regression Data" sheetId="7" r:id="rId5"/>
    <sheet name="Regression 2" sheetId="8" r:id="rId6"/>
    <sheet name="Regression 2 Data" sheetId="11" r:id="rId7"/>
    <sheet name="Lags" sheetId="13" r:id="rId8"/>
    <sheet name="Final Regression " sheetId="48" r:id="rId9"/>
    <sheet name="Final Regression Data" sheetId="49" r:id="rId10"/>
    <sheet name="MA" sheetId="54" r:id="rId11"/>
    <sheet name="Weighted MA" sheetId="55" r:id="rId12"/>
    <sheet name="ARIMA" sheetId="56" r:id="rId13"/>
    <sheet name="Ensemble" sheetId="53" r:id="rId14"/>
  </sheets>
  <definedNames>
    <definedName name="solver_adj" localSheetId="13" hidden="1">Ensemble!$N$8:$P$8</definedName>
    <definedName name="solver_adj" localSheetId="0" hidden="1">'Holt''s winter additive model'!$K$4:$K$6</definedName>
    <definedName name="solver_adj" localSheetId="1" hidden="1">'Holt''s winter multiplicative '!$K$4:$K$6</definedName>
    <definedName name="solver_adj" localSheetId="11" hidden="1">'Weighted MA'!$G$2:$G$13</definedName>
    <definedName name="solver_cvg" localSheetId="13" hidden="1">0.0001</definedName>
    <definedName name="solver_cvg" localSheetId="0" hidden="1">0.0001</definedName>
    <definedName name="solver_cvg" localSheetId="1" hidden="1">0.0001</definedName>
    <definedName name="solver_cvg" localSheetId="11" hidden="1">0.0001</definedName>
    <definedName name="solver_drv" localSheetId="13" hidden="1">1</definedName>
    <definedName name="solver_drv" localSheetId="0" hidden="1">1</definedName>
    <definedName name="solver_drv" localSheetId="1" hidden="1">1</definedName>
    <definedName name="solver_drv" localSheetId="11" hidden="1">1</definedName>
    <definedName name="solver_eng" localSheetId="13" hidden="1">1</definedName>
    <definedName name="solver_eng" localSheetId="0" hidden="1">1</definedName>
    <definedName name="solver_eng" localSheetId="1" hidden="1">1</definedName>
    <definedName name="solver_eng" localSheetId="11" hidden="1">1</definedName>
    <definedName name="solver_itr" localSheetId="13" hidden="1">2147483647</definedName>
    <definedName name="solver_itr" localSheetId="0" hidden="1">2147483647</definedName>
    <definedName name="solver_itr" localSheetId="1" hidden="1">2147483647</definedName>
    <definedName name="solver_itr" localSheetId="11" hidden="1">2147483647</definedName>
    <definedName name="solver_lhs1" localSheetId="13" hidden="1">Ensemble!$N$8:$P$8</definedName>
    <definedName name="solver_lhs1" localSheetId="0" hidden="1">'Holt''s winter additive model'!$K$4:$K$6</definedName>
    <definedName name="solver_lhs1" localSheetId="1" hidden="1">'Holt''s winter multiplicative '!$K$4:$K$6</definedName>
    <definedName name="solver_lhs1" localSheetId="11" hidden="1">'Weighted MA'!$G$14</definedName>
    <definedName name="solver_lhs2" localSheetId="13" hidden="1">Ensemble!$Q$8</definedName>
    <definedName name="solver_lin" localSheetId="13" hidden="1">2</definedName>
    <definedName name="solver_lin" localSheetId="0" hidden="1">2</definedName>
    <definedName name="solver_lin" localSheetId="1" hidden="1">2</definedName>
    <definedName name="solver_lin" localSheetId="11" hidden="1">2</definedName>
    <definedName name="solver_mip" localSheetId="13" hidden="1">2147483647</definedName>
    <definedName name="solver_mip" localSheetId="0" hidden="1">2147483647</definedName>
    <definedName name="solver_mip" localSheetId="1" hidden="1">2147483647</definedName>
    <definedName name="solver_mip" localSheetId="11" hidden="1">2147483647</definedName>
    <definedName name="solver_mni" localSheetId="13" hidden="1">30</definedName>
    <definedName name="solver_mni" localSheetId="0" hidden="1">30</definedName>
    <definedName name="solver_mni" localSheetId="1" hidden="1">30</definedName>
    <definedName name="solver_mni" localSheetId="11" hidden="1">30</definedName>
    <definedName name="solver_mrt" localSheetId="13" hidden="1">0.075</definedName>
    <definedName name="solver_mrt" localSheetId="0" hidden="1">0.075</definedName>
    <definedName name="solver_mrt" localSheetId="1" hidden="1">0.075</definedName>
    <definedName name="solver_mrt" localSheetId="11" hidden="1">0.075</definedName>
    <definedName name="solver_msl" localSheetId="13" hidden="1">2</definedName>
    <definedName name="solver_msl" localSheetId="0" hidden="1">2</definedName>
    <definedName name="solver_msl" localSheetId="1" hidden="1">2</definedName>
    <definedName name="solver_msl" localSheetId="11" hidden="1">2</definedName>
    <definedName name="solver_neg" localSheetId="13" hidden="1">1</definedName>
    <definedName name="solver_neg" localSheetId="0" hidden="1">1</definedName>
    <definedName name="solver_neg" localSheetId="1" hidden="1">1</definedName>
    <definedName name="solver_neg" localSheetId="11" hidden="1">1</definedName>
    <definedName name="solver_nod" localSheetId="13" hidden="1">2147483647</definedName>
    <definedName name="solver_nod" localSheetId="0" hidden="1">2147483647</definedName>
    <definedName name="solver_nod" localSheetId="1" hidden="1">2147483647</definedName>
    <definedName name="solver_nod" localSheetId="11" hidden="1">2147483647</definedName>
    <definedName name="solver_num" localSheetId="13" hidden="1">2</definedName>
    <definedName name="solver_num" localSheetId="0" hidden="1">1</definedName>
    <definedName name="solver_num" localSheetId="1" hidden="1">1</definedName>
    <definedName name="solver_num" localSheetId="11" hidden="1">1</definedName>
    <definedName name="solver_opt" localSheetId="13" hidden="1">Ensemble!$L$123</definedName>
    <definedName name="solver_opt" localSheetId="0" hidden="1">'Holt''s winter additive model'!$K$8</definedName>
    <definedName name="solver_opt" localSheetId="1" hidden="1">'Holt''s winter multiplicative '!$K$8</definedName>
    <definedName name="solver_opt" localSheetId="11" hidden="1">'Weighted MA'!$K$4</definedName>
    <definedName name="solver_pre" localSheetId="13" hidden="1">0.000001</definedName>
    <definedName name="solver_pre" localSheetId="0" hidden="1">0.000001</definedName>
    <definedName name="solver_pre" localSheetId="1" hidden="1">0.000001</definedName>
    <definedName name="solver_pre" localSheetId="11" hidden="1">0.000001</definedName>
    <definedName name="solver_rbv" localSheetId="13" hidden="1">1</definedName>
    <definedName name="solver_rbv" localSheetId="0" hidden="1">1</definedName>
    <definedName name="solver_rbv" localSheetId="1" hidden="1">1</definedName>
    <definedName name="solver_rbv" localSheetId="11" hidden="1">1</definedName>
    <definedName name="solver_rel1" localSheetId="13" hidden="1">1</definedName>
    <definedName name="solver_rel1" localSheetId="0" hidden="1">1</definedName>
    <definedName name="solver_rel1" localSheetId="1" hidden="1">1</definedName>
    <definedName name="solver_rel1" localSheetId="11" hidden="1">2</definedName>
    <definedName name="solver_rel2" localSheetId="13" hidden="1">2</definedName>
    <definedName name="solver_rhs1" localSheetId="13" hidden="1">1</definedName>
    <definedName name="solver_rhs1" localSheetId="0" hidden="1">1</definedName>
    <definedName name="solver_rhs1" localSheetId="1" hidden="1">1</definedName>
    <definedName name="solver_rhs1" localSheetId="11" hidden="1">1</definedName>
    <definedName name="solver_rhs2" localSheetId="13" hidden="1">1</definedName>
    <definedName name="solver_rlx" localSheetId="13" hidden="1">2</definedName>
    <definedName name="solver_rlx" localSheetId="0" hidden="1">1</definedName>
    <definedName name="solver_rlx" localSheetId="1" hidden="1">1</definedName>
    <definedName name="solver_rlx" localSheetId="11" hidden="1">1</definedName>
    <definedName name="solver_rsd" localSheetId="13" hidden="1">0</definedName>
    <definedName name="solver_rsd" localSheetId="0" hidden="1">0</definedName>
    <definedName name="solver_rsd" localSheetId="1" hidden="1">0</definedName>
    <definedName name="solver_rsd" localSheetId="11" hidden="1">0</definedName>
    <definedName name="solver_scl" localSheetId="13" hidden="1">1</definedName>
    <definedName name="solver_scl" localSheetId="0" hidden="1">2</definedName>
    <definedName name="solver_scl" localSheetId="1" hidden="1">2</definedName>
    <definedName name="solver_scl" localSheetId="11" hidden="1">2</definedName>
    <definedName name="solver_sho" localSheetId="13" hidden="1">2</definedName>
    <definedName name="solver_sho" localSheetId="0" hidden="1">2</definedName>
    <definedName name="solver_sho" localSheetId="1" hidden="1">2</definedName>
    <definedName name="solver_sho" localSheetId="11" hidden="1">2</definedName>
    <definedName name="solver_ssz" localSheetId="13" hidden="1">100</definedName>
    <definedName name="solver_ssz" localSheetId="0" hidden="1">100</definedName>
    <definedName name="solver_ssz" localSheetId="1" hidden="1">100</definedName>
    <definedName name="solver_ssz" localSheetId="11" hidden="1">100</definedName>
    <definedName name="solver_tim" localSheetId="13" hidden="1">2147483647</definedName>
    <definedName name="solver_tim" localSheetId="0" hidden="1">2147483647</definedName>
    <definedName name="solver_tim" localSheetId="1" hidden="1">2147483647</definedName>
    <definedName name="solver_tim" localSheetId="11" hidden="1">2147483647</definedName>
    <definedName name="solver_tol" localSheetId="13" hidden="1">0.01</definedName>
    <definedName name="solver_tol" localSheetId="0" hidden="1">0.01</definedName>
    <definedName name="solver_tol" localSheetId="1" hidden="1">0.01</definedName>
    <definedName name="solver_tol" localSheetId="11" hidden="1">0.01</definedName>
    <definedName name="solver_typ" localSheetId="13" hidden="1">2</definedName>
    <definedName name="solver_typ" localSheetId="0" hidden="1">2</definedName>
    <definedName name="solver_typ" localSheetId="1" hidden="1">2</definedName>
    <definedName name="solver_typ" localSheetId="11" hidden="1">2</definedName>
    <definedName name="solver_val" localSheetId="13" hidden="1">0</definedName>
    <definedName name="solver_val" localSheetId="0" hidden="1">0</definedName>
    <definedName name="solver_val" localSheetId="1" hidden="1">0</definedName>
    <definedName name="solver_val" localSheetId="11" hidden="1">0</definedName>
    <definedName name="solver_ver" localSheetId="13" hidden="1">2</definedName>
    <definedName name="solver_ver" localSheetId="0" hidden="1">2</definedName>
    <definedName name="solver_ver" localSheetId="1" hidden="1">2</definedName>
    <definedName name="solver_ver" localSheetId="11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5" i="53" l="1"/>
  <c r="V15" i="53"/>
  <c r="L16" i="53"/>
  <c r="V16" i="53"/>
  <c r="L17" i="53"/>
  <c r="V17" i="53"/>
  <c r="L18" i="53"/>
  <c r="V18" i="53"/>
  <c r="L19" i="53"/>
  <c r="V19" i="53"/>
  <c r="L20" i="53"/>
  <c r="V20" i="53"/>
  <c r="L21" i="53"/>
  <c r="V21" i="53"/>
  <c r="L22" i="53"/>
  <c r="V22" i="53"/>
  <c r="L23" i="53"/>
  <c r="V23" i="53"/>
  <c r="L24" i="53"/>
  <c r="V24" i="53"/>
  <c r="L25" i="53"/>
  <c r="V25" i="53"/>
  <c r="L26" i="53"/>
  <c r="V26" i="53"/>
  <c r="L27" i="53"/>
  <c r="V27" i="53"/>
  <c r="L28" i="53"/>
  <c r="V28" i="53"/>
  <c r="L29" i="53"/>
  <c r="V29" i="53"/>
  <c r="L30" i="53"/>
  <c r="V30" i="53"/>
  <c r="L31" i="53"/>
  <c r="V31" i="53"/>
  <c r="L32" i="53"/>
  <c r="V32" i="53"/>
  <c r="L33" i="53"/>
  <c r="V33" i="53"/>
  <c r="L34" i="53"/>
  <c r="V34" i="53"/>
  <c r="L35" i="53"/>
  <c r="V35" i="53"/>
  <c r="L36" i="53"/>
  <c r="V36" i="53"/>
  <c r="L37" i="53"/>
  <c r="V37" i="53"/>
  <c r="L38" i="53"/>
  <c r="V38" i="53"/>
  <c r="L39" i="53"/>
  <c r="V39" i="53"/>
  <c r="L40" i="53"/>
  <c r="V40" i="53"/>
  <c r="L41" i="53"/>
  <c r="V41" i="53"/>
  <c r="L42" i="53"/>
  <c r="V42" i="53"/>
  <c r="L43" i="53"/>
  <c r="V43" i="53"/>
  <c r="L44" i="53"/>
  <c r="V44" i="53"/>
  <c r="L45" i="53"/>
  <c r="V45" i="53"/>
  <c r="L46" i="53"/>
  <c r="V46" i="53"/>
  <c r="L47" i="53"/>
  <c r="V47" i="53"/>
  <c r="L48" i="53"/>
  <c r="V48" i="53"/>
  <c r="L49" i="53"/>
  <c r="V49" i="53"/>
  <c r="L50" i="53"/>
  <c r="V50" i="53"/>
  <c r="L51" i="53"/>
  <c r="V51" i="53"/>
  <c r="L52" i="53"/>
  <c r="V52" i="53"/>
  <c r="L53" i="53"/>
  <c r="V53" i="53"/>
  <c r="L54" i="53"/>
  <c r="V54" i="53"/>
  <c r="L55" i="53"/>
  <c r="V55" i="53"/>
  <c r="L56" i="53"/>
  <c r="V56" i="53"/>
  <c r="L57" i="53"/>
  <c r="V57" i="53"/>
  <c r="L58" i="53"/>
  <c r="V58" i="53"/>
  <c r="L59" i="53"/>
  <c r="V59" i="53"/>
  <c r="L60" i="53"/>
  <c r="V60" i="53"/>
  <c r="L61" i="53"/>
  <c r="V61" i="53"/>
  <c r="L62" i="53"/>
  <c r="V62" i="53"/>
  <c r="L63" i="53"/>
  <c r="V63" i="53"/>
  <c r="L64" i="53"/>
  <c r="V64" i="53"/>
  <c r="L65" i="53"/>
  <c r="V65" i="53"/>
  <c r="L66" i="53"/>
  <c r="V66" i="53"/>
  <c r="L67" i="53"/>
  <c r="V67" i="53"/>
  <c r="L68" i="53"/>
  <c r="V68" i="53"/>
  <c r="L69" i="53"/>
  <c r="V69" i="53"/>
  <c r="L70" i="53"/>
  <c r="V70" i="53"/>
  <c r="L71" i="53"/>
  <c r="V71" i="53"/>
  <c r="L72" i="53"/>
  <c r="V72" i="53"/>
  <c r="L73" i="53"/>
  <c r="V73" i="53"/>
  <c r="L74" i="53"/>
  <c r="V74" i="53"/>
  <c r="L75" i="53"/>
  <c r="V75" i="53"/>
  <c r="L76" i="53"/>
  <c r="V76" i="53"/>
  <c r="L77" i="53"/>
  <c r="V77" i="53"/>
  <c r="L78" i="53"/>
  <c r="V78" i="53"/>
  <c r="L79" i="53"/>
  <c r="V79" i="53"/>
  <c r="L80" i="53"/>
  <c r="V80" i="53"/>
  <c r="L81" i="53"/>
  <c r="V81" i="53"/>
  <c r="L82" i="53"/>
  <c r="V82" i="53"/>
  <c r="L83" i="53"/>
  <c r="V83" i="53"/>
  <c r="L84" i="53"/>
  <c r="V84" i="53"/>
  <c r="L85" i="53"/>
  <c r="V85" i="53"/>
  <c r="L86" i="53"/>
  <c r="V86" i="53"/>
  <c r="L87" i="53"/>
  <c r="V87" i="53"/>
  <c r="L88" i="53"/>
  <c r="V88" i="53"/>
  <c r="L89" i="53"/>
  <c r="V89" i="53"/>
  <c r="L90" i="53"/>
  <c r="V90" i="53"/>
  <c r="L91" i="53"/>
  <c r="V91" i="53"/>
  <c r="L92" i="53"/>
  <c r="V92" i="53"/>
  <c r="L93" i="53"/>
  <c r="V93" i="53"/>
  <c r="L94" i="53"/>
  <c r="V94" i="53"/>
  <c r="L95" i="53"/>
  <c r="V95" i="53"/>
  <c r="L96" i="53"/>
  <c r="V96" i="53"/>
  <c r="L97" i="53"/>
  <c r="V97" i="53"/>
  <c r="L98" i="53"/>
  <c r="V98" i="53"/>
  <c r="L99" i="53"/>
  <c r="V99" i="53"/>
  <c r="L100" i="53"/>
  <c r="V100" i="53"/>
  <c r="L101" i="53"/>
  <c r="V101" i="53"/>
  <c r="L102" i="53"/>
  <c r="V102" i="53"/>
  <c r="L103" i="53"/>
  <c r="V103" i="53"/>
  <c r="L104" i="53"/>
  <c r="V104" i="53"/>
  <c r="L105" i="53"/>
  <c r="V105" i="53"/>
  <c r="L106" i="53"/>
  <c r="V106" i="53"/>
  <c r="L107" i="53"/>
  <c r="V107" i="53"/>
  <c r="L108" i="53"/>
  <c r="V108" i="53"/>
  <c r="L109" i="53"/>
  <c r="V109" i="53"/>
  <c r="L110" i="53"/>
  <c r="V110" i="53"/>
  <c r="L111" i="53"/>
  <c r="V111" i="53"/>
  <c r="L112" i="53"/>
  <c r="V112" i="53"/>
  <c r="L113" i="53"/>
  <c r="V113" i="53"/>
  <c r="L114" i="53"/>
  <c r="V114" i="53"/>
  <c r="L115" i="53"/>
  <c r="V115" i="53"/>
  <c r="L116" i="53"/>
  <c r="V116" i="53"/>
  <c r="L117" i="53"/>
  <c r="V117" i="53"/>
  <c r="L118" i="53"/>
  <c r="V118" i="53"/>
  <c r="L119" i="53"/>
  <c r="V119" i="53"/>
  <c r="L120" i="53"/>
  <c r="V120" i="53"/>
  <c r="L121" i="53"/>
  <c r="V121" i="53"/>
  <c r="L14" i="53"/>
  <c r="V14" i="53"/>
  <c r="H15" i="51"/>
  <c r="H16" i="51"/>
  <c r="H17" i="51"/>
  <c r="H18" i="51"/>
  <c r="H19" i="51"/>
  <c r="H20" i="51"/>
  <c r="H21" i="51"/>
  <c r="H22" i="51"/>
  <c r="H23" i="51"/>
  <c r="H24" i="51"/>
  <c r="H25" i="51"/>
  <c r="H26" i="51"/>
  <c r="H27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H41" i="51"/>
  <c r="H42" i="51"/>
  <c r="H43" i="51"/>
  <c r="H44" i="51"/>
  <c r="H45" i="51"/>
  <c r="H46" i="51"/>
  <c r="H47" i="51"/>
  <c r="H48" i="51"/>
  <c r="H49" i="51"/>
  <c r="H50" i="51"/>
  <c r="H51" i="51"/>
  <c r="H52" i="51"/>
  <c r="H53" i="51"/>
  <c r="H54" i="51"/>
  <c r="H55" i="51"/>
  <c r="H56" i="51"/>
  <c r="H57" i="51"/>
  <c r="H58" i="51"/>
  <c r="H59" i="51"/>
  <c r="H60" i="51"/>
  <c r="H61" i="51"/>
  <c r="H62" i="51"/>
  <c r="H63" i="51"/>
  <c r="H64" i="51"/>
  <c r="H65" i="51"/>
  <c r="H66" i="51"/>
  <c r="H67" i="51"/>
  <c r="H68" i="51"/>
  <c r="H69" i="51"/>
  <c r="H70" i="51"/>
  <c r="H71" i="51"/>
  <c r="H72" i="51"/>
  <c r="H73" i="51"/>
  <c r="H74" i="51"/>
  <c r="H75" i="51"/>
  <c r="H76" i="51"/>
  <c r="H77" i="51"/>
  <c r="H78" i="51"/>
  <c r="H79" i="51"/>
  <c r="H80" i="51"/>
  <c r="H81" i="51"/>
  <c r="H82" i="51"/>
  <c r="H83" i="51"/>
  <c r="H84" i="51"/>
  <c r="H85" i="51"/>
  <c r="H86" i="51"/>
  <c r="H87" i="51"/>
  <c r="H88" i="51"/>
  <c r="H89" i="51"/>
  <c r="H90" i="51"/>
  <c r="H91" i="51"/>
  <c r="H92" i="51"/>
  <c r="H93" i="51"/>
  <c r="H94" i="51"/>
  <c r="H95" i="51"/>
  <c r="H96" i="51"/>
  <c r="H97" i="51"/>
  <c r="H98" i="51"/>
  <c r="H99" i="51"/>
  <c r="H100" i="51"/>
  <c r="H101" i="51"/>
  <c r="H102" i="51"/>
  <c r="H103" i="51"/>
  <c r="H104" i="51"/>
  <c r="H105" i="51"/>
  <c r="H106" i="51"/>
  <c r="H107" i="51"/>
  <c r="H108" i="51"/>
  <c r="H109" i="51"/>
  <c r="H110" i="51"/>
  <c r="H111" i="51"/>
  <c r="H112" i="51"/>
  <c r="H113" i="51"/>
  <c r="H114" i="51"/>
  <c r="H115" i="51"/>
  <c r="H116" i="51"/>
  <c r="H117" i="51"/>
  <c r="H118" i="51"/>
  <c r="H119" i="51"/>
  <c r="H120" i="51"/>
  <c r="H121" i="51"/>
  <c r="H14" i="51"/>
  <c r="H15" i="50"/>
  <c r="H16" i="50"/>
  <c r="H17" i="50"/>
  <c r="H18" i="50"/>
  <c r="H19" i="50"/>
  <c r="H20" i="50"/>
  <c r="H21" i="50"/>
  <c r="H22" i="50"/>
  <c r="H23" i="50"/>
  <c r="H24" i="50"/>
  <c r="H25" i="50"/>
  <c r="H26" i="50"/>
  <c r="H27" i="50"/>
  <c r="H28" i="50"/>
  <c r="H29" i="50"/>
  <c r="H30" i="50"/>
  <c r="H31" i="50"/>
  <c r="H32" i="50"/>
  <c r="H33" i="50"/>
  <c r="H34" i="50"/>
  <c r="H35" i="50"/>
  <c r="H36" i="50"/>
  <c r="H37" i="50"/>
  <c r="H38" i="50"/>
  <c r="H39" i="50"/>
  <c r="H40" i="50"/>
  <c r="H41" i="50"/>
  <c r="H42" i="50"/>
  <c r="H43" i="50"/>
  <c r="H44" i="50"/>
  <c r="H45" i="50"/>
  <c r="H46" i="50"/>
  <c r="H47" i="50"/>
  <c r="H48" i="50"/>
  <c r="H49" i="50"/>
  <c r="H50" i="50"/>
  <c r="H51" i="50"/>
  <c r="H52" i="50"/>
  <c r="H53" i="50"/>
  <c r="H54" i="50"/>
  <c r="H55" i="50"/>
  <c r="H56" i="50"/>
  <c r="H57" i="50"/>
  <c r="H58" i="50"/>
  <c r="H59" i="50"/>
  <c r="H60" i="50"/>
  <c r="H61" i="50"/>
  <c r="H62" i="50"/>
  <c r="H63" i="50"/>
  <c r="H64" i="50"/>
  <c r="H65" i="50"/>
  <c r="H66" i="50"/>
  <c r="H67" i="50"/>
  <c r="H68" i="50"/>
  <c r="H69" i="50"/>
  <c r="H70" i="50"/>
  <c r="H71" i="50"/>
  <c r="H72" i="50"/>
  <c r="H73" i="50"/>
  <c r="H74" i="50"/>
  <c r="H75" i="50"/>
  <c r="H76" i="50"/>
  <c r="H77" i="50"/>
  <c r="H78" i="50"/>
  <c r="H79" i="50"/>
  <c r="H80" i="50"/>
  <c r="H81" i="50"/>
  <c r="H82" i="50"/>
  <c r="H83" i="50"/>
  <c r="H84" i="50"/>
  <c r="H85" i="50"/>
  <c r="H86" i="50"/>
  <c r="H87" i="50"/>
  <c r="H88" i="50"/>
  <c r="H89" i="50"/>
  <c r="H90" i="50"/>
  <c r="H91" i="50"/>
  <c r="H92" i="50"/>
  <c r="H93" i="50"/>
  <c r="H94" i="50"/>
  <c r="H95" i="50"/>
  <c r="H96" i="50"/>
  <c r="H97" i="50"/>
  <c r="H98" i="50"/>
  <c r="H99" i="50"/>
  <c r="H100" i="50"/>
  <c r="H101" i="50"/>
  <c r="H102" i="50"/>
  <c r="H103" i="50"/>
  <c r="H104" i="50"/>
  <c r="H105" i="50"/>
  <c r="H106" i="50"/>
  <c r="H107" i="50"/>
  <c r="H108" i="50"/>
  <c r="H109" i="50"/>
  <c r="H110" i="50"/>
  <c r="H111" i="50"/>
  <c r="H112" i="50"/>
  <c r="H113" i="50"/>
  <c r="H114" i="50"/>
  <c r="H115" i="50"/>
  <c r="H116" i="50"/>
  <c r="H117" i="50"/>
  <c r="H118" i="50"/>
  <c r="H119" i="50"/>
  <c r="H120" i="50"/>
  <c r="H121" i="50"/>
  <c r="H14" i="50"/>
  <c r="I14" i="53" a="1"/>
  <c r="I15" i="53"/>
  <c r="J15" i="53"/>
  <c r="I16" i="53"/>
  <c r="J16" i="53"/>
  <c r="I17" i="53"/>
  <c r="J17" i="53"/>
  <c r="I18" i="53"/>
  <c r="J18" i="53"/>
  <c r="I19" i="53"/>
  <c r="J19" i="53"/>
  <c r="I20" i="53"/>
  <c r="J20" i="53"/>
  <c r="I21" i="53"/>
  <c r="J21" i="53"/>
  <c r="I22" i="53"/>
  <c r="J22" i="53"/>
  <c r="I23" i="53"/>
  <c r="J23" i="53"/>
  <c r="I24" i="53"/>
  <c r="J24" i="53"/>
  <c r="I25" i="53"/>
  <c r="J25" i="53"/>
  <c r="I26" i="53"/>
  <c r="J26" i="53"/>
  <c r="I27" i="53"/>
  <c r="J27" i="53"/>
  <c r="I28" i="53"/>
  <c r="J28" i="53"/>
  <c r="I29" i="53"/>
  <c r="J29" i="53"/>
  <c r="I30" i="53"/>
  <c r="J30" i="53"/>
  <c r="I31" i="53"/>
  <c r="J31" i="53"/>
  <c r="I32" i="53"/>
  <c r="J32" i="53"/>
  <c r="I33" i="53"/>
  <c r="J33" i="53"/>
  <c r="I34" i="53"/>
  <c r="J34" i="53"/>
  <c r="I35" i="53"/>
  <c r="J35" i="53"/>
  <c r="I36" i="53"/>
  <c r="J36" i="53"/>
  <c r="I37" i="53"/>
  <c r="J37" i="53"/>
  <c r="I38" i="53"/>
  <c r="J38" i="53"/>
  <c r="I39" i="53"/>
  <c r="J39" i="53"/>
  <c r="I40" i="53"/>
  <c r="J40" i="53"/>
  <c r="I41" i="53"/>
  <c r="J41" i="53"/>
  <c r="I42" i="53"/>
  <c r="J42" i="53"/>
  <c r="I43" i="53"/>
  <c r="J43" i="53"/>
  <c r="I44" i="53"/>
  <c r="J44" i="53"/>
  <c r="I45" i="53"/>
  <c r="J45" i="53"/>
  <c r="I46" i="53"/>
  <c r="J46" i="53"/>
  <c r="I47" i="53"/>
  <c r="J47" i="53"/>
  <c r="I48" i="53"/>
  <c r="J48" i="53"/>
  <c r="I49" i="53"/>
  <c r="J49" i="53"/>
  <c r="I50" i="53"/>
  <c r="J50" i="53"/>
  <c r="I51" i="53"/>
  <c r="J51" i="53"/>
  <c r="I52" i="53"/>
  <c r="J52" i="53"/>
  <c r="I53" i="53"/>
  <c r="J53" i="53"/>
  <c r="I54" i="53"/>
  <c r="J54" i="53"/>
  <c r="I55" i="53"/>
  <c r="J55" i="53"/>
  <c r="I56" i="53"/>
  <c r="J56" i="53"/>
  <c r="I57" i="53"/>
  <c r="J57" i="53"/>
  <c r="I58" i="53"/>
  <c r="J58" i="53"/>
  <c r="I59" i="53"/>
  <c r="J59" i="53"/>
  <c r="I60" i="53"/>
  <c r="J60" i="53"/>
  <c r="I61" i="53"/>
  <c r="J61" i="53"/>
  <c r="I62" i="53"/>
  <c r="J62" i="53"/>
  <c r="I63" i="53"/>
  <c r="J63" i="53"/>
  <c r="I64" i="53"/>
  <c r="J64" i="53"/>
  <c r="I65" i="53"/>
  <c r="J65" i="53"/>
  <c r="I66" i="53"/>
  <c r="J66" i="53"/>
  <c r="I67" i="53"/>
  <c r="J67" i="53"/>
  <c r="I68" i="53"/>
  <c r="J68" i="53"/>
  <c r="I69" i="53"/>
  <c r="J69" i="53"/>
  <c r="I70" i="53"/>
  <c r="J70" i="53"/>
  <c r="I71" i="53"/>
  <c r="J71" i="53"/>
  <c r="I72" i="53"/>
  <c r="J72" i="53"/>
  <c r="I73" i="53"/>
  <c r="J73" i="53"/>
  <c r="I74" i="53"/>
  <c r="J74" i="53"/>
  <c r="I75" i="53"/>
  <c r="J75" i="53"/>
  <c r="I76" i="53"/>
  <c r="J76" i="53"/>
  <c r="I77" i="53"/>
  <c r="J77" i="53"/>
  <c r="I78" i="53"/>
  <c r="J78" i="53"/>
  <c r="I79" i="53"/>
  <c r="J79" i="53"/>
  <c r="I80" i="53"/>
  <c r="J80" i="53"/>
  <c r="I81" i="53"/>
  <c r="J81" i="53"/>
  <c r="I82" i="53"/>
  <c r="J82" i="53"/>
  <c r="I83" i="53"/>
  <c r="J83" i="53"/>
  <c r="I84" i="53"/>
  <c r="J84" i="53"/>
  <c r="I85" i="53"/>
  <c r="J85" i="53"/>
  <c r="I86" i="53"/>
  <c r="J86" i="53"/>
  <c r="I87" i="53"/>
  <c r="J87" i="53"/>
  <c r="I88" i="53"/>
  <c r="J88" i="53"/>
  <c r="I89" i="53"/>
  <c r="J89" i="53"/>
  <c r="I90" i="53"/>
  <c r="J90" i="53"/>
  <c r="I91" i="53"/>
  <c r="J91" i="53"/>
  <c r="I92" i="53"/>
  <c r="J92" i="53"/>
  <c r="I93" i="53"/>
  <c r="J93" i="53"/>
  <c r="I94" i="53"/>
  <c r="J94" i="53"/>
  <c r="I95" i="53"/>
  <c r="J95" i="53"/>
  <c r="I96" i="53"/>
  <c r="J96" i="53"/>
  <c r="I97" i="53"/>
  <c r="J97" i="53"/>
  <c r="I98" i="53"/>
  <c r="J98" i="53"/>
  <c r="I99" i="53"/>
  <c r="J99" i="53"/>
  <c r="I100" i="53"/>
  <c r="J100" i="53"/>
  <c r="I101" i="53"/>
  <c r="J101" i="53"/>
  <c r="I102" i="53"/>
  <c r="J102" i="53"/>
  <c r="I103" i="53"/>
  <c r="J103" i="53"/>
  <c r="I104" i="53"/>
  <c r="J104" i="53"/>
  <c r="I105" i="53"/>
  <c r="J105" i="53"/>
  <c r="I106" i="53"/>
  <c r="J106" i="53"/>
  <c r="I107" i="53"/>
  <c r="J107" i="53"/>
  <c r="I108" i="53"/>
  <c r="J108" i="53"/>
  <c r="I109" i="53"/>
  <c r="J109" i="53"/>
  <c r="I110" i="53"/>
  <c r="J110" i="53"/>
  <c r="I111" i="53"/>
  <c r="J111" i="53"/>
  <c r="I112" i="53"/>
  <c r="J112" i="53"/>
  <c r="I113" i="53"/>
  <c r="J113" i="53"/>
  <c r="I114" i="53"/>
  <c r="J114" i="53"/>
  <c r="I115" i="53"/>
  <c r="J115" i="53"/>
  <c r="I116" i="53"/>
  <c r="J116" i="53"/>
  <c r="I117" i="53"/>
  <c r="J117" i="53"/>
  <c r="I118" i="53"/>
  <c r="J118" i="53"/>
  <c r="I119" i="53"/>
  <c r="J119" i="53"/>
  <c r="I120" i="53"/>
  <c r="J120" i="53"/>
  <c r="I121" i="53"/>
  <c r="J121" i="53"/>
  <c r="I14" i="53"/>
  <c r="I123" i="53"/>
  <c r="I124" i="53"/>
  <c r="E123" i="53"/>
  <c r="E124" i="53"/>
  <c r="F123" i="53"/>
  <c r="F124" i="53"/>
  <c r="D123" i="53"/>
  <c r="D124" i="53"/>
  <c r="I10" i="56"/>
  <c r="I9" i="56"/>
  <c r="I7" i="56"/>
  <c r="I6" i="56"/>
  <c r="E3" i="56"/>
  <c r="E4" i="56"/>
  <c r="E5" i="56"/>
  <c r="E6" i="56"/>
  <c r="E7" i="56"/>
  <c r="E8" i="56"/>
  <c r="E9" i="56"/>
  <c r="E10" i="56"/>
  <c r="E11" i="56"/>
  <c r="E12" i="56"/>
  <c r="E13" i="56"/>
  <c r="E14" i="56"/>
  <c r="E15" i="56"/>
  <c r="E16" i="56"/>
  <c r="E17" i="56"/>
  <c r="E18" i="56"/>
  <c r="E19" i="56"/>
  <c r="E20" i="56"/>
  <c r="E21" i="56"/>
  <c r="E22" i="56"/>
  <c r="E23" i="56"/>
  <c r="E24" i="56"/>
  <c r="E25" i="56"/>
  <c r="E26" i="56"/>
  <c r="E27" i="56"/>
  <c r="E28" i="56"/>
  <c r="E29" i="56"/>
  <c r="E30" i="56"/>
  <c r="E31" i="56"/>
  <c r="E32" i="56"/>
  <c r="E33" i="56"/>
  <c r="E34" i="56"/>
  <c r="E35" i="56"/>
  <c r="E36" i="56"/>
  <c r="E37" i="56"/>
  <c r="E38" i="56"/>
  <c r="E39" i="56"/>
  <c r="E40" i="56"/>
  <c r="E41" i="56"/>
  <c r="E42" i="56"/>
  <c r="E43" i="56"/>
  <c r="E44" i="56"/>
  <c r="E45" i="56"/>
  <c r="E46" i="56"/>
  <c r="E47" i="56"/>
  <c r="E48" i="56"/>
  <c r="E49" i="56"/>
  <c r="E50" i="56"/>
  <c r="E51" i="56"/>
  <c r="E52" i="56"/>
  <c r="E53" i="56"/>
  <c r="E54" i="56"/>
  <c r="E55" i="56"/>
  <c r="E56" i="56"/>
  <c r="E57" i="56"/>
  <c r="E58" i="56"/>
  <c r="E59" i="56"/>
  <c r="E60" i="56"/>
  <c r="E61" i="56"/>
  <c r="E62" i="56"/>
  <c r="E63" i="56"/>
  <c r="E64" i="56"/>
  <c r="E65" i="56"/>
  <c r="E66" i="56"/>
  <c r="E67" i="56"/>
  <c r="E68" i="56"/>
  <c r="E69" i="56"/>
  <c r="E70" i="56"/>
  <c r="E71" i="56"/>
  <c r="E72" i="56"/>
  <c r="E73" i="56"/>
  <c r="E74" i="56"/>
  <c r="E75" i="56"/>
  <c r="E76" i="56"/>
  <c r="E77" i="56"/>
  <c r="E78" i="56"/>
  <c r="E79" i="56"/>
  <c r="E80" i="56"/>
  <c r="E81" i="56"/>
  <c r="E82" i="56"/>
  <c r="E83" i="56"/>
  <c r="E84" i="56"/>
  <c r="E85" i="56"/>
  <c r="E86" i="56"/>
  <c r="E87" i="56"/>
  <c r="E88" i="56"/>
  <c r="E89" i="56"/>
  <c r="E90" i="56"/>
  <c r="E91" i="56"/>
  <c r="E92" i="56"/>
  <c r="E93" i="56"/>
  <c r="E94" i="56"/>
  <c r="E95" i="56"/>
  <c r="E96" i="56"/>
  <c r="E97" i="56"/>
  <c r="E98" i="56"/>
  <c r="E99" i="56"/>
  <c r="E100" i="56"/>
  <c r="E101" i="56"/>
  <c r="E102" i="56"/>
  <c r="E103" i="56"/>
  <c r="E104" i="56"/>
  <c r="E105" i="56"/>
  <c r="E106" i="56"/>
  <c r="E107" i="56"/>
  <c r="E108" i="56"/>
  <c r="E109" i="56"/>
  <c r="E110" i="56"/>
  <c r="E111" i="56"/>
  <c r="E112" i="56"/>
  <c r="E113" i="56"/>
  <c r="E114" i="56"/>
  <c r="E115" i="56"/>
  <c r="E116" i="56"/>
  <c r="E117" i="56"/>
  <c r="E118" i="56"/>
  <c r="E119" i="56"/>
  <c r="E120" i="56"/>
  <c r="E121" i="56"/>
  <c r="E2" i="56"/>
  <c r="J14" i="53"/>
  <c r="G15" i="53"/>
  <c r="H15" i="53"/>
  <c r="G16" i="53"/>
  <c r="H16" i="53"/>
  <c r="G17" i="53"/>
  <c r="H17" i="53"/>
  <c r="G18" i="53"/>
  <c r="H18" i="53"/>
  <c r="G19" i="53"/>
  <c r="H19" i="53"/>
  <c r="G20" i="53"/>
  <c r="H20" i="53"/>
  <c r="G21" i="53"/>
  <c r="H21" i="53"/>
  <c r="G22" i="53"/>
  <c r="H22" i="53"/>
  <c r="G23" i="53"/>
  <c r="H23" i="53"/>
  <c r="G24" i="53"/>
  <c r="H24" i="53"/>
  <c r="G25" i="53"/>
  <c r="H25" i="53"/>
  <c r="G26" i="53"/>
  <c r="H26" i="53"/>
  <c r="G27" i="53"/>
  <c r="H27" i="53"/>
  <c r="G28" i="53"/>
  <c r="H28" i="53"/>
  <c r="G29" i="53"/>
  <c r="H29" i="53"/>
  <c r="G30" i="53"/>
  <c r="H30" i="53"/>
  <c r="G31" i="53"/>
  <c r="H31" i="53"/>
  <c r="G32" i="53"/>
  <c r="H32" i="53"/>
  <c r="G33" i="53"/>
  <c r="H33" i="53"/>
  <c r="G34" i="53"/>
  <c r="H34" i="53"/>
  <c r="G35" i="53"/>
  <c r="H35" i="53"/>
  <c r="G36" i="53"/>
  <c r="H36" i="53"/>
  <c r="G37" i="53"/>
  <c r="H37" i="53"/>
  <c r="G38" i="53"/>
  <c r="H38" i="53"/>
  <c r="G39" i="53"/>
  <c r="H39" i="53"/>
  <c r="G40" i="53"/>
  <c r="H40" i="53"/>
  <c r="G41" i="53"/>
  <c r="H41" i="53"/>
  <c r="G42" i="53"/>
  <c r="H42" i="53"/>
  <c r="G43" i="53"/>
  <c r="H43" i="53"/>
  <c r="G44" i="53"/>
  <c r="H44" i="53"/>
  <c r="G45" i="53"/>
  <c r="H45" i="53"/>
  <c r="G46" i="53"/>
  <c r="H46" i="53"/>
  <c r="G47" i="53"/>
  <c r="H47" i="53"/>
  <c r="G48" i="53"/>
  <c r="H48" i="53"/>
  <c r="G49" i="53"/>
  <c r="H49" i="53"/>
  <c r="G50" i="53"/>
  <c r="H50" i="53"/>
  <c r="G51" i="53"/>
  <c r="H51" i="53"/>
  <c r="G52" i="53"/>
  <c r="H52" i="53"/>
  <c r="G53" i="53"/>
  <c r="H53" i="53"/>
  <c r="G54" i="53"/>
  <c r="H54" i="53"/>
  <c r="G55" i="53"/>
  <c r="H55" i="53"/>
  <c r="G56" i="53"/>
  <c r="H56" i="53"/>
  <c r="G57" i="53"/>
  <c r="H57" i="53"/>
  <c r="G58" i="53"/>
  <c r="H58" i="53"/>
  <c r="G59" i="53"/>
  <c r="H59" i="53"/>
  <c r="G60" i="53"/>
  <c r="H60" i="53"/>
  <c r="G61" i="53"/>
  <c r="H61" i="53"/>
  <c r="G62" i="53"/>
  <c r="H62" i="53"/>
  <c r="G63" i="53"/>
  <c r="H63" i="53"/>
  <c r="G64" i="53"/>
  <c r="H64" i="53"/>
  <c r="G65" i="53"/>
  <c r="H65" i="53"/>
  <c r="G66" i="53"/>
  <c r="H66" i="53"/>
  <c r="G67" i="53"/>
  <c r="H67" i="53"/>
  <c r="G68" i="53"/>
  <c r="H68" i="53"/>
  <c r="G69" i="53"/>
  <c r="H69" i="53"/>
  <c r="G70" i="53"/>
  <c r="H70" i="53"/>
  <c r="G71" i="53"/>
  <c r="H71" i="53"/>
  <c r="G72" i="53"/>
  <c r="H72" i="53"/>
  <c r="G73" i="53"/>
  <c r="H73" i="53"/>
  <c r="G74" i="53"/>
  <c r="H74" i="53"/>
  <c r="G75" i="53"/>
  <c r="H75" i="53"/>
  <c r="G76" i="53"/>
  <c r="H76" i="53"/>
  <c r="G77" i="53"/>
  <c r="H77" i="53"/>
  <c r="G78" i="53"/>
  <c r="H78" i="53"/>
  <c r="G79" i="53"/>
  <c r="H79" i="53"/>
  <c r="G80" i="53"/>
  <c r="H80" i="53"/>
  <c r="G81" i="53"/>
  <c r="H81" i="53"/>
  <c r="G82" i="53"/>
  <c r="H82" i="53"/>
  <c r="G83" i="53"/>
  <c r="H83" i="53"/>
  <c r="G84" i="53"/>
  <c r="H84" i="53"/>
  <c r="G85" i="53"/>
  <c r="H85" i="53"/>
  <c r="G86" i="53"/>
  <c r="H86" i="53"/>
  <c r="G87" i="53"/>
  <c r="H87" i="53"/>
  <c r="G88" i="53"/>
  <c r="H88" i="53"/>
  <c r="G89" i="53"/>
  <c r="H89" i="53"/>
  <c r="G90" i="53"/>
  <c r="H90" i="53"/>
  <c r="G91" i="53"/>
  <c r="H91" i="53"/>
  <c r="G92" i="53"/>
  <c r="H92" i="53"/>
  <c r="G93" i="53"/>
  <c r="H93" i="53"/>
  <c r="G94" i="53"/>
  <c r="H94" i="53"/>
  <c r="G95" i="53"/>
  <c r="H95" i="53"/>
  <c r="G96" i="53"/>
  <c r="H96" i="53"/>
  <c r="G97" i="53"/>
  <c r="H97" i="53"/>
  <c r="G98" i="53"/>
  <c r="H98" i="53"/>
  <c r="G99" i="53"/>
  <c r="H99" i="53"/>
  <c r="G100" i="53"/>
  <c r="H100" i="53"/>
  <c r="G101" i="53"/>
  <c r="H101" i="53"/>
  <c r="G102" i="53"/>
  <c r="H102" i="53"/>
  <c r="G103" i="53"/>
  <c r="H103" i="53"/>
  <c r="G104" i="53"/>
  <c r="H104" i="53"/>
  <c r="G105" i="53"/>
  <c r="H105" i="53"/>
  <c r="G106" i="53"/>
  <c r="H106" i="53"/>
  <c r="G107" i="53"/>
  <c r="H107" i="53"/>
  <c r="G108" i="53"/>
  <c r="H108" i="53"/>
  <c r="G109" i="53"/>
  <c r="H109" i="53"/>
  <c r="G110" i="53"/>
  <c r="H110" i="53"/>
  <c r="G111" i="53"/>
  <c r="H111" i="53"/>
  <c r="G112" i="53"/>
  <c r="H112" i="53"/>
  <c r="G113" i="53"/>
  <c r="H113" i="53"/>
  <c r="G114" i="53"/>
  <c r="H114" i="53"/>
  <c r="G115" i="53"/>
  <c r="H115" i="53"/>
  <c r="G116" i="53"/>
  <c r="H116" i="53"/>
  <c r="G117" i="53"/>
  <c r="H117" i="53"/>
  <c r="G118" i="53"/>
  <c r="H118" i="53"/>
  <c r="G119" i="53"/>
  <c r="H119" i="53"/>
  <c r="G120" i="53"/>
  <c r="H120" i="53"/>
  <c r="G121" i="53"/>
  <c r="H121" i="53"/>
  <c r="G14" i="53"/>
  <c r="H14" i="53"/>
  <c r="Q8" i="53"/>
  <c r="N6" i="53"/>
  <c r="O6" i="53"/>
  <c r="P6" i="53"/>
  <c r="Q6" i="53"/>
  <c r="D17" i="55"/>
  <c r="K11" i="51"/>
  <c r="M26" i="54"/>
  <c r="M25" i="54"/>
  <c r="M23" i="54"/>
  <c r="M22" i="54"/>
  <c r="I110" i="54"/>
  <c r="I111" i="54"/>
  <c r="I112" i="54"/>
  <c r="I113" i="54"/>
  <c r="I114" i="54"/>
  <c r="I115" i="54"/>
  <c r="I116" i="54"/>
  <c r="I117" i="54"/>
  <c r="I118" i="54"/>
  <c r="I119" i="54"/>
  <c r="I120" i="54"/>
  <c r="I121" i="54"/>
  <c r="I26" i="54"/>
  <c r="I27" i="54"/>
  <c r="I28" i="54"/>
  <c r="I29" i="54"/>
  <c r="I30" i="54"/>
  <c r="I31" i="54"/>
  <c r="I32" i="54"/>
  <c r="I33" i="54"/>
  <c r="I34" i="54"/>
  <c r="I35" i="54"/>
  <c r="I36" i="54"/>
  <c r="I37" i="54"/>
  <c r="I38" i="54"/>
  <c r="I39" i="54"/>
  <c r="I40" i="54"/>
  <c r="I41" i="54"/>
  <c r="I42" i="54"/>
  <c r="I43" i="54"/>
  <c r="I44" i="54"/>
  <c r="I45" i="54"/>
  <c r="I46" i="54"/>
  <c r="I47" i="54"/>
  <c r="I48" i="54"/>
  <c r="I49" i="54"/>
  <c r="I50" i="54"/>
  <c r="I51" i="54"/>
  <c r="I52" i="54"/>
  <c r="I53" i="54"/>
  <c r="I54" i="54"/>
  <c r="I55" i="54"/>
  <c r="I56" i="54"/>
  <c r="I57" i="54"/>
  <c r="I58" i="54"/>
  <c r="I59" i="54"/>
  <c r="I60" i="54"/>
  <c r="I61" i="54"/>
  <c r="I62" i="54"/>
  <c r="I63" i="54"/>
  <c r="I64" i="54"/>
  <c r="I65" i="54"/>
  <c r="I66" i="54"/>
  <c r="I67" i="54"/>
  <c r="I68" i="54"/>
  <c r="I69" i="54"/>
  <c r="I70" i="54"/>
  <c r="I71" i="54"/>
  <c r="I72" i="54"/>
  <c r="I73" i="54"/>
  <c r="I74" i="54"/>
  <c r="I75" i="54"/>
  <c r="I76" i="54"/>
  <c r="I77" i="54"/>
  <c r="I78" i="54"/>
  <c r="I79" i="54"/>
  <c r="I80" i="54"/>
  <c r="I81" i="54"/>
  <c r="I82" i="54"/>
  <c r="I83" i="54"/>
  <c r="I84" i="54"/>
  <c r="I85" i="54"/>
  <c r="I86" i="54"/>
  <c r="I87" i="54"/>
  <c r="I88" i="54"/>
  <c r="I89" i="54"/>
  <c r="I90" i="54"/>
  <c r="I91" i="54"/>
  <c r="I92" i="54"/>
  <c r="I93" i="54"/>
  <c r="I94" i="54"/>
  <c r="I95" i="54"/>
  <c r="I96" i="54"/>
  <c r="I97" i="54"/>
  <c r="I98" i="54"/>
  <c r="I99" i="54"/>
  <c r="I100" i="54"/>
  <c r="I101" i="54"/>
  <c r="I102" i="54"/>
  <c r="I103" i="54"/>
  <c r="I104" i="54"/>
  <c r="I105" i="54"/>
  <c r="I106" i="54"/>
  <c r="I107" i="54"/>
  <c r="I108" i="54"/>
  <c r="I109" i="54"/>
  <c r="I25" i="54"/>
  <c r="H26" i="54"/>
  <c r="H27" i="54"/>
  <c r="H28" i="54"/>
  <c r="H29" i="54"/>
  <c r="H30" i="54"/>
  <c r="H31" i="54"/>
  <c r="H32" i="54"/>
  <c r="H33" i="54"/>
  <c r="H34" i="54"/>
  <c r="H35" i="54"/>
  <c r="H36" i="54"/>
  <c r="H37" i="54"/>
  <c r="H38" i="54"/>
  <c r="H39" i="54"/>
  <c r="H40" i="54"/>
  <c r="H41" i="54"/>
  <c r="H42" i="54"/>
  <c r="H43" i="54"/>
  <c r="H44" i="54"/>
  <c r="H45" i="54"/>
  <c r="H46" i="54"/>
  <c r="H47" i="54"/>
  <c r="H48" i="54"/>
  <c r="H49" i="54"/>
  <c r="H50" i="54"/>
  <c r="H51" i="54"/>
  <c r="H52" i="54"/>
  <c r="H53" i="54"/>
  <c r="H54" i="54"/>
  <c r="H55" i="54"/>
  <c r="H56" i="54"/>
  <c r="H57" i="54"/>
  <c r="H58" i="54"/>
  <c r="H59" i="54"/>
  <c r="H60" i="54"/>
  <c r="H61" i="54"/>
  <c r="H62" i="54"/>
  <c r="H63" i="54"/>
  <c r="H64" i="54"/>
  <c r="H65" i="54"/>
  <c r="H66" i="54"/>
  <c r="H67" i="54"/>
  <c r="H68" i="54"/>
  <c r="H69" i="54"/>
  <c r="H70" i="54"/>
  <c r="H71" i="54"/>
  <c r="H72" i="54"/>
  <c r="H73" i="54"/>
  <c r="H74" i="54"/>
  <c r="H75" i="54"/>
  <c r="H76" i="54"/>
  <c r="H77" i="54"/>
  <c r="H78" i="54"/>
  <c r="H79" i="54"/>
  <c r="H80" i="54"/>
  <c r="H81" i="54"/>
  <c r="H82" i="54"/>
  <c r="H83" i="54"/>
  <c r="H84" i="54"/>
  <c r="H85" i="54"/>
  <c r="H86" i="54"/>
  <c r="H87" i="54"/>
  <c r="H88" i="54"/>
  <c r="H89" i="54"/>
  <c r="H90" i="54"/>
  <c r="H91" i="54"/>
  <c r="H92" i="54"/>
  <c r="H93" i="54"/>
  <c r="H94" i="54"/>
  <c r="H95" i="54"/>
  <c r="H96" i="54"/>
  <c r="H97" i="54"/>
  <c r="H98" i="54"/>
  <c r="H99" i="54"/>
  <c r="H100" i="54"/>
  <c r="H101" i="54"/>
  <c r="H102" i="54"/>
  <c r="H103" i="54"/>
  <c r="H104" i="54"/>
  <c r="H105" i="54"/>
  <c r="H106" i="54"/>
  <c r="H107" i="54"/>
  <c r="H108" i="54"/>
  <c r="H109" i="54"/>
  <c r="H110" i="54"/>
  <c r="H111" i="54"/>
  <c r="H112" i="54"/>
  <c r="H113" i="54"/>
  <c r="H114" i="54"/>
  <c r="H115" i="54"/>
  <c r="H116" i="54"/>
  <c r="H117" i="54"/>
  <c r="H118" i="54"/>
  <c r="H119" i="54"/>
  <c r="H120" i="54"/>
  <c r="H121" i="54"/>
  <c r="H25" i="54"/>
  <c r="G26" i="54"/>
  <c r="G27" i="54"/>
  <c r="G28" i="54"/>
  <c r="G29" i="54"/>
  <c r="G30" i="54"/>
  <c r="G31" i="54"/>
  <c r="G32" i="54"/>
  <c r="G33" i="54"/>
  <c r="G34" i="54"/>
  <c r="G35" i="54"/>
  <c r="G36" i="54"/>
  <c r="G37" i="54"/>
  <c r="G38" i="54"/>
  <c r="G39" i="54"/>
  <c r="G40" i="54"/>
  <c r="G41" i="54"/>
  <c r="G42" i="54"/>
  <c r="G43" i="54"/>
  <c r="G44" i="54"/>
  <c r="G45" i="54"/>
  <c r="G46" i="54"/>
  <c r="G47" i="54"/>
  <c r="G48" i="54"/>
  <c r="G49" i="54"/>
  <c r="G50" i="54"/>
  <c r="G51" i="54"/>
  <c r="G52" i="54"/>
  <c r="G53" i="54"/>
  <c r="G54" i="54"/>
  <c r="G55" i="54"/>
  <c r="G56" i="54"/>
  <c r="G57" i="54"/>
  <c r="G58" i="54"/>
  <c r="G59" i="54"/>
  <c r="G60" i="54"/>
  <c r="G61" i="54"/>
  <c r="G62" i="54"/>
  <c r="G63" i="54"/>
  <c r="G64" i="54"/>
  <c r="G65" i="54"/>
  <c r="G66" i="54"/>
  <c r="G67" i="54"/>
  <c r="G68" i="54"/>
  <c r="G69" i="54"/>
  <c r="G70" i="54"/>
  <c r="G71" i="54"/>
  <c r="G72" i="54"/>
  <c r="G73" i="54"/>
  <c r="G74" i="54"/>
  <c r="G75" i="54"/>
  <c r="G76" i="54"/>
  <c r="G77" i="54"/>
  <c r="G78" i="54"/>
  <c r="G79" i="54"/>
  <c r="G80" i="54"/>
  <c r="G81" i="54"/>
  <c r="G82" i="54"/>
  <c r="G83" i="54"/>
  <c r="G84" i="54"/>
  <c r="G85" i="54"/>
  <c r="G86" i="54"/>
  <c r="G87" i="54"/>
  <c r="G88" i="54"/>
  <c r="G89" i="54"/>
  <c r="G90" i="54"/>
  <c r="G91" i="54"/>
  <c r="G92" i="54"/>
  <c r="G93" i="54"/>
  <c r="G94" i="54"/>
  <c r="G95" i="54"/>
  <c r="G96" i="54"/>
  <c r="G97" i="54"/>
  <c r="G98" i="54"/>
  <c r="G99" i="54"/>
  <c r="G100" i="54"/>
  <c r="G101" i="54"/>
  <c r="G102" i="54"/>
  <c r="G103" i="54"/>
  <c r="G104" i="54"/>
  <c r="G105" i="54"/>
  <c r="G106" i="54"/>
  <c r="G107" i="54"/>
  <c r="G108" i="54"/>
  <c r="G109" i="54"/>
  <c r="G110" i="54"/>
  <c r="G111" i="54"/>
  <c r="G112" i="54"/>
  <c r="G113" i="54"/>
  <c r="G114" i="54"/>
  <c r="G115" i="54"/>
  <c r="G116" i="54"/>
  <c r="G117" i="54"/>
  <c r="G118" i="54"/>
  <c r="G119" i="54"/>
  <c r="G120" i="54"/>
  <c r="G121" i="54"/>
  <c r="G25" i="54"/>
  <c r="M19" i="54"/>
  <c r="M18" i="54"/>
  <c r="M16" i="54"/>
  <c r="M1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51" i="54"/>
  <c r="F52" i="54"/>
  <c r="F53" i="54"/>
  <c r="F54" i="54"/>
  <c r="F55" i="54"/>
  <c r="F56" i="54"/>
  <c r="F57" i="54"/>
  <c r="F58" i="54"/>
  <c r="F59" i="54"/>
  <c r="F60" i="54"/>
  <c r="F61" i="54"/>
  <c r="F62" i="54"/>
  <c r="F63" i="54"/>
  <c r="F64" i="54"/>
  <c r="F65" i="54"/>
  <c r="F66" i="54"/>
  <c r="F67" i="54"/>
  <c r="F68" i="54"/>
  <c r="F69" i="54"/>
  <c r="F70" i="54"/>
  <c r="F71" i="54"/>
  <c r="F72" i="54"/>
  <c r="F73" i="54"/>
  <c r="F74" i="54"/>
  <c r="F75" i="54"/>
  <c r="F76" i="54"/>
  <c r="F77" i="54"/>
  <c r="F78" i="54"/>
  <c r="F79" i="54"/>
  <c r="F80" i="54"/>
  <c r="F81" i="54"/>
  <c r="F82" i="54"/>
  <c r="F83" i="54"/>
  <c r="F84" i="54"/>
  <c r="F85" i="54"/>
  <c r="F86" i="54"/>
  <c r="F87" i="54"/>
  <c r="F88" i="54"/>
  <c r="F89" i="54"/>
  <c r="F90" i="54"/>
  <c r="F91" i="54"/>
  <c r="F92" i="54"/>
  <c r="F93" i="54"/>
  <c r="F94" i="54"/>
  <c r="F95" i="54"/>
  <c r="F96" i="54"/>
  <c r="F97" i="54"/>
  <c r="F98" i="54"/>
  <c r="F99" i="54"/>
  <c r="F100" i="54"/>
  <c r="F101" i="54"/>
  <c r="F102" i="54"/>
  <c r="F103" i="54"/>
  <c r="F104" i="54"/>
  <c r="F105" i="54"/>
  <c r="F106" i="54"/>
  <c r="F107" i="54"/>
  <c r="F108" i="54"/>
  <c r="F109" i="54"/>
  <c r="F110" i="54"/>
  <c r="F111" i="54"/>
  <c r="F112" i="54"/>
  <c r="F113" i="54"/>
  <c r="F114" i="54"/>
  <c r="F115" i="54"/>
  <c r="F116" i="54"/>
  <c r="F117" i="54"/>
  <c r="F118" i="54"/>
  <c r="F119" i="54"/>
  <c r="F120" i="54"/>
  <c r="F121" i="54"/>
  <c r="F25" i="54"/>
  <c r="E15" i="54"/>
  <c r="D15" i="55"/>
  <c r="D16" i="55"/>
  <c r="D18" i="55"/>
  <c r="D19" i="55"/>
  <c r="D20" i="55"/>
  <c r="D21" i="55"/>
  <c r="D22" i="55"/>
  <c r="D23" i="55"/>
  <c r="D24" i="55"/>
  <c r="D25" i="55"/>
  <c r="D26" i="55"/>
  <c r="D27" i="55"/>
  <c r="D28" i="55"/>
  <c r="D29" i="55"/>
  <c r="D30" i="55"/>
  <c r="D31" i="55"/>
  <c r="D32" i="55"/>
  <c r="D33" i="55"/>
  <c r="D34" i="55"/>
  <c r="D35" i="55"/>
  <c r="D36" i="55"/>
  <c r="D37" i="55"/>
  <c r="D38" i="55"/>
  <c r="D39" i="55"/>
  <c r="D40" i="55"/>
  <c r="D41" i="55"/>
  <c r="D42" i="55"/>
  <c r="D43" i="55"/>
  <c r="D44" i="55"/>
  <c r="D45" i="55"/>
  <c r="D46" i="55"/>
  <c r="D47" i="55"/>
  <c r="D48" i="55"/>
  <c r="D49" i="55"/>
  <c r="D50" i="55"/>
  <c r="D51" i="55"/>
  <c r="D52" i="55"/>
  <c r="D53" i="55"/>
  <c r="D54" i="55"/>
  <c r="D55" i="55"/>
  <c r="D56" i="55"/>
  <c r="D57" i="55"/>
  <c r="D58" i="55"/>
  <c r="D59" i="55"/>
  <c r="D60" i="55"/>
  <c r="D61" i="55"/>
  <c r="D62" i="55"/>
  <c r="D63" i="55"/>
  <c r="D64" i="55"/>
  <c r="D65" i="55"/>
  <c r="D66" i="55"/>
  <c r="D67" i="55"/>
  <c r="D68" i="55"/>
  <c r="D69" i="55"/>
  <c r="D70" i="55"/>
  <c r="D71" i="55"/>
  <c r="D72" i="55"/>
  <c r="D73" i="55"/>
  <c r="D74" i="55"/>
  <c r="D75" i="55"/>
  <c r="D76" i="55"/>
  <c r="D77" i="55"/>
  <c r="D78" i="55"/>
  <c r="D79" i="55"/>
  <c r="D80" i="55"/>
  <c r="D81" i="55"/>
  <c r="D82" i="55"/>
  <c r="D83" i="55"/>
  <c r="D84" i="55"/>
  <c r="D85" i="55"/>
  <c r="D86" i="55"/>
  <c r="D87" i="55"/>
  <c r="D88" i="55"/>
  <c r="D89" i="55"/>
  <c r="D90" i="55"/>
  <c r="D91" i="55"/>
  <c r="D92" i="55"/>
  <c r="D93" i="55"/>
  <c r="D94" i="55"/>
  <c r="D95" i="55"/>
  <c r="D96" i="55"/>
  <c r="D97" i="55"/>
  <c r="D98" i="55"/>
  <c r="D99" i="55"/>
  <c r="D100" i="55"/>
  <c r="D101" i="55"/>
  <c r="D102" i="55"/>
  <c r="D103" i="55"/>
  <c r="D104" i="55"/>
  <c r="D105" i="55"/>
  <c r="D106" i="55"/>
  <c r="D107" i="55"/>
  <c r="D108" i="55"/>
  <c r="D109" i="55"/>
  <c r="D110" i="55"/>
  <c r="D111" i="55"/>
  <c r="D112" i="55"/>
  <c r="D113" i="55"/>
  <c r="D114" i="55"/>
  <c r="D115" i="55"/>
  <c r="D116" i="55"/>
  <c r="D117" i="55"/>
  <c r="D118" i="55"/>
  <c r="D119" i="55"/>
  <c r="D120" i="55"/>
  <c r="D121" i="55"/>
  <c r="D122" i="55"/>
  <c r="D14" i="55"/>
  <c r="G14" i="55"/>
  <c r="M12" i="54"/>
  <c r="M11" i="54"/>
  <c r="M9" i="54"/>
  <c r="M8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0" i="54"/>
  <c r="E41" i="54"/>
  <c r="E42" i="54"/>
  <c r="E43" i="54"/>
  <c r="E44" i="54"/>
  <c r="E45" i="54"/>
  <c r="E46" i="54"/>
  <c r="E47" i="54"/>
  <c r="E48" i="54"/>
  <c r="E49" i="54"/>
  <c r="E50" i="54"/>
  <c r="E51" i="54"/>
  <c r="E52" i="54"/>
  <c r="E53" i="54"/>
  <c r="E54" i="54"/>
  <c r="E55" i="54"/>
  <c r="E56" i="54"/>
  <c r="E57" i="54"/>
  <c r="E58" i="54"/>
  <c r="E59" i="54"/>
  <c r="E60" i="54"/>
  <c r="E61" i="54"/>
  <c r="E62" i="54"/>
  <c r="E63" i="54"/>
  <c r="E64" i="54"/>
  <c r="E65" i="54"/>
  <c r="E66" i="54"/>
  <c r="E67" i="54"/>
  <c r="E68" i="54"/>
  <c r="E69" i="54"/>
  <c r="E70" i="54"/>
  <c r="E71" i="54"/>
  <c r="E72" i="54"/>
  <c r="E73" i="54"/>
  <c r="E74" i="54"/>
  <c r="E75" i="54"/>
  <c r="E76" i="54"/>
  <c r="E77" i="54"/>
  <c r="E78" i="54"/>
  <c r="E79" i="54"/>
  <c r="E80" i="54"/>
  <c r="E81" i="54"/>
  <c r="E82" i="54"/>
  <c r="E83" i="54"/>
  <c r="E84" i="54"/>
  <c r="E85" i="54"/>
  <c r="E86" i="54"/>
  <c r="E87" i="54"/>
  <c r="E88" i="54"/>
  <c r="E89" i="54"/>
  <c r="E90" i="54"/>
  <c r="E91" i="54"/>
  <c r="E92" i="54"/>
  <c r="E93" i="54"/>
  <c r="E94" i="54"/>
  <c r="E95" i="54"/>
  <c r="E96" i="54"/>
  <c r="E97" i="54"/>
  <c r="E98" i="54"/>
  <c r="E99" i="54"/>
  <c r="E100" i="54"/>
  <c r="E101" i="54"/>
  <c r="E102" i="54"/>
  <c r="E103" i="54"/>
  <c r="E104" i="54"/>
  <c r="E105" i="54"/>
  <c r="E106" i="54"/>
  <c r="E107" i="54"/>
  <c r="E108" i="54"/>
  <c r="E109" i="54"/>
  <c r="E110" i="54"/>
  <c r="E111" i="54"/>
  <c r="E112" i="54"/>
  <c r="E113" i="54"/>
  <c r="E114" i="54"/>
  <c r="E115" i="54"/>
  <c r="E116" i="54"/>
  <c r="E117" i="54"/>
  <c r="E118" i="54"/>
  <c r="E119" i="54"/>
  <c r="E120" i="54"/>
  <c r="E121" i="54"/>
  <c r="E14" i="54"/>
  <c r="D14" i="50"/>
  <c r="E14" i="50"/>
  <c r="D15" i="50"/>
  <c r="E15" i="50"/>
  <c r="D16" i="50"/>
  <c r="E16" i="50"/>
  <c r="D17" i="50"/>
  <c r="E17" i="50"/>
  <c r="D18" i="50"/>
  <c r="E18" i="50"/>
  <c r="D19" i="50"/>
  <c r="E19" i="50"/>
  <c r="D20" i="50"/>
  <c r="E20" i="50"/>
  <c r="D21" i="50"/>
  <c r="E21" i="50"/>
  <c r="D22" i="50"/>
  <c r="E22" i="50"/>
  <c r="D23" i="50"/>
  <c r="E23" i="50"/>
  <c r="D24" i="50"/>
  <c r="E24" i="50"/>
  <c r="D25" i="50"/>
  <c r="F25" i="50"/>
  <c r="F24" i="50"/>
  <c r="F23" i="50"/>
  <c r="F22" i="50"/>
  <c r="F21" i="50"/>
  <c r="F20" i="50"/>
  <c r="F19" i="50"/>
  <c r="F18" i="50"/>
  <c r="F17" i="50"/>
  <c r="F16" i="50"/>
  <c r="F15" i="50"/>
  <c r="F14" i="50"/>
  <c r="E25" i="50"/>
  <c r="D26" i="50"/>
  <c r="E26" i="50"/>
  <c r="D27" i="50"/>
  <c r="E27" i="50"/>
  <c r="D28" i="50"/>
  <c r="E28" i="50"/>
  <c r="D29" i="50"/>
  <c r="E29" i="50"/>
  <c r="D30" i="50"/>
  <c r="E30" i="50"/>
  <c r="D31" i="50"/>
  <c r="E31" i="50"/>
  <c r="D32" i="50"/>
  <c r="E32" i="50"/>
  <c r="D33" i="50"/>
  <c r="E33" i="50"/>
  <c r="D34" i="50"/>
  <c r="E34" i="50"/>
  <c r="D35" i="50"/>
  <c r="E35" i="50"/>
  <c r="D36" i="50"/>
  <c r="E36" i="50"/>
  <c r="D37" i="50"/>
  <c r="F37" i="50"/>
  <c r="F36" i="50"/>
  <c r="F35" i="50"/>
  <c r="F34" i="50"/>
  <c r="F33" i="50"/>
  <c r="F32" i="50"/>
  <c r="F31" i="50"/>
  <c r="F30" i="50"/>
  <c r="F29" i="50"/>
  <c r="F28" i="50"/>
  <c r="F27" i="50"/>
  <c r="F26" i="50"/>
  <c r="E37" i="50"/>
  <c r="D38" i="50"/>
  <c r="E38" i="50"/>
  <c r="D39" i="50"/>
  <c r="E39" i="50"/>
  <c r="D40" i="50"/>
  <c r="E40" i="50"/>
  <c r="D41" i="50"/>
  <c r="E41" i="50"/>
  <c r="D42" i="50"/>
  <c r="E42" i="50"/>
  <c r="D43" i="50"/>
  <c r="E43" i="50"/>
  <c r="D44" i="50"/>
  <c r="E44" i="50"/>
  <c r="D45" i="50"/>
  <c r="E45" i="50"/>
  <c r="D46" i="50"/>
  <c r="E46" i="50"/>
  <c r="D47" i="50"/>
  <c r="E47" i="50"/>
  <c r="D48" i="50"/>
  <c r="E48" i="50"/>
  <c r="D49" i="50"/>
  <c r="F49" i="50"/>
  <c r="F48" i="50"/>
  <c r="F47" i="50"/>
  <c r="F46" i="50"/>
  <c r="F45" i="50"/>
  <c r="F44" i="50"/>
  <c r="F43" i="50"/>
  <c r="F42" i="50"/>
  <c r="F41" i="50"/>
  <c r="F40" i="50"/>
  <c r="F39" i="50"/>
  <c r="F38" i="50"/>
  <c r="E49" i="50"/>
  <c r="D50" i="50"/>
  <c r="E50" i="50"/>
  <c r="D51" i="50"/>
  <c r="E51" i="50"/>
  <c r="D52" i="50"/>
  <c r="E52" i="50"/>
  <c r="D53" i="50"/>
  <c r="E53" i="50"/>
  <c r="D54" i="50"/>
  <c r="E54" i="50"/>
  <c r="D55" i="50"/>
  <c r="E55" i="50"/>
  <c r="D56" i="50"/>
  <c r="E56" i="50"/>
  <c r="D57" i="50"/>
  <c r="E57" i="50"/>
  <c r="D58" i="50"/>
  <c r="E58" i="50"/>
  <c r="D59" i="50"/>
  <c r="E59" i="50"/>
  <c r="D60" i="50"/>
  <c r="E60" i="50"/>
  <c r="D61" i="50"/>
  <c r="F61" i="50"/>
  <c r="F60" i="50"/>
  <c r="F59" i="50"/>
  <c r="F58" i="50"/>
  <c r="F57" i="50"/>
  <c r="F56" i="50"/>
  <c r="F55" i="50"/>
  <c r="F54" i="50"/>
  <c r="F53" i="50"/>
  <c r="F52" i="50"/>
  <c r="F51" i="50"/>
  <c r="F50" i="50"/>
  <c r="E61" i="50"/>
  <c r="D62" i="50"/>
  <c r="E62" i="50"/>
  <c r="D63" i="50"/>
  <c r="E63" i="50"/>
  <c r="D64" i="50"/>
  <c r="E64" i="50"/>
  <c r="D65" i="50"/>
  <c r="E65" i="50"/>
  <c r="D66" i="50"/>
  <c r="E66" i="50"/>
  <c r="D67" i="50"/>
  <c r="E67" i="50"/>
  <c r="D68" i="50"/>
  <c r="E68" i="50"/>
  <c r="D69" i="50"/>
  <c r="E69" i="50"/>
  <c r="D70" i="50"/>
  <c r="E70" i="50"/>
  <c r="D71" i="50"/>
  <c r="E71" i="50"/>
  <c r="D72" i="50"/>
  <c r="E72" i="50"/>
  <c r="D73" i="50"/>
  <c r="F73" i="50"/>
  <c r="F72" i="50"/>
  <c r="F71" i="50"/>
  <c r="F70" i="50"/>
  <c r="F69" i="50"/>
  <c r="F68" i="50"/>
  <c r="F67" i="50"/>
  <c r="F66" i="50"/>
  <c r="F65" i="50"/>
  <c r="F64" i="50"/>
  <c r="F63" i="50"/>
  <c r="F62" i="50"/>
  <c r="E73" i="50"/>
  <c r="D74" i="50"/>
  <c r="E74" i="50"/>
  <c r="D75" i="50"/>
  <c r="E75" i="50"/>
  <c r="D76" i="50"/>
  <c r="E76" i="50"/>
  <c r="D77" i="50"/>
  <c r="E77" i="50"/>
  <c r="D78" i="50"/>
  <c r="E78" i="50"/>
  <c r="D79" i="50"/>
  <c r="E79" i="50"/>
  <c r="D80" i="50"/>
  <c r="E80" i="50"/>
  <c r="D81" i="50"/>
  <c r="E81" i="50"/>
  <c r="D82" i="50"/>
  <c r="E82" i="50"/>
  <c r="D83" i="50"/>
  <c r="E83" i="50"/>
  <c r="D84" i="50"/>
  <c r="E84" i="50"/>
  <c r="D85" i="50"/>
  <c r="F85" i="50"/>
  <c r="F84" i="50"/>
  <c r="F83" i="50"/>
  <c r="F82" i="50"/>
  <c r="F81" i="50"/>
  <c r="F80" i="50"/>
  <c r="F79" i="50"/>
  <c r="F78" i="50"/>
  <c r="F77" i="50"/>
  <c r="F76" i="50"/>
  <c r="F75" i="50"/>
  <c r="F74" i="50"/>
  <c r="E85" i="50"/>
  <c r="D86" i="50"/>
  <c r="E86" i="50"/>
  <c r="D87" i="50"/>
  <c r="E87" i="50"/>
  <c r="D88" i="50"/>
  <c r="E88" i="50"/>
  <c r="D89" i="50"/>
  <c r="E89" i="50"/>
  <c r="D90" i="50"/>
  <c r="E90" i="50"/>
  <c r="D91" i="50"/>
  <c r="E91" i="50"/>
  <c r="D92" i="50"/>
  <c r="E92" i="50"/>
  <c r="D93" i="50"/>
  <c r="E93" i="50"/>
  <c r="D94" i="50"/>
  <c r="E94" i="50"/>
  <c r="D95" i="50"/>
  <c r="E95" i="50"/>
  <c r="D96" i="50"/>
  <c r="E96" i="50"/>
  <c r="D97" i="50"/>
  <c r="F97" i="50"/>
  <c r="F96" i="50"/>
  <c r="F95" i="50"/>
  <c r="F94" i="50"/>
  <c r="F93" i="50"/>
  <c r="F92" i="50"/>
  <c r="F91" i="50"/>
  <c r="F90" i="50"/>
  <c r="F89" i="50"/>
  <c r="F88" i="50"/>
  <c r="F87" i="50"/>
  <c r="F86" i="50"/>
  <c r="E97" i="50"/>
  <c r="D98" i="50"/>
  <c r="E98" i="50"/>
  <c r="D99" i="50"/>
  <c r="E99" i="50"/>
  <c r="D100" i="50"/>
  <c r="E100" i="50"/>
  <c r="D101" i="50"/>
  <c r="E101" i="50"/>
  <c r="D102" i="50"/>
  <c r="E102" i="50"/>
  <c r="D103" i="50"/>
  <c r="E103" i="50"/>
  <c r="D104" i="50"/>
  <c r="E104" i="50"/>
  <c r="D105" i="50"/>
  <c r="E105" i="50"/>
  <c r="D106" i="50"/>
  <c r="E106" i="50"/>
  <c r="D107" i="50"/>
  <c r="E107" i="50"/>
  <c r="D108" i="50"/>
  <c r="E108" i="50"/>
  <c r="D109" i="50"/>
  <c r="E109" i="50"/>
  <c r="F99" i="50"/>
  <c r="G111" i="50"/>
  <c r="F100" i="50"/>
  <c r="G112" i="50"/>
  <c r="F101" i="50"/>
  <c r="G113" i="50"/>
  <c r="F102" i="50"/>
  <c r="G114" i="50"/>
  <c r="F103" i="50"/>
  <c r="G115" i="50"/>
  <c r="F104" i="50"/>
  <c r="G116" i="50"/>
  <c r="F105" i="50"/>
  <c r="G117" i="50"/>
  <c r="F106" i="50"/>
  <c r="G118" i="50"/>
  <c r="F107" i="50"/>
  <c r="G119" i="50"/>
  <c r="F108" i="50"/>
  <c r="G120" i="50"/>
  <c r="F109" i="50"/>
  <c r="G121" i="50"/>
  <c r="F98" i="50"/>
  <c r="G110" i="50"/>
  <c r="D14" i="51"/>
  <c r="E14" i="51"/>
  <c r="D15" i="51"/>
  <c r="E15" i="51"/>
  <c r="D16" i="51"/>
  <c r="E16" i="51"/>
  <c r="D17" i="51"/>
  <c r="E17" i="51"/>
  <c r="D18" i="51"/>
  <c r="E18" i="51"/>
  <c r="D19" i="51"/>
  <c r="E19" i="51"/>
  <c r="D20" i="51"/>
  <c r="E20" i="51"/>
  <c r="D21" i="51"/>
  <c r="E21" i="51"/>
  <c r="D22" i="51"/>
  <c r="E22" i="51"/>
  <c r="D23" i="51"/>
  <c r="E23" i="51"/>
  <c r="D24" i="51"/>
  <c r="E24" i="51"/>
  <c r="D25" i="51"/>
  <c r="F25" i="51"/>
  <c r="F24" i="51"/>
  <c r="F23" i="51"/>
  <c r="F22" i="51"/>
  <c r="F21" i="51"/>
  <c r="F20" i="51"/>
  <c r="F19" i="51"/>
  <c r="F18" i="51"/>
  <c r="F17" i="51"/>
  <c r="F16" i="51"/>
  <c r="F15" i="51"/>
  <c r="F14" i="51"/>
  <c r="E25" i="51"/>
  <c r="D26" i="51"/>
  <c r="E26" i="51"/>
  <c r="D27" i="51"/>
  <c r="E27" i="51"/>
  <c r="D28" i="51"/>
  <c r="E28" i="51"/>
  <c r="D29" i="51"/>
  <c r="E29" i="51"/>
  <c r="D30" i="51"/>
  <c r="E30" i="51"/>
  <c r="D31" i="51"/>
  <c r="E31" i="51"/>
  <c r="D32" i="51"/>
  <c r="E32" i="51"/>
  <c r="D33" i="51"/>
  <c r="E33" i="51"/>
  <c r="D34" i="51"/>
  <c r="E34" i="51"/>
  <c r="D35" i="51"/>
  <c r="E35" i="51"/>
  <c r="D36" i="51"/>
  <c r="E36" i="51"/>
  <c r="D37" i="51"/>
  <c r="F37" i="51"/>
  <c r="F36" i="51"/>
  <c r="F35" i="51"/>
  <c r="F34" i="51"/>
  <c r="F33" i="51"/>
  <c r="F32" i="51"/>
  <c r="F31" i="51"/>
  <c r="F30" i="51"/>
  <c r="F29" i="51"/>
  <c r="F28" i="51"/>
  <c r="F27" i="51"/>
  <c r="F26" i="51"/>
  <c r="E37" i="51"/>
  <c r="D38" i="51"/>
  <c r="E38" i="51"/>
  <c r="D39" i="51"/>
  <c r="E39" i="51"/>
  <c r="D40" i="51"/>
  <c r="E40" i="51"/>
  <c r="D41" i="51"/>
  <c r="E41" i="51"/>
  <c r="D42" i="51"/>
  <c r="E42" i="51"/>
  <c r="D43" i="51"/>
  <c r="E43" i="51"/>
  <c r="D44" i="51"/>
  <c r="E44" i="51"/>
  <c r="D45" i="51"/>
  <c r="E45" i="51"/>
  <c r="D46" i="51"/>
  <c r="E46" i="51"/>
  <c r="D47" i="51"/>
  <c r="E47" i="51"/>
  <c r="D48" i="51"/>
  <c r="E48" i="51"/>
  <c r="D49" i="51"/>
  <c r="F49" i="51"/>
  <c r="F48" i="51"/>
  <c r="F47" i="51"/>
  <c r="F46" i="51"/>
  <c r="F45" i="51"/>
  <c r="F44" i="51"/>
  <c r="F43" i="51"/>
  <c r="F42" i="51"/>
  <c r="F41" i="51"/>
  <c r="F40" i="51"/>
  <c r="F39" i="51"/>
  <c r="F38" i="51"/>
  <c r="E49" i="51"/>
  <c r="D50" i="51"/>
  <c r="E50" i="51"/>
  <c r="D51" i="51"/>
  <c r="E51" i="51"/>
  <c r="D52" i="51"/>
  <c r="E52" i="51"/>
  <c r="D53" i="51"/>
  <c r="E53" i="51"/>
  <c r="D54" i="51"/>
  <c r="E54" i="51"/>
  <c r="D55" i="51"/>
  <c r="E55" i="51"/>
  <c r="D56" i="51"/>
  <c r="E56" i="51"/>
  <c r="D57" i="51"/>
  <c r="E57" i="51"/>
  <c r="D58" i="51"/>
  <c r="E58" i="51"/>
  <c r="D59" i="51"/>
  <c r="E59" i="51"/>
  <c r="D60" i="51"/>
  <c r="E60" i="51"/>
  <c r="D61" i="51"/>
  <c r="F61" i="51"/>
  <c r="F60" i="51"/>
  <c r="F59" i="51"/>
  <c r="F58" i="51"/>
  <c r="F57" i="51"/>
  <c r="F56" i="51"/>
  <c r="F55" i="51"/>
  <c r="F54" i="51"/>
  <c r="F53" i="51"/>
  <c r="F52" i="51"/>
  <c r="F51" i="51"/>
  <c r="F50" i="51"/>
  <c r="E61" i="51"/>
  <c r="D62" i="51"/>
  <c r="E62" i="51"/>
  <c r="D63" i="51"/>
  <c r="E63" i="51"/>
  <c r="D64" i="51"/>
  <c r="E64" i="51"/>
  <c r="D65" i="51"/>
  <c r="E65" i="51"/>
  <c r="D66" i="51"/>
  <c r="E66" i="51"/>
  <c r="D67" i="51"/>
  <c r="E67" i="51"/>
  <c r="D68" i="51"/>
  <c r="E68" i="51"/>
  <c r="D69" i="51"/>
  <c r="E69" i="51"/>
  <c r="D70" i="51"/>
  <c r="E70" i="51"/>
  <c r="D71" i="51"/>
  <c r="E71" i="51"/>
  <c r="D72" i="51"/>
  <c r="E72" i="51"/>
  <c r="D73" i="51"/>
  <c r="F73" i="51"/>
  <c r="F72" i="51"/>
  <c r="F71" i="51"/>
  <c r="F70" i="51"/>
  <c r="F69" i="51"/>
  <c r="F68" i="51"/>
  <c r="F67" i="51"/>
  <c r="F66" i="51"/>
  <c r="F65" i="51"/>
  <c r="F64" i="51"/>
  <c r="F63" i="51"/>
  <c r="F62" i="51"/>
  <c r="E73" i="51"/>
  <c r="D74" i="51"/>
  <c r="E74" i="51"/>
  <c r="D75" i="51"/>
  <c r="E75" i="51"/>
  <c r="D76" i="51"/>
  <c r="E76" i="51"/>
  <c r="D77" i="51"/>
  <c r="E77" i="51"/>
  <c r="D78" i="51"/>
  <c r="E78" i="51"/>
  <c r="D79" i="51"/>
  <c r="E79" i="51"/>
  <c r="D80" i="51"/>
  <c r="E80" i="51"/>
  <c r="D81" i="51"/>
  <c r="E81" i="51"/>
  <c r="D82" i="51"/>
  <c r="E82" i="51"/>
  <c r="D83" i="51"/>
  <c r="E83" i="51"/>
  <c r="D84" i="51"/>
  <c r="E84" i="51"/>
  <c r="D85" i="51"/>
  <c r="F85" i="51"/>
  <c r="F84" i="51"/>
  <c r="F83" i="51"/>
  <c r="F82" i="51"/>
  <c r="F81" i="51"/>
  <c r="F80" i="51"/>
  <c r="F79" i="51"/>
  <c r="F78" i="51"/>
  <c r="F77" i="51"/>
  <c r="F76" i="51"/>
  <c r="F75" i="51"/>
  <c r="F74" i="51"/>
  <c r="E85" i="51"/>
  <c r="D86" i="51"/>
  <c r="E86" i="51"/>
  <c r="D87" i="51"/>
  <c r="E87" i="51"/>
  <c r="D88" i="51"/>
  <c r="E88" i="51"/>
  <c r="D89" i="51"/>
  <c r="E89" i="51"/>
  <c r="D90" i="51"/>
  <c r="E90" i="51"/>
  <c r="D91" i="51"/>
  <c r="E91" i="51"/>
  <c r="D92" i="51"/>
  <c r="E92" i="51"/>
  <c r="D93" i="51"/>
  <c r="E93" i="51"/>
  <c r="D94" i="51"/>
  <c r="E94" i="51"/>
  <c r="D95" i="51"/>
  <c r="E95" i="51"/>
  <c r="D96" i="51"/>
  <c r="E96" i="51"/>
  <c r="D97" i="51"/>
  <c r="F97" i="51"/>
  <c r="F96" i="51"/>
  <c r="F95" i="51"/>
  <c r="F94" i="51"/>
  <c r="F93" i="51"/>
  <c r="F92" i="51"/>
  <c r="F91" i="51"/>
  <c r="F90" i="51"/>
  <c r="F89" i="51"/>
  <c r="F88" i="51"/>
  <c r="F87" i="51"/>
  <c r="F86" i="51"/>
  <c r="E97" i="51"/>
  <c r="D98" i="51"/>
  <c r="E98" i="51"/>
  <c r="D99" i="51"/>
  <c r="E99" i="51"/>
  <c r="D100" i="51"/>
  <c r="E100" i="51"/>
  <c r="D101" i="51"/>
  <c r="E101" i="51"/>
  <c r="D102" i="51"/>
  <c r="E102" i="51"/>
  <c r="D103" i="51"/>
  <c r="E103" i="51"/>
  <c r="D104" i="51"/>
  <c r="E104" i="51"/>
  <c r="D105" i="51"/>
  <c r="E105" i="51"/>
  <c r="D106" i="51"/>
  <c r="E106" i="51"/>
  <c r="D107" i="51"/>
  <c r="E107" i="51"/>
  <c r="D108" i="51"/>
  <c r="E108" i="51"/>
  <c r="D109" i="51"/>
  <c r="E109" i="51"/>
  <c r="F99" i="51"/>
  <c r="G111" i="51"/>
  <c r="F100" i="51"/>
  <c r="G112" i="51"/>
  <c r="F101" i="51"/>
  <c r="G113" i="51"/>
  <c r="F102" i="51"/>
  <c r="G114" i="51"/>
  <c r="F103" i="51"/>
  <c r="G115" i="51"/>
  <c r="F104" i="51"/>
  <c r="G116" i="51"/>
  <c r="F105" i="51"/>
  <c r="G117" i="51"/>
  <c r="F106" i="51"/>
  <c r="G118" i="51"/>
  <c r="F107" i="51"/>
  <c r="G119" i="51"/>
  <c r="F108" i="51"/>
  <c r="G120" i="51"/>
  <c r="F109" i="51"/>
  <c r="G121" i="51"/>
  <c r="F98" i="51"/>
  <c r="G110" i="51"/>
  <c r="G15" i="51"/>
  <c r="G16" i="51"/>
  <c r="G17" i="51"/>
  <c r="G18" i="51"/>
  <c r="G19" i="51"/>
  <c r="G20" i="51"/>
  <c r="G21" i="51"/>
  <c r="G22" i="51"/>
  <c r="G23" i="51"/>
  <c r="G24" i="51"/>
  <c r="G25" i="51"/>
  <c r="G26" i="51"/>
  <c r="G27" i="51"/>
  <c r="G28" i="51"/>
  <c r="G29" i="51"/>
  <c r="G30" i="51"/>
  <c r="G31" i="51"/>
  <c r="G32" i="51"/>
  <c r="G33" i="51"/>
  <c r="G34" i="51"/>
  <c r="G35" i="51"/>
  <c r="G36" i="51"/>
  <c r="G37" i="51"/>
  <c r="G38" i="51"/>
  <c r="G39" i="51"/>
  <c r="G40" i="51"/>
  <c r="G41" i="51"/>
  <c r="G42" i="51"/>
  <c r="G43" i="51"/>
  <c r="G44" i="51"/>
  <c r="G45" i="51"/>
  <c r="G46" i="51"/>
  <c r="G47" i="51"/>
  <c r="G48" i="51"/>
  <c r="G49" i="51"/>
  <c r="G50" i="51"/>
  <c r="G51" i="51"/>
  <c r="G52" i="51"/>
  <c r="G53" i="51"/>
  <c r="G54" i="51"/>
  <c r="G55" i="51"/>
  <c r="G56" i="51"/>
  <c r="G57" i="51"/>
  <c r="G58" i="51"/>
  <c r="G59" i="51"/>
  <c r="G60" i="51"/>
  <c r="G61" i="51"/>
  <c r="G62" i="51"/>
  <c r="G63" i="51"/>
  <c r="G64" i="51"/>
  <c r="G65" i="51"/>
  <c r="G66" i="51"/>
  <c r="G67" i="51"/>
  <c r="G68" i="51"/>
  <c r="G69" i="51"/>
  <c r="G70" i="51"/>
  <c r="G71" i="51"/>
  <c r="G72" i="51"/>
  <c r="G73" i="51"/>
  <c r="G74" i="51"/>
  <c r="G75" i="51"/>
  <c r="G76" i="51"/>
  <c r="G77" i="51"/>
  <c r="G78" i="51"/>
  <c r="G79" i="51"/>
  <c r="G80" i="51"/>
  <c r="G81" i="51"/>
  <c r="G82" i="51"/>
  <c r="G83" i="51"/>
  <c r="G84" i="51"/>
  <c r="G85" i="51"/>
  <c r="G86" i="51"/>
  <c r="G87" i="51"/>
  <c r="G88" i="51"/>
  <c r="G89" i="51"/>
  <c r="G90" i="51"/>
  <c r="G91" i="51"/>
  <c r="G92" i="51"/>
  <c r="G93" i="51"/>
  <c r="G94" i="51"/>
  <c r="G95" i="51"/>
  <c r="G96" i="51"/>
  <c r="G97" i="51"/>
  <c r="G98" i="51"/>
  <c r="G99" i="51"/>
  <c r="G100" i="51"/>
  <c r="G101" i="51"/>
  <c r="G102" i="51"/>
  <c r="G103" i="51"/>
  <c r="G104" i="51"/>
  <c r="G105" i="51"/>
  <c r="G106" i="51"/>
  <c r="G107" i="51"/>
  <c r="G108" i="51"/>
  <c r="G109" i="51"/>
  <c r="G14" i="51"/>
  <c r="G15" i="50"/>
  <c r="G16" i="50"/>
  <c r="G17" i="50"/>
  <c r="G18" i="50"/>
  <c r="G19" i="50"/>
  <c r="G20" i="50"/>
  <c r="G21" i="50"/>
  <c r="G22" i="50"/>
  <c r="G23" i="50"/>
  <c r="G24" i="50"/>
  <c r="G25" i="50"/>
  <c r="G26" i="50"/>
  <c r="G27" i="50"/>
  <c r="G28" i="50"/>
  <c r="G29" i="50"/>
  <c r="G30" i="50"/>
  <c r="G31" i="50"/>
  <c r="G32" i="50"/>
  <c r="G33" i="50"/>
  <c r="G34" i="50"/>
  <c r="G35" i="50"/>
  <c r="G36" i="50"/>
  <c r="G37" i="50"/>
  <c r="G38" i="50"/>
  <c r="G39" i="50"/>
  <c r="G40" i="50"/>
  <c r="G41" i="50"/>
  <c r="G42" i="50"/>
  <c r="G43" i="50"/>
  <c r="G44" i="50"/>
  <c r="G45" i="50"/>
  <c r="G46" i="50"/>
  <c r="G47" i="50"/>
  <c r="G48" i="50"/>
  <c r="G49" i="50"/>
  <c r="G50" i="50"/>
  <c r="G51" i="50"/>
  <c r="G52" i="50"/>
  <c r="G53" i="50"/>
  <c r="G54" i="50"/>
  <c r="G55" i="50"/>
  <c r="G56" i="50"/>
  <c r="G57" i="50"/>
  <c r="G58" i="50"/>
  <c r="G59" i="50"/>
  <c r="G60" i="50"/>
  <c r="G61" i="50"/>
  <c r="G62" i="50"/>
  <c r="G63" i="50"/>
  <c r="G64" i="50"/>
  <c r="G65" i="50"/>
  <c r="G66" i="50"/>
  <c r="G67" i="50"/>
  <c r="G68" i="50"/>
  <c r="G69" i="50"/>
  <c r="G70" i="50"/>
  <c r="G71" i="50"/>
  <c r="G72" i="50"/>
  <c r="G73" i="50"/>
  <c r="G74" i="50"/>
  <c r="G75" i="50"/>
  <c r="G76" i="50"/>
  <c r="G77" i="50"/>
  <c r="G78" i="50"/>
  <c r="G79" i="50"/>
  <c r="G80" i="50"/>
  <c r="G81" i="50"/>
  <c r="G82" i="50"/>
  <c r="G83" i="50"/>
  <c r="G84" i="50"/>
  <c r="G85" i="50"/>
  <c r="G86" i="50"/>
  <c r="G87" i="50"/>
  <c r="G88" i="50"/>
  <c r="G89" i="50"/>
  <c r="G90" i="50"/>
  <c r="G91" i="50"/>
  <c r="G92" i="50"/>
  <c r="G93" i="50"/>
  <c r="G94" i="50"/>
  <c r="G95" i="50"/>
  <c r="G96" i="50"/>
  <c r="G97" i="50"/>
  <c r="G98" i="50"/>
  <c r="G99" i="50"/>
  <c r="G100" i="50"/>
  <c r="G101" i="50"/>
  <c r="G102" i="50"/>
  <c r="G103" i="50"/>
  <c r="G104" i="50"/>
  <c r="G105" i="50"/>
  <c r="G106" i="50"/>
  <c r="G107" i="50"/>
  <c r="G108" i="50"/>
  <c r="G109" i="50"/>
  <c r="G14" i="50"/>
  <c r="F13" i="51"/>
  <c r="F3" i="51"/>
  <c r="F4" i="51"/>
  <c r="F5" i="51"/>
  <c r="F6" i="51"/>
  <c r="F7" i="51"/>
  <c r="F8" i="51"/>
  <c r="F9" i="51"/>
  <c r="F10" i="51"/>
  <c r="F11" i="51"/>
  <c r="F12" i="51"/>
  <c r="F2" i="51"/>
  <c r="D13" i="51"/>
  <c r="K12" i="51"/>
  <c r="K8" i="51"/>
  <c r="K9" i="51"/>
  <c r="F13" i="50"/>
  <c r="F12" i="50"/>
  <c r="F11" i="50"/>
  <c r="F10" i="50"/>
  <c r="F9" i="50"/>
  <c r="F8" i="50"/>
  <c r="F7" i="50"/>
  <c r="F6" i="50"/>
  <c r="F5" i="50"/>
  <c r="F4" i="50"/>
  <c r="F3" i="50"/>
  <c r="F2" i="50"/>
  <c r="D13" i="50"/>
  <c r="K116" i="48"/>
  <c r="K115" i="48"/>
  <c r="H116" i="48"/>
  <c r="H115" i="48"/>
  <c r="N4" i="48"/>
  <c r="N5" i="48"/>
  <c r="N6" i="48"/>
  <c r="N7" i="48"/>
  <c r="N8" i="48"/>
  <c r="N9" i="48"/>
  <c r="N10" i="48"/>
  <c r="N11" i="48"/>
  <c r="N12" i="48"/>
  <c r="N13" i="48"/>
  <c r="N14" i="48"/>
  <c r="N15" i="48"/>
  <c r="N16" i="48"/>
  <c r="N17" i="48"/>
  <c r="N18" i="48"/>
  <c r="N19" i="48"/>
  <c r="N20" i="48"/>
  <c r="N21" i="48"/>
  <c r="N22" i="48"/>
  <c r="N23" i="48"/>
  <c r="N24" i="48"/>
  <c r="N25" i="48"/>
  <c r="N26" i="48"/>
  <c r="N27" i="48"/>
  <c r="N28" i="48"/>
  <c r="N29" i="48"/>
  <c r="N30" i="48"/>
  <c r="N31" i="48"/>
  <c r="N32" i="48"/>
  <c r="N33" i="48"/>
  <c r="N34" i="48"/>
  <c r="N35" i="48"/>
  <c r="N36" i="48"/>
  <c r="N37" i="48"/>
  <c r="N38" i="48"/>
  <c r="N39" i="48"/>
  <c r="N40" i="48"/>
  <c r="N41" i="48"/>
  <c r="N42" i="48"/>
  <c r="N43" i="48"/>
  <c r="N44" i="48"/>
  <c r="N45" i="48"/>
  <c r="N46" i="48"/>
  <c r="N47" i="48"/>
  <c r="N48" i="48"/>
  <c r="N49" i="48"/>
  <c r="N50" i="48"/>
  <c r="N51" i="48"/>
  <c r="N52" i="48"/>
  <c r="N53" i="48"/>
  <c r="N54" i="48"/>
  <c r="N55" i="48"/>
  <c r="N56" i="48"/>
  <c r="N57" i="48"/>
  <c r="N58" i="48"/>
  <c r="N59" i="48"/>
  <c r="N60" i="48"/>
  <c r="N61" i="48"/>
  <c r="N62" i="48"/>
  <c r="N63" i="48"/>
  <c r="N64" i="48"/>
  <c r="N65" i="48"/>
  <c r="N66" i="48"/>
  <c r="N67" i="48"/>
  <c r="N68" i="48"/>
  <c r="N69" i="48"/>
  <c r="N70" i="48"/>
  <c r="N71" i="48"/>
  <c r="N72" i="48"/>
  <c r="N73" i="48"/>
  <c r="N74" i="48"/>
  <c r="N75" i="48"/>
  <c r="N76" i="48"/>
  <c r="N77" i="48"/>
  <c r="N78" i="48"/>
  <c r="N79" i="48"/>
  <c r="N80" i="48"/>
  <c r="N81" i="48"/>
  <c r="N82" i="48"/>
  <c r="N83" i="48"/>
  <c r="N84" i="48"/>
  <c r="N85" i="48"/>
  <c r="N86" i="48"/>
  <c r="N87" i="48"/>
  <c r="N88" i="48"/>
  <c r="N89" i="48"/>
  <c r="N90" i="48"/>
  <c r="N91" i="48"/>
  <c r="N92" i="48"/>
  <c r="N93" i="48"/>
  <c r="N94" i="48"/>
  <c r="N95" i="48"/>
  <c r="N96" i="48"/>
  <c r="N97" i="48"/>
  <c r="N98" i="48"/>
  <c r="N99" i="48"/>
  <c r="N100" i="48"/>
  <c r="N101" i="48"/>
  <c r="N102" i="48"/>
  <c r="N103" i="48"/>
  <c r="N104" i="48"/>
  <c r="N105" i="48"/>
  <c r="N106" i="48"/>
  <c r="N107" i="48"/>
  <c r="N108" i="48"/>
  <c r="N109" i="48"/>
  <c r="N110" i="48"/>
  <c r="M4" i="48"/>
  <c r="M5" i="48"/>
  <c r="M6" i="48"/>
  <c r="M7" i="48"/>
  <c r="M8" i="48"/>
  <c r="M9" i="48"/>
  <c r="M10" i="48"/>
  <c r="M11" i="48"/>
  <c r="M12" i="48"/>
  <c r="M13" i="48"/>
  <c r="M14" i="48"/>
  <c r="M15" i="48"/>
  <c r="M16" i="48"/>
  <c r="M17" i="48"/>
  <c r="M18" i="48"/>
  <c r="M19" i="48"/>
  <c r="M20" i="48"/>
  <c r="M21" i="48"/>
  <c r="M22" i="48"/>
  <c r="M23" i="48"/>
  <c r="M24" i="48"/>
  <c r="M25" i="48"/>
  <c r="M26" i="48"/>
  <c r="M27" i="48"/>
  <c r="M28" i="48"/>
  <c r="M29" i="48"/>
  <c r="M30" i="48"/>
  <c r="M31" i="48"/>
  <c r="M32" i="48"/>
  <c r="M33" i="48"/>
  <c r="M34" i="48"/>
  <c r="M35" i="48"/>
  <c r="M36" i="48"/>
  <c r="M37" i="48"/>
  <c r="M38" i="48"/>
  <c r="M39" i="48"/>
  <c r="M40" i="48"/>
  <c r="M41" i="48"/>
  <c r="M42" i="48"/>
  <c r="M43" i="48"/>
  <c r="M44" i="48"/>
  <c r="M45" i="48"/>
  <c r="M46" i="48"/>
  <c r="M47" i="48"/>
  <c r="M48" i="48"/>
  <c r="M49" i="48"/>
  <c r="M50" i="48"/>
  <c r="M51" i="48"/>
  <c r="M52" i="48"/>
  <c r="M53" i="48"/>
  <c r="M54" i="48"/>
  <c r="M55" i="48"/>
  <c r="M56" i="48"/>
  <c r="M57" i="48"/>
  <c r="M58" i="48"/>
  <c r="M59" i="48"/>
  <c r="M60" i="48"/>
  <c r="M61" i="48"/>
  <c r="M62" i="48"/>
  <c r="M63" i="48"/>
  <c r="M64" i="48"/>
  <c r="M65" i="48"/>
  <c r="M66" i="48"/>
  <c r="M67" i="48"/>
  <c r="M68" i="48"/>
  <c r="M69" i="48"/>
  <c r="M70" i="48"/>
  <c r="M71" i="48"/>
  <c r="M72" i="48"/>
  <c r="M73" i="48"/>
  <c r="M74" i="48"/>
  <c r="M75" i="48"/>
  <c r="M76" i="48"/>
  <c r="M77" i="48"/>
  <c r="M78" i="48"/>
  <c r="M79" i="48"/>
  <c r="M80" i="48"/>
  <c r="M81" i="48"/>
  <c r="M82" i="48"/>
  <c r="M83" i="48"/>
  <c r="M84" i="48"/>
  <c r="M85" i="48"/>
  <c r="M86" i="48"/>
  <c r="M87" i="48"/>
  <c r="M88" i="48"/>
  <c r="M89" i="48"/>
  <c r="M90" i="48"/>
  <c r="M91" i="48"/>
  <c r="M92" i="48"/>
  <c r="M93" i="48"/>
  <c r="M94" i="48"/>
  <c r="M95" i="48"/>
  <c r="M96" i="48"/>
  <c r="M97" i="48"/>
  <c r="M98" i="48"/>
  <c r="M99" i="48"/>
  <c r="M100" i="48"/>
  <c r="M101" i="48"/>
  <c r="M102" i="48"/>
  <c r="M103" i="48"/>
  <c r="M104" i="48"/>
  <c r="M105" i="48"/>
  <c r="M106" i="48"/>
  <c r="M107" i="48"/>
  <c r="M108" i="48"/>
  <c r="M109" i="48"/>
  <c r="M110" i="48"/>
  <c r="N3" i="48"/>
  <c r="M3" i="48"/>
  <c r="K4" i="48"/>
  <c r="K5" i="48"/>
  <c r="K6" i="48"/>
  <c r="K7" i="48"/>
  <c r="K8" i="48"/>
  <c r="K9" i="48"/>
  <c r="K10" i="48"/>
  <c r="K11" i="48"/>
  <c r="K12" i="48"/>
  <c r="K13" i="48"/>
  <c r="K14" i="48"/>
  <c r="K15" i="48"/>
  <c r="K16" i="48"/>
  <c r="K17" i="48"/>
  <c r="K18" i="48"/>
  <c r="K19" i="48"/>
  <c r="K20" i="48"/>
  <c r="K21" i="48"/>
  <c r="K22" i="48"/>
  <c r="K23" i="48"/>
  <c r="K24" i="48"/>
  <c r="K25" i="48"/>
  <c r="K26" i="48"/>
  <c r="K27" i="48"/>
  <c r="K28" i="48"/>
  <c r="K29" i="48"/>
  <c r="K30" i="48"/>
  <c r="K31" i="48"/>
  <c r="K32" i="48"/>
  <c r="K33" i="48"/>
  <c r="K34" i="48"/>
  <c r="K35" i="48"/>
  <c r="K36" i="48"/>
  <c r="K37" i="48"/>
  <c r="K38" i="48"/>
  <c r="K39" i="48"/>
  <c r="K40" i="48"/>
  <c r="K41" i="48"/>
  <c r="K42" i="48"/>
  <c r="K43" i="48"/>
  <c r="K44" i="48"/>
  <c r="K45" i="48"/>
  <c r="K46" i="48"/>
  <c r="K47" i="48"/>
  <c r="K48" i="48"/>
  <c r="K49" i="48"/>
  <c r="K50" i="48"/>
  <c r="K51" i="48"/>
  <c r="K52" i="48"/>
  <c r="K53" i="48"/>
  <c r="K54" i="48"/>
  <c r="K55" i="48"/>
  <c r="K56" i="48"/>
  <c r="K57" i="48"/>
  <c r="K58" i="48"/>
  <c r="K59" i="48"/>
  <c r="K60" i="48"/>
  <c r="K61" i="48"/>
  <c r="K62" i="48"/>
  <c r="K63" i="48"/>
  <c r="K64" i="48"/>
  <c r="K65" i="48"/>
  <c r="K66" i="48"/>
  <c r="K67" i="48"/>
  <c r="K68" i="48"/>
  <c r="K69" i="48"/>
  <c r="K70" i="48"/>
  <c r="K71" i="48"/>
  <c r="K72" i="48"/>
  <c r="K73" i="48"/>
  <c r="K74" i="48"/>
  <c r="K75" i="48"/>
  <c r="K76" i="48"/>
  <c r="K77" i="48"/>
  <c r="K78" i="48"/>
  <c r="K79" i="48"/>
  <c r="K80" i="48"/>
  <c r="K81" i="48"/>
  <c r="K82" i="48"/>
  <c r="K83" i="48"/>
  <c r="K84" i="48"/>
  <c r="K85" i="48"/>
  <c r="K86" i="48"/>
  <c r="K87" i="48"/>
  <c r="K88" i="48"/>
  <c r="K89" i="48"/>
  <c r="K90" i="48"/>
  <c r="K91" i="48"/>
  <c r="K92" i="48"/>
  <c r="K93" i="48"/>
  <c r="K94" i="48"/>
  <c r="K95" i="48"/>
  <c r="K96" i="48"/>
  <c r="K97" i="48"/>
  <c r="K98" i="48"/>
  <c r="K99" i="48"/>
  <c r="K100" i="48"/>
  <c r="K101" i="48"/>
  <c r="K102" i="48"/>
  <c r="K103" i="48"/>
  <c r="K104" i="48"/>
  <c r="K105" i="48"/>
  <c r="K106" i="48"/>
  <c r="K107" i="48"/>
  <c r="K108" i="48"/>
  <c r="K109" i="48"/>
  <c r="K110" i="48"/>
  <c r="K3" i="48"/>
  <c r="C1" i="13"/>
  <c r="D1" i="13"/>
  <c r="E1" i="13"/>
  <c r="F1" i="13"/>
  <c r="G1" i="13"/>
  <c r="H1" i="13"/>
  <c r="I1" i="13"/>
  <c r="J1" i="13"/>
  <c r="K1" i="13"/>
  <c r="L1" i="13"/>
  <c r="M1" i="13"/>
  <c r="B1" i="13"/>
  <c r="M111" i="8"/>
  <c r="M112" i="8"/>
  <c r="M113" i="8"/>
  <c r="M114" i="8"/>
  <c r="M115" i="8"/>
  <c r="M116" i="8"/>
  <c r="M117" i="8"/>
  <c r="M118" i="8"/>
  <c r="M119" i="8"/>
  <c r="M120" i="8"/>
  <c r="M121" i="8"/>
  <c r="M122" i="8"/>
  <c r="M110" i="8"/>
  <c r="L3" i="8" a="1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Q3" i="4" a="1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8" i="1"/>
  <c r="E9" i="1"/>
  <c r="E10" i="1"/>
  <c r="E11" i="1"/>
  <c r="F8" i="1"/>
  <c r="F9" i="1"/>
  <c r="G8" i="1"/>
  <c r="F10" i="1"/>
  <c r="G9" i="1"/>
  <c r="F11" i="1"/>
  <c r="G10" i="1"/>
  <c r="F12" i="1"/>
  <c r="G11" i="1"/>
  <c r="F13" i="1"/>
  <c r="G12" i="1"/>
  <c r="F14" i="1"/>
  <c r="G13" i="1"/>
  <c r="F15" i="1"/>
  <c r="G14" i="1"/>
  <c r="F16" i="1"/>
  <c r="G15" i="1"/>
  <c r="F17" i="1"/>
  <c r="G16" i="1"/>
  <c r="F18" i="1"/>
  <c r="G17" i="1"/>
  <c r="F19" i="1"/>
  <c r="G18" i="1"/>
  <c r="F20" i="1"/>
  <c r="G19" i="1"/>
  <c r="F21" i="1"/>
  <c r="G20" i="1"/>
  <c r="F22" i="1"/>
  <c r="G21" i="1"/>
  <c r="F23" i="1"/>
  <c r="G22" i="1"/>
  <c r="F24" i="1"/>
  <c r="G23" i="1"/>
  <c r="F25" i="1"/>
  <c r="G24" i="1"/>
  <c r="F26" i="1"/>
  <c r="G25" i="1"/>
  <c r="F27" i="1"/>
  <c r="G26" i="1"/>
  <c r="F28" i="1"/>
  <c r="G27" i="1"/>
  <c r="F29" i="1"/>
  <c r="G28" i="1"/>
  <c r="F30" i="1"/>
  <c r="G29" i="1"/>
  <c r="F31" i="1"/>
  <c r="G30" i="1"/>
  <c r="F32" i="1"/>
  <c r="G31" i="1"/>
  <c r="F33" i="1"/>
  <c r="G32" i="1"/>
  <c r="F34" i="1"/>
  <c r="G33" i="1"/>
  <c r="F35" i="1"/>
  <c r="G34" i="1"/>
  <c r="F36" i="1"/>
  <c r="G35" i="1"/>
  <c r="F37" i="1"/>
  <c r="G36" i="1"/>
  <c r="F38" i="1"/>
  <c r="G37" i="1"/>
  <c r="F39" i="1"/>
  <c r="G38" i="1"/>
  <c r="F40" i="1"/>
  <c r="G39" i="1"/>
  <c r="F41" i="1"/>
  <c r="G40" i="1"/>
  <c r="F42" i="1"/>
  <c r="G41" i="1"/>
  <c r="F43" i="1"/>
  <c r="G42" i="1"/>
  <c r="F44" i="1"/>
  <c r="G43" i="1"/>
  <c r="F45" i="1"/>
  <c r="G44" i="1"/>
  <c r="F46" i="1"/>
  <c r="G45" i="1"/>
  <c r="F47" i="1"/>
  <c r="G46" i="1"/>
  <c r="F48" i="1"/>
  <c r="G47" i="1"/>
  <c r="F49" i="1"/>
  <c r="G48" i="1"/>
  <c r="F50" i="1"/>
  <c r="G49" i="1"/>
  <c r="F51" i="1"/>
  <c r="G50" i="1"/>
  <c r="F52" i="1"/>
  <c r="G51" i="1"/>
  <c r="F53" i="1"/>
  <c r="G52" i="1"/>
  <c r="F54" i="1"/>
  <c r="G53" i="1"/>
  <c r="F55" i="1"/>
  <c r="G54" i="1"/>
  <c r="F56" i="1"/>
  <c r="G55" i="1"/>
  <c r="F57" i="1"/>
  <c r="G56" i="1"/>
  <c r="F58" i="1"/>
  <c r="G57" i="1"/>
  <c r="F59" i="1"/>
  <c r="G58" i="1"/>
  <c r="F60" i="1"/>
  <c r="G59" i="1"/>
  <c r="F61" i="1"/>
  <c r="G60" i="1"/>
  <c r="F62" i="1"/>
  <c r="G61" i="1"/>
  <c r="F63" i="1"/>
  <c r="G62" i="1"/>
  <c r="F64" i="1"/>
  <c r="G63" i="1"/>
  <c r="F65" i="1"/>
  <c r="G64" i="1"/>
  <c r="F66" i="1"/>
  <c r="G65" i="1"/>
  <c r="F67" i="1"/>
  <c r="G66" i="1"/>
  <c r="F68" i="1"/>
  <c r="G67" i="1"/>
  <c r="F69" i="1"/>
  <c r="G68" i="1"/>
  <c r="F70" i="1"/>
  <c r="G69" i="1"/>
  <c r="F71" i="1"/>
  <c r="G70" i="1"/>
  <c r="F72" i="1"/>
  <c r="G71" i="1"/>
  <c r="F73" i="1"/>
  <c r="G72" i="1"/>
  <c r="F74" i="1"/>
  <c r="G73" i="1"/>
  <c r="F75" i="1"/>
  <c r="G74" i="1"/>
  <c r="F76" i="1"/>
  <c r="G75" i="1"/>
  <c r="F77" i="1"/>
  <c r="G76" i="1"/>
  <c r="F78" i="1"/>
  <c r="G77" i="1"/>
  <c r="F79" i="1"/>
  <c r="G78" i="1"/>
  <c r="F80" i="1"/>
  <c r="G79" i="1"/>
  <c r="F81" i="1"/>
  <c r="G80" i="1"/>
  <c r="F82" i="1"/>
  <c r="G81" i="1"/>
  <c r="F83" i="1"/>
  <c r="G82" i="1"/>
  <c r="F84" i="1"/>
  <c r="G83" i="1"/>
  <c r="F85" i="1"/>
  <c r="G84" i="1"/>
  <c r="F86" i="1"/>
  <c r="G85" i="1"/>
  <c r="F87" i="1"/>
  <c r="G86" i="1"/>
  <c r="F88" i="1"/>
  <c r="G87" i="1"/>
  <c r="F89" i="1"/>
  <c r="G88" i="1"/>
  <c r="F90" i="1"/>
  <c r="G89" i="1"/>
  <c r="F91" i="1"/>
  <c r="G90" i="1"/>
  <c r="F92" i="1"/>
  <c r="G91" i="1"/>
  <c r="F93" i="1"/>
  <c r="G92" i="1"/>
  <c r="F94" i="1"/>
  <c r="G93" i="1"/>
  <c r="F95" i="1"/>
  <c r="G94" i="1"/>
  <c r="F96" i="1"/>
  <c r="G95" i="1"/>
  <c r="F97" i="1"/>
  <c r="G96" i="1"/>
  <c r="F98" i="1"/>
  <c r="G97" i="1"/>
  <c r="F99" i="1"/>
  <c r="G98" i="1"/>
  <c r="F100" i="1"/>
  <c r="G99" i="1"/>
  <c r="F101" i="1"/>
  <c r="G100" i="1"/>
  <c r="F102" i="1"/>
  <c r="G101" i="1"/>
  <c r="F103" i="1"/>
  <c r="G102" i="1"/>
  <c r="F104" i="1"/>
  <c r="G103" i="1"/>
  <c r="E2" i="1"/>
  <c r="E3" i="1"/>
  <c r="E4" i="1"/>
  <c r="E5" i="1"/>
  <c r="E6" i="1"/>
  <c r="E7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H2" i="1" a="1"/>
  <c r="H3" i="1"/>
  <c r="I3" i="1"/>
  <c r="H15" i="1"/>
  <c r="I15" i="1"/>
  <c r="H27" i="1"/>
  <c r="I27" i="1"/>
  <c r="H39" i="1"/>
  <c r="I39" i="1"/>
  <c r="H2" i="1"/>
  <c r="I2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H104" i="1"/>
  <c r="K104" i="1"/>
  <c r="H105" i="1"/>
  <c r="K105" i="1"/>
  <c r="H106" i="1"/>
  <c r="K106" i="1"/>
  <c r="H107" i="1"/>
  <c r="K107" i="1"/>
  <c r="H108" i="1"/>
  <c r="K108" i="1"/>
  <c r="H109" i="1"/>
  <c r="K109" i="1"/>
  <c r="H110" i="1"/>
  <c r="K110" i="1"/>
  <c r="H111" i="1"/>
  <c r="K111" i="1"/>
  <c r="H112" i="1"/>
  <c r="K112" i="1"/>
  <c r="H113" i="1"/>
  <c r="K113" i="1"/>
  <c r="H114" i="1"/>
  <c r="K114" i="1"/>
  <c r="H115" i="1"/>
  <c r="K115" i="1"/>
  <c r="H116" i="1"/>
  <c r="K116" i="1"/>
  <c r="H117" i="1"/>
  <c r="K117" i="1"/>
  <c r="H118" i="1"/>
  <c r="K118" i="1"/>
  <c r="H119" i="1"/>
  <c r="K119" i="1"/>
  <c r="H120" i="1"/>
  <c r="K120" i="1"/>
  <c r="H121" i="1"/>
  <c r="K12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I109" i="1"/>
  <c r="K2" i="1"/>
  <c r="L2" i="1"/>
  <c r="I104" i="1"/>
  <c r="I105" i="1"/>
  <c r="I106" i="1"/>
  <c r="I107" i="1"/>
  <c r="I108" i="1"/>
  <c r="K124" i="1"/>
  <c r="K125" i="1"/>
  <c r="H124" i="1"/>
  <c r="H125" i="1"/>
  <c r="K8" i="50"/>
  <c r="K9" i="50"/>
  <c r="K11" i="50"/>
  <c r="K12" i="50"/>
  <c r="K4" i="55"/>
  <c r="K5" i="55"/>
  <c r="K7" i="55"/>
  <c r="K8" i="55"/>
  <c r="L123" i="53"/>
  <c r="L124" i="53"/>
  <c r="G123" i="53"/>
  <c r="G124" i="53"/>
  <c r="K14" i="53"/>
  <c r="U14" i="53"/>
  <c r="K121" i="53"/>
  <c r="U121" i="53"/>
  <c r="K120" i="53"/>
  <c r="U120" i="53"/>
  <c r="K119" i="53"/>
  <c r="U119" i="53"/>
  <c r="K118" i="53"/>
  <c r="U118" i="53"/>
  <c r="K117" i="53"/>
  <c r="U117" i="53"/>
  <c r="K116" i="53"/>
  <c r="U116" i="53"/>
  <c r="K115" i="53"/>
  <c r="U115" i="53"/>
  <c r="K114" i="53"/>
  <c r="U114" i="53"/>
  <c r="K113" i="53"/>
  <c r="U113" i="53"/>
  <c r="K112" i="53"/>
  <c r="U112" i="53"/>
  <c r="K111" i="53"/>
  <c r="U111" i="53"/>
  <c r="K110" i="53"/>
  <c r="U110" i="53"/>
  <c r="K109" i="53"/>
  <c r="U109" i="53"/>
  <c r="K108" i="53"/>
  <c r="U108" i="53"/>
  <c r="K107" i="53"/>
  <c r="U107" i="53"/>
  <c r="K106" i="53"/>
  <c r="U106" i="53"/>
  <c r="K105" i="53"/>
  <c r="U105" i="53"/>
  <c r="K104" i="53"/>
  <c r="U104" i="53"/>
  <c r="K103" i="53"/>
  <c r="U103" i="53"/>
  <c r="K102" i="53"/>
  <c r="U102" i="53"/>
  <c r="K101" i="53"/>
  <c r="U101" i="53"/>
  <c r="K100" i="53"/>
  <c r="U100" i="53"/>
  <c r="K99" i="53"/>
  <c r="U99" i="53"/>
  <c r="K98" i="53"/>
  <c r="U98" i="53"/>
  <c r="K97" i="53"/>
  <c r="U97" i="53"/>
  <c r="K96" i="53"/>
  <c r="U96" i="53"/>
  <c r="K95" i="53"/>
  <c r="U95" i="53"/>
  <c r="K94" i="53"/>
  <c r="U94" i="53"/>
  <c r="K93" i="53"/>
  <c r="U93" i="53"/>
  <c r="K92" i="53"/>
  <c r="U92" i="53"/>
  <c r="K91" i="53"/>
  <c r="U91" i="53"/>
  <c r="K90" i="53"/>
  <c r="U90" i="53"/>
  <c r="K89" i="53"/>
  <c r="U89" i="53"/>
  <c r="K88" i="53"/>
  <c r="U88" i="53"/>
  <c r="K87" i="53"/>
  <c r="U87" i="53"/>
  <c r="K86" i="53"/>
  <c r="U86" i="53"/>
  <c r="K85" i="53"/>
  <c r="U85" i="53"/>
  <c r="K84" i="53"/>
  <c r="U84" i="53"/>
  <c r="K83" i="53"/>
  <c r="U83" i="53"/>
  <c r="K82" i="53"/>
  <c r="U82" i="53"/>
  <c r="K81" i="53"/>
  <c r="U81" i="53"/>
  <c r="K80" i="53"/>
  <c r="U80" i="53"/>
  <c r="K79" i="53"/>
  <c r="U79" i="53"/>
  <c r="K78" i="53"/>
  <c r="U78" i="53"/>
  <c r="K77" i="53"/>
  <c r="U77" i="53"/>
  <c r="K76" i="53"/>
  <c r="U76" i="53"/>
  <c r="K75" i="53"/>
  <c r="U75" i="53"/>
  <c r="K74" i="53"/>
  <c r="U74" i="53"/>
  <c r="K73" i="53"/>
  <c r="U73" i="53"/>
  <c r="K72" i="53"/>
  <c r="U72" i="53"/>
  <c r="K71" i="53"/>
  <c r="U71" i="53"/>
  <c r="K70" i="53"/>
  <c r="U70" i="53"/>
  <c r="K69" i="53"/>
  <c r="U69" i="53"/>
  <c r="K68" i="53"/>
  <c r="U68" i="53"/>
  <c r="K67" i="53"/>
  <c r="U67" i="53"/>
  <c r="K66" i="53"/>
  <c r="U66" i="53"/>
  <c r="K65" i="53"/>
  <c r="U65" i="53"/>
  <c r="K64" i="53"/>
  <c r="U64" i="53"/>
  <c r="K63" i="53"/>
  <c r="U63" i="53"/>
  <c r="K62" i="53"/>
  <c r="U62" i="53"/>
  <c r="K61" i="53"/>
  <c r="U61" i="53"/>
  <c r="K60" i="53"/>
  <c r="U60" i="53"/>
  <c r="K59" i="53"/>
  <c r="U59" i="53"/>
  <c r="K58" i="53"/>
  <c r="U58" i="53"/>
  <c r="K57" i="53"/>
  <c r="U57" i="53"/>
  <c r="K56" i="53"/>
  <c r="U56" i="53"/>
  <c r="K55" i="53"/>
  <c r="U55" i="53"/>
  <c r="K54" i="53"/>
  <c r="U54" i="53"/>
  <c r="K53" i="53"/>
  <c r="U53" i="53"/>
  <c r="K52" i="53"/>
  <c r="U52" i="53"/>
  <c r="K51" i="53"/>
  <c r="U51" i="53"/>
  <c r="K50" i="53"/>
  <c r="U50" i="53"/>
  <c r="K49" i="53"/>
  <c r="U49" i="53"/>
  <c r="K48" i="53"/>
  <c r="U48" i="53"/>
  <c r="K47" i="53"/>
  <c r="U47" i="53"/>
  <c r="K46" i="53"/>
  <c r="U46" i="53"/>
  <c r="K45" i="53"/>
  <c r="U45" i="53"/>
  <c r="K44" i="53"/>
  <c r="U44" i="53"/>
  <c r="K43" i="53"/>
  <c r="U43" i="53"/>
  <c r="K42" i="53"/>
  <c r="U42" i="53"/>
  <c r="K41" i="53"/>
  <c r="U41" i="53"/>
  <c r="K40" i="53"/>
  <c r="U40" i="53"/>
  <c r="K39" i="53"/>
  <c r="U39" i="53"/>
  <c r="K38" i="53"/>
  <c r="U38" i="53"/>
  <c r="K37" i="53"/>
  <c r="U37" i="53"/>
  <c r="K36" i="53"/>
  <c r="U36" i="53"/>
  <c r="K35" i="53"/>
  <c r="U35" i="53"/>
  <c r="K34" i="53"/>
  <c r="U34" i="53"/>
  <c r="K33" i="53"/>
  <c r="U33" i="53"/>
  <c r="K32" i="53"/>
  <c r="U32" i="53"/>
  <c r="K31" i="53"/>
  <c r="U31" i="53"/>
  <c r="K30" i="53"/>
  <c r="U30" i="53"/>
  <c r="K29" i="53"/>
  <c r="U29" i="53"/>
  <c r="K28" i="53"/>
  <c r="U28" i="53"/>
  <c r="K27" i="53"/>
  <c r="U27" i="53"/>
  <c r="K26" i="53"/>
  <c r="U26" i="53"/>
  <c r="K25" i="53"/>
  <c r="U25" i="53"/>
  <c r="K24" i="53"/>
  <c r="U24" i="53"/>
  <c r="K23" i="53"/>
  <c r="U23" i="53"/>
  <c r="K22" i="53"/>
  <c r="U22" i="53"/>
  <c r="K21" i="53"/>
  <c r="U21" i="53"/>
  <c r="K20" i="53"/>
  <c r="U20" i="53"/>
  <c r="K19" i="53"/>
  <c r="U19" i="53"/>
  <c r="K18" i="53"/>
  <c r="U18" i="53"/>
  <c r="K17" i="53"/>
  <c r="U17" i="53"/>
  <c r="K16" i="53"/>
  <c r="U16" i="53"/>
  <c r="K15" i="53"/>
  <c r="U15" i="53"/>
  <c r="K123" i="53"/>
  <c r="K124" i="53"/>
</calcChain>
</file>

<file path=xl/sharedStrings.xml><?xml version="1.0" encoding="utf-8"?>
<sst xmlns="http://schemas.openxmlformats.org/spreadsheetml/2006/main" count="418" uniqueCount="126">
  <si>
    <t>Funding</t>
  </si>
  <si>
    <t>Date</t>
  </si>
  <si>
    <t xml:space="preserve">Time </t>
  </si>
  <si>
    <t>Month</t>
  </si>
  <si>
    <t>Time^2</t>
  </si>
  <si>
    <t>MA (12)</t>
  </si>
  <si>
    <t>CMA</t>
  </si>
  <si>
    <t>Trend</t>
  </si>
  <si>
    <t>SF</t>
  </si>
  <si>
    <t>SI</t>
  </si>
  <si>
    <t>Forecast</t>
  </si>
  <si>
    <t>MSE</t>
  </si>
  <si>
    <t>RMSE</t>
  </si>
  <si>
    <t>Level</t>
  </si>
  <si>
    <t>Seasonal</t>
  </si>
  <si>
    <t>alpha</t>
  </si>
  <si>
    <t>beta</t>
  </si>
  <si>
    <t>gamma</t>
  </si>
  <si>
    <t>Training</t>
  </si>
  <si>
    <t>Validation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</si>
  <si>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</si>
  <si>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</si>
  <si>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</si>
  <si>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</si>
  <si>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</si>
  <si>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</si>
  <si>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</si>
  <si>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</si>
  <si>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</si>
  <si>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</si>
  <si>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</si>
  <si>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</si>
  <si>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</si>
  <si>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</si>
  <si>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</si>
  <si>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</si>
  <si>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</si>
  <si>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</si>
  <si>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</si>
  <si>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</si>
  <si>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</si>
  <si>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</si>
  <si>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</si>
  <si>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</si>
  <si>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</si>
  <si>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</si>
  <si>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</si>
  <si>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</si>
  <si>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</si>
  <si>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</si>
  <si>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</si>
  <si>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</si>
  <si>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</si>
  <si>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</si>
  <si>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</si>
  <si>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</si>
  <si>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</si>
  <si>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Funding</t>
  </si>
  <si>
    <t>Residuals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</si>
  <si>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</si>
  <si>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</si>
  <si>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</si>
  <si>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</si>
  <si>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</si>
  <si>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</si>
  <si>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</si>
  <si>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</si>
  <si>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</si>
  <si>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</si>
  <si>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</si>
  <si>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</si>
  <si>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Correlations</t>
  </si>
  <si>
    <t>Lower Bound</t>
  </si>
  <si>
    <t>Upper Bound</t>
  </si>
  <si>
    <t>Regression Prediction</t>
  </si>
  <si>
    <t>Holt's Winter Multiplicative Prediction</t>
  </si>
  <si>
    <t>Equal Weight</t>
  </si>
  <si>
    <t>Ensemble with Regression</t>
  </si>
  <si>
    <t>SmallErrorLargerWeight</t>
    <phoneticPr fontId="1" type="noConversion"/>
  </si>
  <si>
    <t>OptimalWeight</t>
    <phoneticPr fontId="1" type="noConversion"/>
  </si>
  <si>
    <t>MA(12)</t>
  </si>
  <si>
    <t xml:space="preserve">Trainging </t>
  </si>
  <si>
    <t>Weighted MA (12)</t>
  </si>
  <si>
    <t>w1</t>
  </si>
  <si>
    <t>w2</t>
  </si>
  <si>
    <t>w3</t>
  </si>
  <si>
    <t>w4</t>
  </si>
  <si>
    <t>sum</t>
  </si>
  <si>
    <t>w5</t>
  </si>
  <si>
    <t>w6</t>
  </si>
  <si>
    <t>w7</t>
  </si>
  <si>
    <t>w8</t>
  </si>
  <si>
    <t>w9</t>
  </si>
  <si>
    <t>w10</t>
  </si>
  <si>
    <t>w11</t>
  </si>
  <si>
    <t>w12</t>
  </si>
  <si>
    <t>Double MA (12)</t>
  </si>
  <si>
    <t>MA</t>
  </si>
  <si>
    <t>Double MA</t>
  </si>
  <si>
    <t xml:space="preserve">Level </t>
  </si>
  <si>
    <t>Smaller Weight</t>
  </si>
  <si>
    <t>Optimal Weight</t>
  </si>
  <si>
    <t>ARIMA Forecast</t>
  </si>
  <si>
    <t>Model</t>
  </si>
  <si>
    <t>Method</t>
  </si>
  <si>
    <t>Alpha</t>
  </si>
  <si>
    <t>Beta</t>
  </si>
  <si>
    <t>Gamma</t>
  </si>
  <si>
    <t>Holt's Winter Additive</t>
  </si>
  <si>
    <t>Holt's Winter Multiplicative</t>
  </si>
  <si>
    <t>ARIMA</t>
  </si>
  <si>
    <t>Classical Time Series</t>
  </si>
  <si>
    <t>Moving Average</t>
  </si>
  <si>
    <t>Double Moving Average</t>
  </si>
  <si>
    <t>Weighted Moving Average</t>
  </si>
  <si>
    <t>Equal Weight Ensemble</t>
  </si>
  <si>
    <t xml:space="preserve">Regression Ensemble </t>
  </si>
  <si>
    <t xml:space="preserve">Small Error Larger Weight Ensemble </t>
  </si>
  <si>
    <t>Optimal Weight Ensemble</t>
  </si>
  <si>
    <t>-</t>
  </si>
  <si>
    <t>Equal Weight Residual</t>
  </si>
  <si>
    <t>Regression Ensemble Residual</t>
  </si>
  <si>
    <t>Small Error Larger Weight Ensemble Residual</t>
  </si>
  <si>
    <t>Optimal Weight Residual</t>
  </si>
  <si>
    <t>Holt's winter additive</t>
  </si>
  <si>
    <t xml:space="preserve">Holt's winter multiplicative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</si>
</sst>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72" formatCode="0.0E+00"/>
  </numFmts>
  <fonts count="9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i/>
      <sz val="10"/>
      <name val="Arial"/>
    </font>
    <font>
      <sz val="10"/>
      <color rgb="FFFF0000"/>
      <name val="Arial"/>
    </font>
    <font>
      <sz val="10"/>
      <color theme="1"/>
      <name val="Arial"/>
    </font>
    <font>
      <b/>
      <sz val="10"/>
      <color rgb="FFFF0000"/>
      <name val="Arial"/>
    </font>
    <font>
      <sz val="12"/>
      <name val="Arial"/>
    </font>
    <font>
      <sz val="12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17" fontId="0" fillId="0" borderId="0" xfId="0" applyNumberFormat="1"/>
    <xf numFmtId="2" fontId="0" fillId="0" borderId="0" xfId="0" applyNumberFormat="1"/>
    <xf numFmtId="17" fontId="0" fillId="2" borderId="0" xfId="0" applyNumberFormat="1" applyFill="1"/>
    <xf numFmtId="0" fontId="0" fillId="2" borderId="0" xfId="0" applyFill="1"/>
    <xf numFmtId="2" fontId="0" fillId="2" borderId="0" xfId="0" applyNumberFormat="1" applyFill="1"/>
    <xf numFmtId="0" fontId="0" fillId="0" borderId="0" xfId="0" applyNumberFormat="1"/>
    <xf numFmtId="0" fontId="0" fillId="2" borderId="0" xfId="0" applyNumberFormat="1" applyFill="1"/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2" borderId="1" xfId="0" applyFill="1" applyBorder="1" applyAlignment="1"/>
    <xf numFmtId="0" fontId="4" fillId="2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2" borderId="0" xfId="0" applyNumberFormat="1" applyFill="1" applyBorder="1" applyAlignment="1"/>
    <xf numFmtId="0" fontId="0" fillId="0" borderId="0" xfId="0" applyFill="1"/>
    <xf numFmtId="2" fontId="6" fillId="2" borderId="0" xfId="0" applyNumberFormat="1" applyFont="1" applyFill="1"/>
    <xf numFmtId="2" fontId="5" fillId="2" borderId="0" xfId="0" applyNumberFormat="1" applyFont="1" applyFill="1"/>
    <xf numFmtId="0" fontId="0" fillId="0" borderId="0" xfId="0" applyFont="1" applyFill="1" applyBorder="1" applyAlignment="1">
      <alignment horizontal="center"/>
    </xf>
    <xf numFmtId="164" fontId="0" fillId="0" borderId="0" xfId="0" applyNumberFormat="1"/>
    <xf numFmtId="0" fontId="4" fillId="0" borderId="0" xfId="0" applyFont="1"/>
    <xf numFmtId="164" fontId="4" fillId="0" borderId="0" xfId="0" applyNumberFormat="1" applyFont="1"/>
    <xf numFmtId="0" fontId="0" fillId="3" borderId="0" xfId="0" applyFill="1"/>
    <xf numFmtId="2" fontId="0" fillId="3" borderId="0" xfId="0" applyNumberFormat="1" applyFill="1"/>
    <xf numFmtId="0" fontId="0" fillId="0" borderId="0" xfId="0" applyFill="1" applyBorder="1"/>
    <xf numFmtId="17" fontId="0" fillId="3" borderId="0" xfId="0" applyNumberFormat="1" applyFill="1"/>
    <xf numFmtId="2" fontId="4" fillId="0" borderId="0" xfId="0" applyNumberFormat="1" applyFont="1"/>
    <xf numFmtId="164" fontId="0" fillId="2" borderId="0" xfId="0" applyNumberFormat="1" applyFill="1"/>
    <xf numFmtId="165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vertical="center"/>
    </xf>
    <xf numFmtId="2" fontId="0" fillId="2" borderId="0" xfId="0" applyNumberFormat="1" applyFill="1" applyAlignment="1">
      <alignment vertical="center"/>
    </xf>
    <xf numFmtId="165" fontId="0" fillId="3" borderId="0" xfId="0" applyNumberFormat="1" applyFill="1"/>
    <xf numFmtId="0" fontId="7" fillId="0" borderId="3" xfId="0" applyFont="1" applyBorder="1"/>
    <xf numFmtId="0" fontId="7" fillId="0" borderId="3" xfId="0" applyFont="1" applyBorder="1" applyAlignment="1">
      <alignment horizontal="left" vertical="center"/>
    </xf>
    <xf numFmtId="164" fontId="7" fillId="0" borderId="3" xfId="0" applyNumberFormat="1" applyFont="1" applyBorder="1"/>
    <xf numFmtId="1" fontId="7" fillId="0" borderId="3" xfId="0" applyNumberFormat="1" applyFont="1" applyBorder="1"/>
    <xf numFmtId="0" fontId="7" fillId="0" borderId="3" xfId="0" applyFont="1" applyBorder="1" applyAlignment="1">
      <alignment horizontal="center" vertical="center"/>
    </xf>
    <xf numFmtId="0" fontId="8" fillId="0" borderId="3" xfId="0" applyFont="1" applyBorder="1"/>
    <xf numFmtId="0" fontId="8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164" fontId="8" fillId="0" borderId="3" xfId="0" applyNumberFormat="1" applyFont="1" applyBorder="1"/>
    <xf numFmtId="172" fontId="0" fillId="2" borderId="0" xfId="0" applyNumberFormat="1" applyFill="1" applyBorder="1" applyAlignment="1"/>
    <xf numFmtId="172" fontId="4" fillId="2" borderId="0" xfId="0" applyNumberFormat="1" applyFont="1" applyFill="1" applyBorder="1" applyAlignment="1"/>
    <xf numFmtId="172" fontId="0" fillId="2" borderId="1" xfId="0" applyNumberFormat="1" applyFill="1" applyBorder="1" applyAlignment="1"/>
    <xf numFmtId="0" fontId="0" fillId="0" borderId="5" xfId="0" applyBorder="1"/>
    <xf numFmtId="0" fontId="0" fillId="0" borderId="5" xfId="0" applyFill="1" applyBorder="1" applyAlignment="1"/>
    <xf numFmtId="0" fontId="0" fillId="0" borderId="4" xfId="0" applyFill="1" applyBorder="1" applyAlignment="1"/>
    <xf numFmtId="0" fontId="3" fillId="2" borderId="6" xfId="0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4" xfId="0" applyFill="1" applyBorder="1" applyAlignment="1"/>
    <xf numFmtId="0" fontId="3" fillId="2" borderId="7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9" xfId="0" applyFill="1" applyBorder="1" applyAlignment="1"/>
    <xf numFmtId="0" fontId="5" fillId="0" borderId="0" xfId="0" applyFont="1"/>
    <xf numFmtId="0" fontId="0" fillId="0" borderId="0" xfId="0" applyAlignment="1">
      <alignment horizontal="right"/>
    </xf>
    <xf numFmtId="0" fontId="7" fillId="0" borderId="0" xfId="0" applyFont="1" applyBorder="1" applyAlignment="1">
      <alignment horizontal="left" vertical="center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_rels/chart15.xml.rels><?xml version="1.0" encoding="UTF-8" standalone="yes"?>
<Relationships xmlns="http://schemas.openxmlformats.org/package/2006/relationships"><Relationship Id="rId1" Type="http://schemas.microsoft.com/office/2011/relationships/chartStyle" Target="style15.xml"/><Relationship Id="rId2" Type="http://schemas.microsoft.com/office/2011/relationships/chartColorStyle" Target="colors15.xml"/></Relationships>
</file>

<file path=xl/charts/_rels/chart16.xml.rels><?xml version="1.0" encoding="UTF-8" standalone="yes"?>
<Relationships xmlns="http://schemas.openxmlformats.org/package/2006/relationships"><Relationship Id="rId1" Type="http://schemas.microsoft.com/office/2011/relationships/chartStyle" Target="style16.xml"/><Relationship Id="rId2" Type="http://schemas.microsoft.com/office/2011/relationships/chartColorStyle" Target="colors16.xml"/></Relationships>
</file>

<file path=xl/charts/_rels/chart17.xml.rels><?xml version="1.0" encoding="UTF-8" standalone="yes"?>
<Relationships xmlns="http://schemas.openxmlformats.org/package/2006/relationships"><Relationship Id="rId1" Type="http://schemas.microsoft.com/office/2011/relationships/chartStyle" Target="style17.xml"/><Relationship Id="rId2" Type="http://schemas.microsoft.com/office/2011/relationships/chartColorStyle" Target="colors17.xml"/></Relationships>
</file>

<file path=xl/charts/_rels/chart18.xml.rels><?xml version="1.0" encoding="UTF-8" standalone="yes"?>
<Relationships xmlns="http://schemas.openxmlformats.org/package/2006/relationships"><Relationship Id="rId1" Type="http://schemas.microsoft.com/office/2011/relationships/chartStyle" Target="style18.xml"/><Relationship Id="rId2" Type="http://schemas.microsoft.com/office/2011/relationships/chartColorStyle" Target="colors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'Holt''s winter additive model'!$B$1</c:f>
              <c:strCache>
                <c:ptCount val="1"/>
                <c:pt idx="0">
                  <c:v>Funding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'Holt''s winter additive model'!$B$2:$B$121</c:f>
              <c:numCache>
                <c:formatCode>General</c:formatCode>
                <c:ptCount val="120"/>
                <c:pt idx="0">
                  <c:v>16.2</c:v>
                </c:pt>
                <c:pt idx="1">
                  <c:v>16.7</c:v>
                </c:pt>
                <c:pt idx="2">
                  <c:v>18.7</c:v>
                </c:pt>
                <c:pt idx="3">
                  <c:v>18.8</c:v>
                </c:pt>
                <c:pt idx="4">
                  <c:v>20.6</c:v>
                </c:pt>
                <c:pt idx="5">
                  <c:v>22.5</c:v>
                </c:pt>
                <c:pt idx="6">
                  <c:v>23.3</c:v>
                </c:pt>
                <c:pt idx="7">
                  <c:v>23.8</c:v>
                </c:pt>
                <c:pt idx="8">
                  <c:v>22.3</c:v>
                </c:pt>
                <c:pt idx="9">
                  <c:v>22.3</c:v>
                </c:pt>
                <c:pt idx="10">
                  <c:v>22.1</c:v>
                </c:pt>
                <c:pt idx="11">
                  <c:v>23.6</c:v>
                </c:pt>
                <c:pt idx="12">
                  <c:v>20.1</c:v>
                </c:pt>
                <c:pt idx="13">
                  <c:v>21.6</c:v>
                </c:pt>
                <c:pt idx="14">
                  <c:v>21.6</c:v>
                </c:pt>
                <c:pt idx="15">
                  <c:v>21.9</c:v>
                </c:pt>
                <c:pt idx="16">
                  <c:v>23.4</c:v>
                </c:pt>
                <c:pt idx="17">
                  <c:v>25.9</c:v>
                </c:pt>
                <c:pt idx="18">
                  <c:v>26.0</c:v>
                </c:pt>
                <c:pt idx="19">
                  <c:v>26.2</c:v>
                </c:pt>
                <c:pt idx="20">
                  <c:v>24.7</c:v>
                </c:pt>
                <c:pt idx="21">
                  <c:v>23.5</c:v>
                </c:pt>
                <c:pt idx="22">
                  <c:v>23.4</c:v>
                </c:pt>
                <c:pt idx="23">
                  <c:v>23.9</c:v>
                </c:pt>
                <c:pt idx="24">
                  <c:v>20.0</c:v>
                </c:pt>
                <c:pt idx="25">
                  <c:v>20.4</c:v>
                </c:pt>
                <c:pt idx="26">
                  <c:v>20.9</c:v>
                </c:pt>
                <c:pt idx="27">
                  <c:v>21.6</c:v>
                </c:pt>
                <c:pt idx="28">
                  <c:v>23.2</c:v>
                </c:pt>
                <c:pt idx="29">
                  <c:v>25.6</c:v>
                </c:pt>
                <c:pt idx="30">
                  <c:v>26.6</c:v>
                </c:pt>
                <c:pt idx="31">
                  <c:v>26.3</c:v>
                </c:pt>
                <c:pt idx="32">
                  <c:v>23.7</c:v>
                </c:pt>
                <c:pt idx="33">
                  <c:v>22.2</c:v>
                </c:pt>
                <c:pt idx="34">
                  <c:v>22.7</c:v>
                </c:pt>
                <c:pt idx="35">
                  <c:v>23.6</c:v>
                </c:pt>
                <c:pt idx="36">
                  <c:v>20.2</c:v>
                </c:pt>
                <c:pt idx="37">
                  <c:v>21.1</c:v>
                </c:pt>
                <c:pt idx="38">
                  <c:v>21.5</c:v>
                </c:pt>
                <c:pt idx="39">
                  <c:v>22.2</c:v>
                </c:pt>
                <c:pt idx="40">
                  <c:v>23.4</c:v>
                </c:pt>
                <c:pt idx="41">
                  <c:v>25.7</c:v>
                </c:pt>
                <c:pt idx="42">
                  <c:v>26.3</c:v>
                </c:pt>
                <c:pt idx="43">
                  <c:v>26.2</c:v>
                </c:pt>
                <c:pt idx="44">
                  <c:v>23.6</c:v>
                </c:pt>
                <c:pt idx="45">
                  <c:v>22.8</c:v>
                </c:pt>
                <c:pt idx="46">
                  <c:v>22.8</c:v>
                </c:pt>
                <c:pt idx="47">
                  <c:v>23.3</c:v>
                </c:pt>
                <c:pt idx="48">
                  <c:v>21.0</c:v>
                </c:pt>
                <c:pt idx="49">
                  <c:v>21.7</c:v>
                </c:pt>
                <c:pt idx="50">
                  <c:v>22.2</c:v>
                </c:pt>
                <c:pt idx="51">
                  <c:v>23.1</c:v>
                </c:pt>
                <c:pt idx="52">
                  <c:v>24.8</c:v>
                </c:pt>
                <c:pt idx="53">
                  <c:v>26.6</c:v>
                </c:pt>
                <c:pt idx="54">
                  <c:v>27.4</c:v>
                </c:pt>
                <c:pt idx="55">
                  <c:v>27.1</c:v>
                </c:pt>
                <c:pt idx="56">
                  <c:v>25.3</c:v>
                </c:pt>
                <c:pt idx="57">
                  <c:v>23.6</c:v>
                </c:pt>
                <c:pt idx="58">
                  <c:v>23.5</c:v>
                </c:pt>
                <c:pt idx="59">
                  <c:v>24.7</c:v>
                </c:pt>
                <c:pt idx="60">
                  <c:v>21.2</c:v>
                </c:pt>
                <c:pt idx="61">
                  <c:v>22.5</c:v>
                </c:pt>
                <c:pt idx="62">
                  <c:v>22.7</c:v>
                </c:pt>
                <c:pt idx="63">
                  <c:v>23.6</c:v>
                </c:pt>
                <c:pt idx="64">
                  <c:v>25.1</c:v>
                </c:pt>
                <c:pt idx="65">
                  <c:v>27.6</c:v>
                </c:pt>
                <c:pt idx="66">
                  <c:v>28.2</c:v>
                </c:pt>
                <c:pt idx="67">
                  <c:v>27.7</c:v>
                </c:pt>
                <c:pt idx="68">
                  <c:v>25.7</c:v>
                </c:pt>
                <c:pt idx="69">
                  <c:v>24.3</c:v>
                </c:pt>
                <c:pt idx="70">
                  <c:v>23.7</c:v>
                </c:pt>
                <c:pt idx="71">
                  <c:v>24.9</c:v>
                </c:pt>
                <c:pt idx="72">
                  <c:v>21.8</c:v>
                </c:pt>
                <c:pt idx="73">
                  <c:v>21.9</c:v>
                </c:pt>
                <c:pt idx="74">
                  <c:v>23.1</c:v>
                </c:pt>
                <c:pt idx="75">
                  <c:v>23.2</c:v>
                </c:pt>
                <c:pt idx="76">
                  <c:v>24.2</c:v>
                </c:pt>
                <c:pt idx="77">
                  <c:v>27.2</c:v>
                </c:pt>
                <c:pt idx="78">
                  <c:v>28.0</c:v>
                </c:pt>
                <c:pt idx="79">
                  <c:v>27.6</c:v>
                </c:pt>
                <c:pt idx="80">
                  <c:v>25.2</c:v>
                </c:pt>
                <c:pt idx="81">
                  <c:v>24.1</c:v>
                </c:pt>
                <c:pt idx="82">
                  <c:v>23.6</c:v>
                </c:pt>
                <c:pt idx="83">
                  <c:v>24.1</c:v>
                </c:pt>
                <c:pt idx="84">
                  <c:v>20.7</c:v>
                </c:pt>
                <c:pt idx="85">
                  <c:v>22.0</c:v>
                </c:pt>
                <c:pt idx="86">
                  <c:v>22.5</c:v>
                </c:pt>
                <c:pt idx="87">
                  <c:v>23.6</c:v>
                </c:pt>
                <c:pt idx="88">
                  <c:v>25.2</c:v>
                </c:pt>
                <c:pt idx="89">
                  <c:v>27.6</c:v>
                </c:pt>
                <c:pt idx="90">
                  <c:v>28.2</c:v>
                </c:pt>
                <c:pt idx="91">
                  <c:v>28.0</c:v>
                </c:pt>
                <c:pt idx="92">
                  <c:v>26.3</c:v>
                </c:pt>
                <c:pt idx="93">
                  <c:v>25.9</c:v>
                </c:pt>
                <c:pt idx="94">
                  <c:v>25.9</c:v>
                </c:pt>
                <c:pt idx="95">
                  <c:v>27.1</c:v>
                </c:pt>
                <c:pt idx="96">
                  <c:v>22.9</c:v>
                </c:pt>
                <c:pt idx="97">
                  <c:v>23.8</c:v>
                </c:pt>
                <c:pt idx="98">
                  <c:v>24.8</c:v>
                </c:pt>
                <c:pt idx="99">
                  <c:v>25.4</c:v>
                </c:pt>
                <c:pt idx="100">
                  <c:v>27.0</c:v>
                </c:pt>
                <c:pt idx="101">
                  <c:v>29.9</c:v>
                </c:pt>
                <c:pt idx="102">
                  <c:v>31.2</c:v>
                </c:pt>
                <c:pt idx="103">
                  <c:v>30.7</c:v>
                </c:pt>
                <c:pt idx="104">
                  <c:v>28.9</c:v>
                </c:pt>
                <c:pt idx="105">
                  <c:v>28.3</c:v>
                </c:pt>
                <c:pt idx="106">
                  <c:v>28.0</c:v>
                </c:pt>
                <c:pt idx="107">
                  <c:v>29.1</c:v>
                </c:pt>
                <c:pt idx="108">
                  <c:v>25.6</c:v>
                </c:pt>
                <c:pt idx="109">
                  <c:v>26.5</c:v>
                </c:pt>
                <c:pt idx="110">
                  <c:v>27.2</c:v>
                </c:pt>
                <c:pt idx="111">
                  <c:v>27.9</c:v>
                </c:pt>
                <c:pt idx="112">
                  <c:v>29.4</c:v>
                </c:pt>
                <c:pt idx="113">
                  <c:v>31.8</c:v>
                </c:pt>
                <c:pt idx="114">
                  <c:v>32.7</c:v>
                </c:pt>
                <c:pt idx="115">
                  <c:v>32.4</c:v>
                </c:pt>
                <c:pt idx="116">
                  <c:v>30.4</c:v>
                </c:pt>
                <c:pt idx="117">
                  <c:v>29.5</c:v>
                </c:pt>
                <c:pt idx="118">
                  <c:v>29.3</c:v>
                </c:pt>
                <c:pt idx="119">
                  <c:v>30.3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94246672"/>
        <c:axId val="1787285936"/>
      </c:lineChart>
      <c:catAx>
        <c:axId val="-1994246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285936"/>
        <c:crosses val="autoZero"/>
        <c:auto val="1"/>
        <c:lblAlgn val="ctr"/>
        <c:lblOffset val="100"/>
        <c:noMultiLvlLbl val="0"/>
      </c:catAx>
      <c:valAx>
        <c:axId val="1787285936"/>
        <c:scaling>
          <c:orientation val="minMax"/>
          <c:min val="15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4246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Holt's</a:t>
            </a:r>
            <a:r>
              <a:rPr lang="zh-CN" altLang="en-US" baseline="0"/>
              <a:t> </a:t>
            </a:r>
            <a:r>
              <a:rPr lang="en-US" altLang="zh-CN" baseline="0"/>
              <a:t>winter</a:t>
            </a:r>
            <a:r>
              <a:rPr lang="zh-CN" altLang="en-US" baseline="0"/>
              <a:t> </a:t>
            </a:r>
            <a:r>
              <a:rPr lang="en-US" altLang="zh-CN" baseline="0"/>
              <a:t>additive:</a:t>
            </a:r>
            <a:r>
              <a:rPr lang="zh-CN" altLang="en-US" baseline="0"/>
              <a:t> </a:t>
            </a:r>
            <a:r>
              <a:rPr lang="en-US" altLang="zh-CN"/>
              <a:t>Funding</a:t>
            </a:r>
            <a:r>
              <a:rPr lang="zh-CN" altLang="en-US"/>
              <a:t> </a:t>
            </a:r>
            <a:r>
              <a:rPr lang="en-US" altLang="zh-CN"/>
              <a:t>&amp;</a:t>
            </a:r>
            <a:r>
              <a:rPr lang="zh-CN" altLang="en-US" baseline="0"/>
              <a:t> </a:t>
            </a:r>
            <a:r>
              <a:rPr lang="en-US" altLang="zh-CN"/>
              <a:t>Forecast</a:t>
            </a:r>
            <a:endParaRPr lang="en-US"/>
          </a:p>
        </c:rich>
      </c:tx>
      <c:layout>
        <c:manualLayout>
          <c:xMode val="edge"/>
          <c:yMode val="edge"/>
          <c:x val="0.22802988469229"/>
          <c:y val="0.05057699379441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'Holt''s winter additive model'!$B$1</c:f>
              <c:strCache>
                <c:ptCount val="1"/>
                <c:pt idx="0">
                  <c:v>Funding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'Holt''s winter additive model'!$B$14:$B$121</c:f>
              <c:numCache>
                <c:formatCode>General</c:formatCode>
                <c:ptCount val="108"/>
                <c:pt idx="0">
                  <c:v>20.1</c:v>
                </c:pt>
                <c:pt idx="1">
                  <c:v>21.6</c:v>
                </c:pt>
                <c:pt idx="2">
                  <c:v>21.6</c:v>
                </c:pt>
                <c:pt idx="3">
                  <c:v>21.9</c:v>
                </c:pt>
                <c:pt idx="4">
                  <c:v>23.4</c:v>
                </c:pt>
                <c:pt idx="5">
                  <c:v>25.9</c:v>
                </c:pt>
                <c:pt idx="6">
                  <c:v>26.0</c:v>
                </c:pt>
                <c:pt idx="7">
                  <c:v>26.2</c:v>
                </c:pt>
                <c:pt idx="8">
                  <c:v>24.7</c:v>
                </c:pt>
                <c:pt idx="9">
                  <c:v>23.5</c:v>
                </c:pt>
                <c:pt idx="10">
                  <c:v>23.4</c:v>
                </c:pt>
                <c:pt idx="11">
                  <c:v>23.9</c:v>
                </c:pt>
                <c:pt idx="12">
                  <c:v>20.0</c:v>
                </c:pt>
                <c:pt idx="13">
                  <c:v>20.4</c:v>
                </c:pt>
                <c:pt idx="14">
                  <c:v>20.9</c:v>
                </c:pt>
                <c:pt idx="15">
                  <c:v>21.6</c:v>
                </c:pt>
                <c:pt idx="16">
                  <c:v>23.2</c:v>
                </c:pt>
                <c:pt idx="17">
                  <c:v>25.6</c:v>
                </c:pt>
                <c:pt idx="18">
                  <c:v>26.6</c:v>
                </c:pt>
                <c:pt idx="19">
                  <c:v>26.3</c:v>
                </c:pt>
                <c:pt idx="20">
                  <c:v>23.7</c:v>
                </c:pt>
                <c:pt idx="21">
                  <c:v>22.2</c:v>
                </c:pt>
                <c:pt idx="22">
                  <c:v>22.7</c:v>
                </c:pt>
                <c:pt idx="23">
                  <c:v>23.6</c:v>
                </c:pt>
                <c:pt idx="24">
                  <c:v>20.2</c:v>
                </c:pt>
                <c:pt idx="25">
                  <c:v>21.1</c:v>
                </c:pt>
                <c:pt idx="26">
                  <c:v>21.5</c:v>
                </c:pt>
                <c:pt idx="27">
                  <c:v>22.2</c:v>
                </c:pt>
                <c:pt idx="28">
                  <c:v>23.4</c:v>
                </c:pt>
                <c:pt idx="29">
                  <c:v>25.7</c:v>
                </c:pt>
                <c:pt idx="30">
                  <c:v>26.3</c:v>
                </c:pt>
                <c:pt idx="31">
                  <c:v>26.2</c:v>
                </c:pt>
                <c:pt idx="32">
                  <c:v>23.6</c:v>
                </c:pt>
                <c:pt idx="33">
                  <c:v>22.8</c:v>
                </c:pt>
                <c:pt idx="34">
                  <c:v>22.8</c:v>
                </c:pt>
                <c:pt idx="35">
                  <c:v>23.3</c:v>
                </c:pt>
                <c:pt idx="36">
                  <c:v>21.0</c:v>
                </c:pt>
                <c:pt idx="37">
                  <c:v>21.7</c:v>
                </c:pt>
                <c:pt idx="38">
                  <c:v>22.2</c:v>
                </c:pt>
                <c:pt idx="39">
                  <c:v>23.1</c:v>
                </c:pt>
                <c:pt idx="40">
                  <c:v>24.8</c:v>
                </c:pt>
                <c:pt idx="41">
                  <c:v>26.6</c:v>
                </c:pt>
                <c:pt idx="42">
                  <c:v>27.4</c:v>
                </c:pt>
                <c:pt idx="43">
                  <c:v>27.1</c:v>
                </c:pt>
                <c:pt idx="44">
                  <c:v>25.3</c:v>
                </c:pt>
                <c:pt idx="45">
                  <c:v>23.6</c:v>
                </c:pt>
                <c:pt idx="46">
                  <c:v>23.5</c:v>
                </c:pt>
                <c:pt idx="47">
                  <c:v>24.7</c:v>
                </c:pt>
                <c:pt idx="48">
                  <c:v>21.2</c:v>
                </c:pt>
                <c:pt idx="49">
                  <c:v>22.5</c:v>
                </c:pt>
                <c:pt idx="50">
                  <c:v>22.7</c:v>
                </c:pt>
                <c:pt idx="51">
                  <c:v>23.6</c:v>
                </c:pt>
                <c:pt idx="52">
                  <c:v>25.1</c:v>
                </c:pt>
                <c:pt idx="53">
                  <c:v>27.6</c:v>
                </c:pt>
                <c:pt idx="54">
                  <c:v>28.2</c:v>
                </c:pt>
                <c:pt idx="55">
                  <c:v>27.7</c:v>
                </c:pt>
                <c:pt idx="56">
                  <c:v>25.7</c:v>
                </c:pt>
                <c:pt idx="57">
                  <c:v>24.3</c:v>
                </c:pt>
                <c:pt idx="58">
                  <c:v>23.7</c:v>
                </c:pt>
                <c:pt idx="59">
                  <c:v>24.9</c:v>
                </c:pt>
                <c:pt idx="60">
                  <c:v>21.8</c:v>
                </c:pt>
                <c:pt idx="61">
                  <c:v>21.9</c:v>
                </c:pt>
                <c:pt idx="62">
                  <c:v>23.1</c:v>
                </c:pt>
                <c:pt idx="63">
                  <c:v>23.2</c:v>
                </c:pt>
                <c:pt idx="64">
                  <c:v>24.2</c:v>
                </c:pt>
                <c:pt idx="65">
                  <c:v>27.2</c:v>
                </c:pt>
                <c:pt idx="66">
                  <c:v>28.0</c:v>
                </c:pt>
                <c:pt idx="67">
                  <c:v>27.6</c:v>
                </c:pt>
                <c:pt idx="68">
                  <c:v>25.2</c:v>
                </c:pt>
                <c:pt idx="69">
                  <c:v>24.1</c:v>
                </c:pt>
                <c:pt idx="70">
                  <c:v>23.6</c:v>
                </c:pt>
                <c:pt idx="71">
                  <c:v>24.1</c:v>
                </c:pt>
                <c:pt idx="72">
                  <c:v>20.7</c:v>
                </c:pt>
                <c:pt idx="73">
                  <c:v>22.0</c:v>
                </c:pt>
                <c:pt idx="74">
                  <c:v>22.5</c:v>
                </c:pt>
                <c:pt idx="75">
                  <c:v>23.6</c:v>
                </c:pt>
                <c:pt idx="76">
                  <c:v>25.2</c:v>
                </c:pt>
                <c:pt idx="77">
                  <c:v>27.6</c:v>
                </c:pt>
                <c:pt idx="78">
                  <c:v>28.2</c:v>
                </c:pt>
                <c:pt idx="79">
                  <c:v>28.0</c:v>
                </c:pt>
                <c:pt idx="80">
                  <c:v>26.3</c:v>
                </c:pt>
                <c:pt idx="81">
                  <c:v>25.9</c:v>
                </c:pt>
                <c:pt idx="82">
                  <c:v>25.9</c:v>
                </c:pt>
                <c:pt idx="83">
                  <c:v>27.1</c:v>
                </c:pt>
                <c:pt idx="84">
                  <c:v>22.9</c:v>
                </c:pt>
                <c:pt idx="85">
                  <c:v>23.8</c:v>
                </c:pt>
                <c:pt idx="86">
                  <c:v>24.8</c:v>
                </c:pt>
                <c:pt idx="87">
                  <c:v>25.4</c:v>
                </c:pt>
                <c:pt idx="88">
                  <c:v>27.0</c:v>
                </c:pt>
                <c:pt idx="89">
                  <c:v>29.9</c:v>
                </c:pt>
                <c:pt idx="90">
                  <c:v>31.2</c:v>
                </c:pt>
                <c:pt idx="91">
                  <c:v>30.7</c:v>
                </c:pt>
                <c:pt idx="92">
                  <c:v>28.9</c:v>
                </c:pt>
                <c:pt idx="93">
                  <c:v>28.3</c:v>
                </c:pt>
                <c:pt idx="94">
                  <c:v>28.0</c:v>
                </c:pt>
                <c:pt idx="95">
                  <c:v>29.1</c:v>
                </c:pt>
                <c:pt idx="96">
                  <c:v>25.6</c:v>
                </c:pt>
                <c:pt idx="97">
                  <c:v>26.5</c:v>
                </c:pt>
                <c:pt idx="98">
                  <c:v>27.2</c:v>
                </c:pt>
                <c:pt idx="99">
                  <c:v>27.9</c:v>
                </c:pt>
                <c:pt idx="100">
                  <c:v>29.4</c:v>
                </c:pt>
                <c:pt idx="101">
                  <c:v>31.8</c:v>
                </c:pt>
                <c:pt idx="102">
                  <c:v>32.7</c:v>
                </c:pt>
                <c:pt idx="103">
                  <c:v>32.4</c:v>
                </c:pt>
                <c:pt idx="104">
                  <c:v>30.4</c:v>
                </c:pt>
                <c:pt idx="105">
                  <c:v>29.5</c:v>
                </c:pt>
                <c:pt idx="106">
                  <c:v>29.3</c:v>
                </c:pt>
                <c:pt idx="107">
                  <c:v>30.3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'Holt''s winter additive model'!$G$1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'Holt''s winter additive model'!$G$14:$G$121</c:f>
              <c:numCache>
                <c:formatCode>0.00</c:formatCode>
                <c:ptCount val="108"/>
                <c:pt idx="0">
                  <c:v>16.2</c:v>
                </c:pt>
                <c:pt idx="1">
                  <c:v>17.85313224364488</c:v>
                </c:pt>
                <c:pt idx="2">
                  <c:v>20.97508083599125</c:v>
                </c:pt>
                <c:pt idx="3">
                  <c:v>21.2874878131128</c:v>
                </c:pt>
                <c:pt idx="4">
                  <c:v>23.29848467410364</c:v>
                </c:pt>
                <c:pt idx="5">
                  <c:v>25.2606060518249</c:v>
                </c:pt>
                <c:pt idx="6">
                  <c:v>26.28213150917833</c:v>
                </c:pt>
                <c:pt idx="7">
                  <c:v>26.73349561210122</c:v>
                </c:pt>
                <c:pt idx="8">
                  <c:v>25.10951809117929</c:v>
                </c:pt>
                <c:pt idx="9">
                  <c:v>25.0202696835577</c:v>
                </c:pt>
                <c:pt idx="10">
                  <c:v>24.40111996644279</c:v>
                </c:pt>
                <c:pt idx="11">
                  <c:v>25.62997589824645</c:v>
                </c:pt>
                <c:pt idx="12">
                  <c:v>20.50067105113003</c:v>
                </c:pt>
                <c:pt idx="13">
                  <c:v>20.7592193597828</c:v>
                </c:pt>
                <c:pt idx="14">
                  <c:v>20.45604167807459</c:v>
                </c:pt>
                <c:pt idx="15">
                  <c:v>20.69041064751202</c:v>
                </c:pt>
                <c:pt idx="16">
                  <c:v>22.41108826251</c:v>
                </c:pt>
                <c:pt idx="17">
                  <c:v>24.94191127270728</c:v>
                </c:pt>
                <c:pt idx="18">
                  <c:v>25.30373531651144</c:v>
                </c:pt>
                <c:pt idx="19">
                  <c:v>26.03106342853383</c:v>
                </c:pt>
                <c:pt idx="20">
                  <c:v>24.72503968822134</c:v>
                </c:pt>
                <c:pt idx="21">
                  <c:v>23.66327878346496</c:v>
                </c:pt>
                <c:pt idx="22">
                  <c:v>23.42210774258186</c:v>
                </c:pt>
                <c:pt idx="23">
                  <c:v>24.21128277325503</c:v>
                </c:pt>
                <c:pt idx="24">
                  <c:v>20.27783597501985</c:v>
                </c:pt>
                <c:pt idx="25">
                  <c:v>20.7604037528958</c:v>
                </c:pt>
                <c:pt idx="26">
                  <c:v>21.23283562488492</c:v>
                </c:pt>
                <c:pt idx="27">
                  <c:v>21.74748132753505</c:v>
                </c:pt>
                <c:pt idx="28">
                  <c:v>23.2498553161932</c:v>
                </c:pt>
                <c:pt idx="29">
                  <c:v>25.4998175677245</c:v>
                </c:pt>
                <c:pt idx="30">
                  <c:v>26.17635272191803</c:v>
                </c:pt>
                <c:pt idx="31">
                  <c:v>25.82633999834033</c:v>
                </c:pt>
                <c:pt idx="32">
                  <c:v>23.62764493687657</c:v>
                </c:pt>
                <c:pt idx="33">
                  <c:v>22.54334126635257</c:v>
                </c:pt>
                <c:pt idx="34">
                  <c:v>23.33181984489923</c:v>
                </c:pt>
                <c:pt idx="35">
                  <c:v>24.25833444220957</c:v>
                </c:pt>
                <c:pt idx="36">
                  <c:v>20.60322743362549</c:v>
                </c:pt>
                <c:pt idx="37">
                  <c:v>21.52369393959008</c:v>
                </c:pt>
                <c:pt idx="38">
                  <c:v>21.90033518477978</c:v>
                </c:pt>
                <c:pt idx="39">
                  <c:v>22.55898738903671</c:v>
                </c:pt>
                <c:pt idx="40">
                  <c:v>23.87675940604933</c:v>
                </c:pt>
                <c:pt idx="41">
                  <c:v>26.39434508185235</c:v>
                </c:pt>
                <c:pt idx="42">
                  <c:v>27.02472457421691</c:v>
                </c:pt>
                <c:pt idx="43">
                  <c:v>26.9325339496491</c:v>
                </c:pt>
                <c:pt idx="44">
                  <c:v>24.39611072579991</c:v>
                </c:pt>
                <c:pt idx="45">
                  <c:v>23.79510041691665</c:v>
                </c:pt>
                <c:pt idx="46">
                  <c:v>23.90176931688602</c:v>
                </c:pt>
                <c:pt idx="47">
                  <c:v>24.5731165796056</c:v>
                </c:pt>
                <c:pt idx="48">
                  <c:v>22.20701037916139</c:v>
                </c:pt>
                <c:pt idx="49">
                  <c:v>22.5690545897012</c:v>
                </c:pt>
                <c:pt idx="50">
                  <c:v>22.96812427843311</c:v>
                </c:pt>
                <c:pt idx="51">
                  <c:v>23.63651326430775</c:v>
                </c:pt>
                <c:pt idx="52">
                  <c:v>25.05882583592678</c:v>
                </c:pt>
                <c:pt idx="53">
                  <c:v>26.81021920599796</c:v>
                </c:pt>
                <c:pt idx="54">
                  <c:v>27.73282283362301</c:v>
                </c:pt>
                <c:pt idx="55">
                  <c:v>27.52223163067856</c:v>
                </c:pt>
                <c:pt idx="56">
                  <c:v>25.51207196670503</c:v>
                </c:pt>
                <c:pt idx="57">
                  <c:v>23.92326442996198</c:v>
                </c:pt>
                <c:pt idx="58">
                  <c:v>24.05202668603275</c:v>
                </c:pt>
                <c:pt idx="59">
                  <c:v>25.11372661755131</c:v>
                </c:pt>
                <c:pt idx="60">
                  <c:v>21.84575408013687</c:v>
                </c:pt>
                <c:pt idx="61">
                  <c:v>23.15637310206612</c:v>
                </c:pt>
                <c:pt idx="62">
                  <c:v>23.06726715147617</c:v>
                </c:pt>
                <c:pt idx="63">
                  <c:v>23.98810162941263</c:v>
                </c:pt>
                <c:pt idx="64">
                  <c:v>25.24379668622726</c:v>
                </c:pt>
                <c:pt idx="65">
                  <c:v>27.2022533877821</c:v>
                </c:pt>
                <c:pt idx="66">
                  <c:v>27.65626219292213</c:v>
                </c:pt>
                <c:pt idx="67">
                  <c:v>27.19540057573217</c:v>
                </c:pt>
                <c:pt idx="68">
                  <c:v>25.2501667458225</c:v>
                </c:pt>
                <c:pt idx="69">
                  <c:v>23.71610961125719</c:v>
                </c:pt>
                <c:pt idx="70">
                  <c:v>23.3216927141342</c:v>
                </c:pt>
                <c:pt idx="71">
                  <c:v>24.65832489867611</c:v>
                </c:pt>
                <c:pt idx="72">
                  <c:v>21.40030576155682</c:v>
                </c:pt>
                <c:pt idx="73">
                  <c:v>21.65202892491767</c:v>
                </c:pt>
                <c:pt idx="74">
                  <c:v>22.93921299329673</c:v>
                </c:pt>
                <c:pt idx="75">
                  <c:v>23.13451953421785</c:v>
                </c:pt>
                <c:pt idx="76">
                  <c:v>24.57326065374349</c:v>
                </c:pt>
                <c:pt idx="77">
                  <c:v>27.76094182196961</c:v>
                </c:pt>
                <c:pt idx="78">
                  <c:v>28.41694785937545</c:v>
                </c:pt>
                <c:pt idx="79">
                  <c:v>27.83679520313389</c:v>
                </c:pt>
                <c:pt idx="80">
                  <c:v>25.49961756346757</c:v>
                </c:pt>
                <c:pt idx="81">
                  <c:v>24.52483722608129</c:v>
                </c:pt>
                <c:pt idx="82">
                  <c:v>24.35234685852975</c:v>
                </c:pt>
                <c:pt idx="83">
                  <c:v>25.47916912318994</c:v>
                </c:pt>
                <c:pt idx="84">
                  <c:v>22.77670583224545</c:v>
                </c:pt>
                <c:pt idx="85">
                  <c:v>24.03368558402636</c:v>
                </c:pt>
                <c:pt idx="86">
                  <c:v>24.61420933294585</c:v>
                </c:pt>
                <c:pt idx="87">
                  <c:v>25.65527860200433</c:v>
                </c:pt>
                <c:pt idx="88">
                  <c:v>27.01782655258492</c:v>
                </c:pt>
                <c:pt idx="89">
                  <c:v>29.47744678629112</c:v>
                </c:pt>
                <c:pt idx="90">
                  <c:v>30.28415065286999</c:v>
                </c:pt>
                <c:pt idx="91">
                  <c:v>30.3279930067629</c:v>
                </c:pt>
                <c:pt idx="92">
                  <c:v>28.52765985362276</c:v>
                </c:pt>
                <c:pt idx="93">
                  <c:v>27.85800614109642</c:v>
                </c:pt>
                <c:pt idx="94">
                  <c:v>27.55494557503692</c:v>
                </c:pt>
                <c:pt idx="95">
                  <c:v>28.42742196560106</c:v>
                </c:pt>
                <c:pt idx="96">
                  <c:v>24.40029470547017</c:v>
                </c:pt>
                <c:pt idx="97">
                  <c:v>25.38054788729294</c:v>
                </c:pt>
                <c:pt idx="98">
                  <c:v>26.33913283476749</c:v>
                </c:pt>
                <c:pt idx="99">
                  <c:v>27.02586557985448</c:v>
                </c:pt>
                <c:pt idx="100">
                  <c:v>28.64417032257152</c:v>
                </c:pt>
                <c:pt idx="101">
                  <c:v>31.43392166046919</c:v>
                </c:pt>
                <c:pt idx="102">
                  <c:v>32.47807334539751</c:v>
                </c:pt>
                <c:pt idx="103">
                  <c:v>31.8777505880795</c:v>
                </c:pt>
                <c:pt idx="104">
                  <c:v>29.97598618083332</c:v>
                </c:pt>
                <c:pt idx="105">
                  <c:v>29.25253307664644</c:v>
                </c:pt>
                <c:pt idx="106">
                  <c:v>28.82658883450011</c:v>
                </c:pt>
                <c:pt idx="107">
                  <c:v>29.7325854570974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4421504"/>
        <c:axId val="1779522672"/>
      </c:lineChart>
      <c:catAx>
        <c:axId val="1794421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522672"/>
        <c:crosses val="autoZero"/>
        <c:auto val="1"/>
        <c:lblAlgn val="ctr"/>
        <c:lblOffset val="100"/>
        <c:noMultiLvlLbl val="0"/>
      </c:catAx>
      <c:valAx>
        <c:axId val="1779522672"/>
        <c:scaling>
          <c:orientation val="minMax"/>
          <c:min val="15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42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Holt's</a:t>
            </a:r>
            <a:r>
              <a:rPr lang="zh-CN" altLang="en-US" baseline="0"/>
              <a:t> </a:t>
            </a:r>
            <a:r>
              <a:rPr lang="en-US" altLang="zh-CN" baseline="0"/>
              <a:t>Winter</a:t>
            </a:r>
            <a:r>
              <a:rPr lang="zh-CN" altLang="en-US" baseline="0"/>
              <a:t> </a:t>
            </a:r>
            <a:r>
              <a:rPr lang="en-US" altLang="zh-CN" baseline="0"/>
              <a:t>Additive</a:t>
            </a:r>
            <a:r>
              <a:rPr lang="zh-CN" altLang="en-US" baseline="0"/>
              <a:t> </a:t>
            </a:r>
            <a:r>
              <a:rPr lang="en-US"/>
              <a:t>Residual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'Holt''s winter additive model'!$H$1</c:f>
              <c:strCache>
                <c:ptCount val="1"/>
                <c:pt idx="0">
                  <c:v>Residual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'Holt''s winter additive model'!$H$14:$H$121</c:f>
              <c:numCache>
                <c:formatCode>0.00</c:formatCode>
                <c:ptCount val="108"/>
                <c:pt idx="0">
                  <c:v>3.900000000000002</c:v>
                </c:pt>
                <c:pt idx="1">
                  <c:v>3.746867756355119</c:v>
                </c:pt>
                <c:pt idx="2">
                  <c:v>0.624919164008748</c:v>
                </c:pt>
                <c:pt idx="3">
                  <c:v>0.612512186887201</c:v>
                </c:pt>
                <c:pt idx="4">
                  <c:v>0.101515325896354</c:v>
                </c:pt>
                <c:pt idx="5">
                  <c:v>0.639393948175094</c:v>
                </c:pt>
                <c:pt idx="6">
                  <c:v>-0.282131509178328</c:v>
                </c:pt>
                <c:pt idx="7">
                  <c:v>-0.53349561210122</c:v>
                </c:pt>
                <c:pt idx="8">
                  <c:v>-0.40951809117929</c:v>
                </c:pt>
                <c:pt idx="9">
                  <c:v>-1.520269683557697</c:v>
                </c:pt>
                <c:pt idx="10">
                  <c:v>-1.001119966442793</c:v>
                </c:pt>
                <c:pt idx="11">
                  <c:v>-1.729975898246458</c:v>
                </c:pt>
                <c:pt idx="12">
                  <c:v>-0.500671051130027</c:v>
                </c:pt>
                <c:pt idx="13">
                  <c:v>-0.359219359782802</c:v>
                </c:pt>
                <c:pt idx="14">
                  <c:v>0.443958321925407</c:v>
                </c:pt>
                <c:pt idx="15">
                  <c:v>0.909589352487977</c:v>
                </c:pt>
                <c:pt idx="16">
                  <c:v>0.788911737489997</c:v>
                </c:pt>
                <c:pt idx="17">
                  <c:v>0.658088727292721</c:v>
                </c:pt>
                <c:pt idx="18">
                  <c:v>1.296264683488566</c:v>
                </c:pt>
                <c:pt idx="19">
                  <c:v>0.268936571466167</c:v>
                </c:pt>
                <c:pt idx="20">
                  <c:v>-1.025039688221344</c:v>
                </c:pt>
                <c:pt idx="21">
                  <c:v>-1.463278783464958</c:v>
                </c:pt>
                <c:pt idx="22">
                  <c:v>-0.722107742581858</c:v>
                </c:pt>
                <c:pt idx="23">
                  <c:v>-0.611282773255027</c:v>
                </c:pt>
                <c:pt idx="24">
                  <c:v>-0.0778359750198483</c:v>
                </c:pt>
                <c:pt idx="25">
                  <c:v>0.339596247104204</c:v>
                </c:pt>
                <c:pt idx="26">
                  <c:v>0.267164375115083</c:v>
                </c:pt>
                <c:pt idx="27">
                  <c:v>0.452518672464947</c:v>
                </c:pt>
                <c:pt idx="28">
                  <c:v>0.150144683806797</c:v>
                </c:pt>
                <c:pt idx="29">
                  <c:v>0.200182432275501</c:v>
                </c:pt>
                <c:pt idx="30">
                  <c:v>0.123647278081972</c:v>
                </c:pt>
                <c:pt idx="31">
                  <c:v>0.373660001659672</c:v>
                </c:pt>
                <c:pt idx="32">
                  <c:v>-0.0276449368765697</c:v>
                </c:pt>
                <c:pt idx="33">
                  <c:v>0.256658733647434</c:v>
                </c:pt>
                <c:pt idx="34">
                  <c:v>-0.531819844899228</c:v>
                </c:pt>
                <c:pt idx="35">
                  <c:v>-0.958334442209566</c:v>
                </c:pt>
                <c:pt idx="36">
                  <c:v>0.396772566374508</c:v>
                </c:pt>
                <c:pt idx="37">
                  <c:v>0.176306060409921</c:v>
                </c:pt>
                <c:pt idx="38">
                  <c:v>0.299664815220218</c:v>
                </c:pt>
                <c:pt idx="39">
                  <c:v>0.541012610963289</c:v>
                </c:pt>
                <c:pt idx="40">
                  <c:v>0.923240593950673</c:v>
                </c:pt>
                <c:pt idx="41">
                  <c:v>0.205654918147648</c:v>
                </c:pt>
                <c:pt idx="42">
                  <c:v>0.375275425783087</c:v>
                </c:pt>
                <c:pt idx="43">
                  <c:v>0.167466050350903</c:v>
                </c:pt>
                <c:pt idx="44">
                  <c:v>0.903889274200093</c:v>
                </c:pt>
                <c:pt idx="45">
                  <c:v>-0.195100416916645</c:v>
                </c:pt>
                <c:pt idx="46">
                  <c:v>-0.401769316886025</c:v>
                </c:pt>
                <c:pt idx="47">
                  <c:v>0.1268834203944</c:v>
                </c:pt>
                <c:pt idx="48">
                  <c:v>-1.007010379161393</c:v>
                </c:pt>
                <c:pt idx="49">
                  <c:v>-0.0690545897011994</c:v>
                </c:pt>
                <c:pt idx="50">
                  <c:v>-0.26812427843311</c:v>
                </c:pt>
                <c:pt idx="51">
                  <c:v>-0.0365132643077501</c:v>
                </c:pt>
                <c:pt idx="52">
                  <c:v>0.0411741640732259</c:v>
                </c:pt>
                <c:pt idx="53">
                  <c:v>0.789780794002041</c:v>
                </c:pt>
                <c:pt idx="54">
                  <c:v>0.467177166376985</c:v>
                </c:pt>
                <c:pt idx="55">
                  <c:v>0.177768369321441</c:v>
                </c:pt>
                <c:pt idx="56">
                  <c:v>0.187928033294966</c:v>
                </c:pt>
                <c:pt idx="57">
                  <c:v>0.376735570038022</c:v>
                </c:pt>
                <c:pt idx="58">
                  <c:v>-0.352026686032747</c:v>
                </c:pt>
                <c:pt idx="59">
                  <c:v>-0.213726617551309</c:v>
                </c:pt>
                <c:pt idx="60">
                  <c:v>-0.0457540801368736</c:v>
                </c:pt>
                <c:pt idx="61">
                  <c:v>-1.256373102066117</c:v>
                </c:pt>
                <c:pt idx="62">
                  <c:v>0.0327328485238318</c:v>
                </c:pt>
                <c:pt idx="63">
                  <c:v>-0.788101629412626</c:v>
                </c:pt>
                <c:pt idx="64">
                  <c:v>-1.04379668622726</c:v>
                </c:pt>
                <c:pt idx="65">
                  <c:v>-0.00225338778210471</c:v>
                </c:pt>
                <c:pt idx="66">
                  <c:v>0.343737807077868</c:v>
                </c:pt>
                <c:pt idx="67">
                  <c:v>0.404599424267829</c:v>
                </c:pt>
                <c:pt idx="68">
                  <c:v>-0.0501667458224908</c:v>
                </c:pt>
                <c:pt idx="69">
                  <c:v>0.38389038874281</c:v>
                </c:pt>
                <c:pt idx="70">
                  <c:v>0.2783072858658</c:v>
                </c:pt>
                <c:pt idx="71">
                  <c:v>-0.558324898676108</c:v>
                </c:pt>
                <c:pt idx="72">
                  <c:v>-0.700305761556816</c:v>
                </c:pt>
                <c:pt idx="73">
                  <c:v>0.347971075082331</c:v>
                </c:pt>
                <c:pt idx="74">
                  <c:v>-0.439212993296735</c:v>
                </c:pt>
                <c:pt idx="75">
                  <c:v>0.465480465782154</c:v>
                </c:pt>
                <c:pt idx="76">
                  <c:v>0.626739346256514</c:v>
                </c:pt>
                <c:pt idx="77">
                  <c:v>-0.160941821969605</c:v>
                </c:pt>
                <c:pt idx="78">
                  <c:v>-0.216947859375455</c:v>
                </c:pt>
                <c:pt idx="79">
                  <c:v>0.163204796866111</c:v>
                </c:pt>
                <c:pt idx="80">
                  <c:v>0.800382436532427</c:v>
                </c:pt>
                <c:pt idx="81">
                  <c:v>1.375162773918706</c:v>
                </c:pt>
                <c:pt idx="82">
                  <c:v>1.54765314147025</c:v>
                </c:pt>
                <c:pt idx="83">
                  <c:v>1.620830876810061</c:v>
                </c:pt>
                <c:pt idx="84">
                  <c:v>0.123294167754544</c:v>
                </c:pt>
                <c:pt idx="85">
                  <c:v>-0.233685584026357</c:v>
                </c:pt>
                <c:pt idx="86">
                  <c:v>0.185790667054153</c:v>
                </c:pt>
                <c:pt idx="87">
                  <c:v>-0.255278602004331</c:v>
                </c:pt>
                <c:pt idx="88">
                  <c:v>-0.0178265525849248</c:v>
                </c:pt>
                <c:pt idx="89">
                  <c:v>0.422553213708881</c:v>
                </c:pt>
                <c:pt idx="90">
                  <c:v>0.91584934713001</c:v>
                </c:pt>
                <c:pt idx="91">
                  <c:v>0.372006993237097</c:v>
                </c:pt>
                <c:pt idx="92">
                  <c:v>0.372340146377237</c:v>
                </c:pt>
                <c:pt idx="93">
                  <c:v>0.441993858903583</c:v>
                </c:pt>
                <c:pt idx="94">
                  <c:v>0.445054424963082</c:v>
                </c:pt>
                <c:pt idx="95">
                  <c:v>0.672578034398938</c:v>
                </c:pt>
                <c:pt idx="96">
                  <c:v>1.199705294529828</c:v>
                </c:pt>
                <c:pt idx="97">
                  <c:v>1.119452112707062</c:v>
                </c:pt>
                <c:pt idx="98">
                  <c:v>0.860867165232506</c:v>
                </c:pt>
                <c:pt idx="99">
                  <c:v>0.87413442014552</c:v>
                </c:pt>
                <c:pt idx="100">
                  <c:v>0.755829677428476</c:v>
                </c:pt>
                <c:pt idx="101">
                  <c:v>0.366078339530809</c:v>
                </c:pt>
                <c:pt idx="102">
                  <c:v>0.221926654602491</c:v>
                </c:pt>
                <c:pt idx="103">
                  <c:v>0.522249411920502</c:v>
                </c:pt>
                <c:pt idx="104">
                  <c:v>0.424013819166674</c:v>
                </c:pt>
                <c:pt idx="105">
                  <c:v>0.247466923353564</c:v>
                </c:pt>
                <c:pt idx="106">
                  <c:v>0.473411165499893</c:v>
                </c:pt>
                <c:pt idx="107">
                  <c:v>0.567414542902604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990768"/>
        <c:axId val="1788116672"/>
      </c:scatterChart>
      <c:valAx>
        <c:axId val="178499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116672"/>
        <c:crosses val="autoZero"/>
        <c:crossBetween val="midCat"/>
      </c:valAx>
      <c:valAx>
        <c:axId val="178811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990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Holt's</a:t>
            </a:r>
            <a:r>
              <a:rPr lang="zh-CN" altLang="en-US" baseline="0"/>
              <a:t> </a:t>
            </a:r>
            <a:r>
              <a:rPr lang="en-US" altLang="zh-CN" baseline="0"/>
              <a:t>winter</a:t>
            </a:r>
            <a:r>
              <a:rPr lang="zh-CN" altLang="en-US" baseline="0"/>
              <a:t> </a:t>
            </a:r>
            <a:r>
              <a:rPr lang="en-US" altLang="zh-CN" baseline="0"/>
              <a:t>multiplicative:</a:t>
            </a:r>
            <a:r>
              <a:rPr lang="zh-CN" altLang="en-US" baseline="0"/>
              <a:t> </a:t>
            </a:r>
            <a:r>
              <a:rPr lang="en-US" altLang="zh-CN" baseline="0"/>
              <a:t>Funding</a:t>
            </a:r>
            <a:r>
              <a:rPr lang="zh-CN" altLang="en-US" baseline="0"/>
              <a:t> </a:t>
            </a:r>
            <a:r>
              <a:rPr lang="en-US" altLang="zh-CN" baseline="0"/>
              <a:t>&amp;</a:t>
            </a:r>
            <a:r>
              <a:rPr lang="zh-CN" altLang="en-US" baseline="0"/>
              <a:t> </a:t>
            </a:r>
            <a:r>
              <a:rPr lang="en-US" altLang="zh-CN" baseline="0"/>
              <a:t>Forecast</a:t>
            </a:r>
          </a:p>
        </c:rich>
      </c:tx>
      <c:layout>
        <c:manualLayout>
          <c:xMode val="edge"/>
          <c:yMode val="edge"/>
          <c:x val="0.264532041885204"/>
          <c:y val="0.04665072649111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'Holt''s winter multiplicative '!$B$1</c:f>
              <c:strCache>
                <c:ptCount val="1"/>
                <c:pt idx="0">
                  <c:v>Funding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'Holt''s winter multiplicative '!$B$14:$B$121</c:f>
              <c:numCache>
                <c:formatCode>General</c:formatCode>
                <c:ptCount val="108"/>
                <c:pt idx="0">
                  <c:v>20.1</c:v>
                </c:pt>
                <c:pt idx="1">
                  <c:v>21.6</c:v>
                </c:pt>
                <c:pt idx="2">
                  <c:v>21.6</c:v>
                </c:pt>
                <c:pt idx="3">
                  <c:v>21.9</c:v>
                </c:pt>
                <c:pt idx="4">
                  <c:v>23.4</c:v>
                </c:pt>
                <c:pt idx="5">
                  <c:v>25.9</c:v>
                </c:pt>
                <c:pt idx="6">
                  <c:v>26.0</c:v>
                </c:pt>
                <c:pt idx="7">
                  <c:v>26.2</c:v>
                </c:pt>
                <c:pt idx="8">
                  <c:v>24.7</c:v>
                </c:pt>
                <c:pt idx="9">
                  <c:v>23.5</c:v>
                </c:pt>
                <c:pt idx="10">
                  <c:v>23.4</c:v>
                </c:pt>
                <c:pt idx="11">
                  <c:v>23.9</c:v>
                </c:pt>
                <c:pt idx="12">
                  <c:v>20.0</c:v>
                </c:pt>
                <c:pt idx="13">
                  <c:v>20.4</c:v>
                </c:pt>
                <c:pt idx="14">
                  <c:v>20.9</c:v>
                </c:pt>
                <c:pt idx="15">
                  <c:v>21.6</c:v>
                </c:pt>
                <c:pt idx="16">
                  <c:v>23.2</c:v>
                </c:pt>
                <c:pt idx="17">
                  <c:v>25.6</c:v>
                </c:pt>
                <c:pt idx="18">
                  <c:v>26.6</c:v>
                </c:pt>
                <c:pt idx="19">
                  <c:v>26.3</c:v>
                </c:pt>
                <c:pt idx="20">
                  <c:v>23.7</c:v>
                </c:pt>
                <c:pt idx="21">
                  <c:v>22.2</c:v>
                </c:pt>
                <c:pt idx="22">
                  <c:v>22.7</c:v>
                </c:pt>
                <c:pt idx="23">
                  <c:v>23.6</c:v>
                </c:pt>
                <c:pt idx="24">
                  <c:v>20.2</c:v>
                </c:pt>
                <c:pt idx="25">
                  <c:v>21.1</c:v>
                </c:pt>
                <c:pt idx="26">
                  <c:v>21.5</c:v>
                </c:pt>
                <c:pt idx="27">
                  <c:v>22.2</c:v>
                </c:pt>
                <c:pt idx="28">
                  <c:v>23.4</c:v>
                </c:pt>
                <c:pt idx="29">
                  <c:v>25.7</c:v>
                </c:pt>
                <c:pt idx="30">
                  <c:v>26.3</c:v>
                </c:pt>
                <c:pt idx="31">
                  <c:v>26.2</c:v>
                </c:pt>
                <c:pt idx="32">
                  <c:v>23.6</c:v>
                </c:pt>
                <c:pt idx="33">
                  <c:v>22.8</c:v>
                </c:pt>
                <c:pt idx="34">
                  <c:v>22.8</c:v>
                </c:pt>
                <c:pt idx="35">
                  <c:v>23.3</c:v>
                </c:pt>
                <c:pt idx="36">
                  <c:v>21.0</c:v>
                </c:pt>
                <c:pt idx="37">
                  <c:v>21.7</c:v>
                </c:pt>
                <c:pt idx="38">
                  <c:v>22.2</c:v>
                </c:pt>
                <c:pt idx="39">
                  <c:v>23.1</c:v>
                </c:pt>
                <c:pt idx="40">
                  <c:v>24.8</c:v>
                </c:pt>
                <c:pt idx="41">
                  <c:v>26.6</c:v>
                </c:pt>
                <c:pt idx="42">
                  <c:v>27.4</c:v>
                </c:pt>
                <c:pt idx="43">
                  <c:v>27.1</c:v>
                </c:pt>
                <c:pt idx="44">
                  <c:v>25.3</c:v>
                </c:pt>
                <c:pt idx="45">
                  <c:v>23.6</c:v>
                </c:pt>
                <c:pt idx="46">
                  <c:v>23.5</c:v>
                </c:pt>
                <c:pt idx="47">
                  <c:v>24.7</c:v>
                </c:pt>
                <c:pt idx="48">
                  <c:v>21.2</c:v>
                </c:pt>
                <c:pt idx="49">
                  <c:v>22.5</c:v>
                </c:pt>
                <c:pt idx="50">
                  <c:v>22.7</c:v>
                </c:pt>
                <c:pt idx="51">
                  <c:v>23.6</c:v>
                </c:pt>
                <c:pt idx="52">
                  <c:v>25.1</c:v>
                </c:pt>
                <c:pt idx="53">
                  <c:v>27.6</c:v>
                </c:pt>
                <c:pt idx="54">
                  <c:v>28.2</c:v>
                </c:pt>
                <c:pt idx="55">
                  <c:v>27.7</c:v>
                </c:pt>
                <c:pt idx="56">
                  <c:v>25.7</c:v>
                </c:pt>
                <c:pt idx="57">
                  <c:v>24.3</c:v>
                </c:pt>
                <c:pt idx="58">
                  <c:v>23.7</c:v>
                </c:pt>
                <c:pt idx="59">
                  <c:v>24.9</c:v>
                </c:pt>
                <c:pt idx="60">
                  <c:v>21.8</c:v>
                </c:pt>
                <c:pt idx="61">
                  <c:v>21.9</c:v>
                </c:pt>
                <c:pt idx="62">
                  <c:v>23.1</c:v>
                </c:pt>
                <c:pt idx="63">
                  <c:v>23.2</c:v>
                </c:pt>
                <c:pt idx="64">
                  <c:v>24.2</c:v>
                </c:pt>
                <c:pt idx="65">
                  <c:v>27.2</c:v>
                </c:pt>
                <c:pt idx="66">
                  <c:v>28.0</c:v>
                </c:pt>
                <c:pt idx="67">
                  <c:v>27.6</c:v>
                </c:pt>
                <c:pt idx="68">
                  <c:v>25.2</c:v>
                </c:pt>
                <c:pt idx="69">
                  <c:v>24.1</c:v>
                </c:pt>
                <c:pt idx="70">
                  <c:v>23.6</c:v>
                </c:pt>
                <c:pt idx="71">
                  <c:v>24.1</c:v>
                </c:pt>
                <c:pt idx="72">
                  <c:v>20.7</c:v>
                </c:pt>
                <c:pt idx="73">
                  <c:v>22.0</c:v>
                </c:pt>
                <c:pt idx="74">
                  <c:v>22.5</c:v>
                </c:pt>
                <c:pt idx="75">
                  <c:v>23.6</c:v>
                </c:pt>
                <c:pt idx="76">
                  <c:v>25.2</c:v>
                </c:pt>
                <c:pt idx="77">
                  <c:v>27.6</c:v>
                </c:pt>
                <c:pt idx="78">
                  <c:v>28.2</c:v>
                </c:pt>
                <c:pt idx="79">
                  <c:v>28.0</c:v>
                </c:pt>
                <c:pt idx="80">
                  <c:v>26.3</c:v>
                </c:pt>
                <c:pt idx="81">
                  <c:v>25.9</c:v>
                </c:pt>
                <c:pt idx="82">
                  <c:v>25.9</c:v>
                </c:pt>
                <c:pt idx="83">
                  <c:v>27.1</c:v>
                </c:pt>
                <c:pt idx="84">
                  <c:v>22.9</c:v>
                </c:pt>
                <c:pt idx="85">
                  <c:v>23.8</c:v>
                </c:pt>
                <c:pt idx="86">
                  <c:v>24.8</c:v>
                </c:pt>
                <c:pt idx="87">
                  <c:v>25.4</c:v>
                </c:pt>
                <c:pt idx="88">
                  <c:v>27.0</c:v>
                </c:pt>
                <c:pt idx="89">
                  <c:v>29.9</c:v>
                </c:pt>
                <c:pt idx="90">
                  <c:v>31.2</c:v>
                </c:pt>
                <c:pt idx="91">
                  <c:v>30.7</c:v>
                </c:pt>
                <c:pt idx="92">
                  <c:v>28.9</c:v>
                </c:pt>
                <c:pt idx="93">
                  <c:v>28.3</c:v>
                </c:pt>
                <c:pt idx="94">
                  <c:v>28.0</c:v>
                </c:pt>
                <c:pt idx="95">
                  <c:v>29.1</c:v>
                </c:pt>
                <c:pt idx="96">
                  <c:v>25.6</c:v>
                </c:pt>
                <c:pt idx="97">
                  <c:v>26.5</c:v>
                </c:pt>
                <c:pt idx="98">
                  <c:v>27.2</c:v>
                </c:pt>
                <c:pt idx="99">
                  <c:v>27.9</c:v>
                </c:pt>
                <c:pt idx="100">
                  <c:v>29.4</c:v>
                </c:pt>
                <c:pt idx="101">
                  <c:v>31.8</c:v>
                </c:pt>
                <c:pt idx="102">
                  <c:v>32.7</c:v>
                </c:pt>
                <c:pt idx="103">
                  <c:v>32.4</c:v>
                </c:pt>
                <c:pt idx="104">
                  <c:v>30.4</c:v>
                </c:pt>
                <c:pt idx="105">
                  <c:v>29.5</c:v>
                </c:pt>
                <c:pt idx="106">
                  <c:v>29.3</c:v>
                </c:pt>
                <c:pt idx="107">
                  <c:v>30.3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'Holt''s winter multiplicative '!$G$1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'Holt''s winter multiplicative '!$G$14:$G$121</c:f>
              <c:numCache>
                <c:formatCode>0.00</c:formatCode>
                <c:ptCount val="108"/>
                <c:pt idx="0">
                  <c:v>16.2</c:v>
                </c:pt>
                <c:pt idx="1">
                  <c:v>17.7528314236086</c:v>
                </c:pt>
                <c:pt idx="2">
                  <c:v>21.01842535069997</c:v>
                </c:pt>
                <c:pt idx="3">
                  <c:v>21.30631891800723</c:v>
                </c:pt>
                <c:pt idx="4">
                  <c:v>23.54278444626463</c:v>
                </c:pt>
                <c:pt idx="5">
                  <c:v>25.70371647591624</c:v>
                </c:pt>
                <c:pt idx="6">
                  <c:v>26.7018770861778</c:v>
                </c:pt>
                <c:pt idx="7">
                  <c:v>27.11934278611389</c:v>
                </c:pt>
                <c:pt idx="8">
                  <c:v>25.21304591914574</c:v>
                </c:pt>
                <c:pt idx="9">
                  <c:v>25.10499975335951</c:v>
                </c:pt>
                <c:pt idx="10">
                  <c:v>24.48809083789405</c:v>
                </c:pt>
                <c:pt idx="11">
                  <c:v>25.86807200633844</c:v>
                </c:pt>
                <c:pt idx="12">
                  <c:v>20.33924953713485</c:v>
                </c:pt>
                <c:pt idx="13">
                  <c:v>20.60349625283927</c:v>
                </c:pt>
                <c:pt idx="14">
                  <c:v>20.39284517837417</c:v>
                </c:pt>
                <c:pt idx="15">
                  <c:v>20.64850398879619</c:v>
                </c:pt>
                <c:pt idx="16">
                  <c:v>22.35010165887574</c:v>
                </c:pt>
                <c:pt idx="17">
                  <c:v>24.92223880369135</c:v>
                </c:pt>
                <c:pt idx="18">
                  <c:v>25.3585761875217</c:v>
                </c:pt>
                <c:pt idx="19">
                  <c:v>26.10253505170656</c:v>
                </c:pt>
                <c:pt idx="20">
                  <c:v>24.78471496134281</c:v>
                </c:pt>
                <c:pt idx="21">
                  <c:v>23.70232858345459</c:v>
                </c:pt>
                <c:pt idx="22">
                  <c:v>23.48045839536963</c:v>
                </c:pt>
                <c:pt idx="23">
                  <c:v>24.25083381496585</c:v>
                </c:pt>
                <c:pt idx="24">
                  <c:v>20.23961324890726</c:v>
                </c:pt>
                <c:pt idx="25">
                  <c:v>20.6873620625851</c:v>
                </c:pt>
                <c:pt idx="26">
                  <c:v>21.1694774538576</c:v>
                </c:pt>
                <c:pt idx="27">
                  <c:v>21.70918982936025</c:v>
                </c:pt>
                <c:pt idx="28">
                  <c:v>23.22529161096059</c:v>
                </c:pt>
                <c:pt idx="29">
                  <c:v>25.49663323895276</c:v>
                </c:pt>
                <c:pt idx="30">
                  <c:v>26.21193702810113</c:v>
                </c:pt>
                <c:pt idx="31">
                  <c:v>25.88281539630606</c:v>
                </c:pt>
                <c:pt idx="32">
                  <c:v>23.66225682099931</c:v>
                </c:pt>
                <c:pt idx="33">
                  <c:v>22.51751008928467</c:v>
                </c:pt>
                <c:pt idx="34">
                  <c:v>23.30230746467832</c:v>
                </c:pt>
                <c:pt idx="35">
                  <c:v>24.26223880570795</c:v>
                </c:pt>
                <c:pt idx="36">
                  <c:v>20.56528758819319</c:v>
                </c:pt>
                <c:pt idx="37">
                  <c:v>21.49102611161776</c:v>
                </c:pt>
                <c:pt idx="38">
                  <c:v>21.86749426980426</c:v>
                </c:pt>
                <c:pt idx="39">
                  <c:v>22.53876728460416</c:v>
                </c:pt>
                <c:pt idx="40">
                  <c:v>23.86660069693027</c:v>
                </c:pt>
                <c:pt idx="41">
                  <c:v>26.42851501607174</c:v>
                </c:pt>
                <c:pt idx="42">
                  <c:v>27.07230302859309</c:v>
                </c:pt>
                <c:pt idx="43">
                  <c:v>26.97368042730626</c:v>
                </c:pt>
                <c:pt idx="44">
                  <c:v>24.34741905605068</c:v>
                </c:pt>
                <c:pt idx="45">
                  <c:v>23.69021016976667</c:v>
                </c:pt>
                <c:pt idx="46">
                  <c:v>23.80549903158044</c:v>
                </c:pt>
                <c:pt idx="47">
                  <c:v>24.50487324345545</c:v>
                </c:pt>
                <c:pt idx="48">
                  <c:v>22.01899836337108</c:v>
                </c:pt>
                <c:pt idx="49">
                  <c:v>22.4820419865103</c:v>
                </c:pt>
                <c:pt idx="50">
                  <c:v>22.91932089872297</c:v>
                </c:pt>
                <c:pt idx="51">
                  <c:v>23.64029675917401</c:v>
                </c:pt>
                <c:pt idx="52">
                  <c:v>25.11642803497037</c:v>
                </c:pt>
                <c:pt idx="53">
                  <c:v>26.88959558598076</c:v>
                </c:pt>
                <c:pt idx="54">
                  <c:v>27.8020965751595</c:v>
                </c:pt>
                <c:pt idx="55">
                  <c:v>27.5676827968326</c:v>
                </c:pt>
                <c:pt idx="56">
                  <c:v>25.51111380682662</c:v>
                </c:pt>
                <c:pt idx="57">
                  <c:v>23.86569859587076</c:v>
                </c:pt>
                <c:pt idx="58">
                  <c:v>23.95715714783696</c:v>
                </c:pt>
                <c:pt idx="59">
                  <c:v>25.05949987652847</c:v>
                </c:pt>
                <c:pt idx="60">
                  <c:v>21.68223725850728</c:v>
                </c:pt>
                <c:pt idx="61">
                  <c:v>23.04172290644631</c:v>
                </c:pt>
                <c:pt idx="62">
                  <c:v>23.00450572264254</c:v>
                </c:pt>
                <c:pt idx="63">
                  <c:v>23.95326363222557</c:v>
                </c:pt>
                <c:pt idx="64">
                  <c:v>25.27085982213008</c:v>
                </c:pt>
                <c:pt idx="65">
                  <c:v>27.29133091817332</c:v>
                </c:pt>
                <c:pt idx="66">
                  <c:v>27.75129928162184</c:v>
                </c:pt>
                <c:pt idx="67">
                  <c:v>27.28234737382449</c:v>
                </c:pt>
                <c:pt idx="68">
                  <c:v>25.33485235089312</c:v>
                </c:pt>
                <c:pt idx="69">
                  <c:v>23.80352327091325</c:v>
                </c:pt>
                <c:pt idx="70">
                  <c:v>23.34984647897224</c:v>
                </c:pt>
                <c:pt idx="71">
                  <c:v>24.63590089586686</c:v>
                </c:pt>
                <c:pt idx="72">
                  <c:v>21.4117722526983</c:v>
                </c:pt>
                <c:pt idx="73">
                  <c:v>21.59500434641751</c:v>
                </c:pt>
                <c:pt idx="74">
                  <c:v>22.86051392671283</c:v>
                </c:pt>
                <c:pt idx="75">
                  <c:v>23.04854185089199</c:v>
                </c:pt>
                <c:pt idx="76">
                  <c:v>24.4578011835277</c:v>
                </c:pt>
                <c:pt idx="77">
                  <c:v>27.73236895795378</c:v>
                </c:pt>
                <c:pt idx="78">
                  <c:v>28.44872527736635</c:v>
                </c:pt>
                <c:pt idx="79">
                  <c:v>27.89545787459406</c:v>
                </c:pt>
                <c:pt idx="80">
                  <c:v>25.5301701991588</c:v>
                </c:pt>
                <c:pt idx="81">
                  <c:v>24.52986541491677</c:v>
                </c:pt>
                <c:pt idx="82">
                  <c:v>24.30614713927789</c:v>
                </c:pt>
                <c:pt idx="83">
                  <c:v>25.39448909076373</c:v>
                </c:pt>
                <c:pt idx="84">
                  <c:v>22.39628031331307</c:v>
                </c:pt>
                <c:pt idx="85">
                  <c:v>23.84103053057061</c:v>
                </c:pt>
                <c:pt idx="86">
                  <c:v>24.48655800714223</c:v>
                </c:pt>
                <c:pt idx="87">
                  <c:v>25.62681443400102</c:v>
                </c:pt>
                <c:pt idx="88">
                  <c:v>27.10390563986342</c:v>
                </c:pt>
                <c:pt idx="89">
                  <c:v>29.7072886632284</c:v>
                </c:pt>
                <c:pt idx="90">
                  <c:v>30.48920487385453</c:v>
                </c:pt>
                <c:pt idx="91">
                  <c:v>30.44447489622435</c:v>
                </c:pt>
                <c:pt idx="92">
                  <c:v>28.45302519598136</c:v>
                </c:pt>
                <c:pt idx="93">
                  <c:v>27.74835025098822</c:v>
                </c:pt>
                <c:pt idx="94">
                  <c:v>27.43814721879155</c:v>
                </c:pt>
                <c:pt idx="95">
                  <c:v>28.3784049487784</c:v>
                </c:pt>
                <c:pt idx="96">
                  <c:v>24.00516084044452</c:v>
                </c:pt>
                <c:pt idx="97">
                  <c:v>24.96548904585975</c:v>
                </c:pt>
                <c:pt idx="98">
                  <c:v>25.93443941696624</c:v>
                </c:pt>
                <c:pt idx="99">
                  <c:v>26.6284555183223</c:v>
                </c:pt>
                <c:pt idx="100">
                  <c:v>28.34035037299718</c:v>
                </c:pt>
                <c:pt idx="101">
                  <c:v>31.33885658629064</c:v>
                </c:pt>
                <c:pt idx="102">
                  <c:v>32.51193040418364</c:v>
                </c:pt>
                <c:pt idx="103">
                  <c:v>31.92670541223613</c:v>
                </c:pt>
                <c:pt idx="104">
                  <c:v>29.93722746975676</c:v>
                </c:pt>
                <c:pt idx="105">
                  <c:v>29.16860223168399</c:v>
                </c:pt>
                <c:pt idx="106">
                  <c:v>28.7089391334075</c:v>
                </c:pt>
                <c:pt idx="107">
                  <c:v>29.64207918260494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2067872"/>
        <c:axId val="1789705664"/>
      </c:lineChart>
      <c:catAx>
        <c:axId val="-2142067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705664"/>
        <c:crosses val="autoZero"/>
        <c:auto val="1"/>
        <c:lblAlgn val="ctr"/>
        <c:lblOffset val="100"/>
        <c:noMultiLvlLbl val="0"/>
      </c:catAx>
      <c:valAx>
        <c:axId val="1789705664"/>
        <c:scaling>
          <c:orientation val="minMax"/>
          <c:min val="15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206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Holt's</a:t>
            </a:r>
            <a:r>
              <a:rPr lang="zh-CN" altLang="en-US" baseline="0"/>
              <a:t> </a:t>
            </a:r>
            <a:r>
              <a:rPr lang="en-US" altLang="zh-CN" baseline="0"/>
              <a:t>Winter</a:t>
            </a:r>
            <a:r>
              <a:rPr lang="zh-CN" altLang="en-US" baseline="0"/>
              <a:t> </a:t>
            </a:r>
            <a:r>
              <a:rPr lang="en-US" altLang="zh-CN" baseline="0"/>
              <a:t>Multiplicative</a:t>
            </a:r>
            <a:r>
              <a:rPr lang="zh-CN" altLang="en-US" baseline="0"/>
              <a:t> </a:t>
            </a:r>
            <a:r>
              <a:rPr lang="en-US"/>
              <a:t>Residual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'Holt''s winter multiplicative '!$H$1</c:f>
              <c:strCache>
                <c:ptCount val="1"/>
                <c:pt idx="0">
                  <c:v>Residual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'Holt''s winter multiplicative '!$H$14:$H$121</c:f>
              <c:numCache>
                <c:formatCode>0.00</c:formatCode>
                <c:ptCount val="108"/>
                <c:pt idx="0">
                  <c:v>3.900000000000002</c:v>
                </c:pt>
                <c:pt idx="1">
                  <c:v>3.8471685763914</c:v>
                </c:pt>
                <c:pt idx="2">
                  <c:v>0.58157464930003</c:v>
                </c:pt>
                <c:pt idx="3">
                  <c:v>0.593681081992766</c:v>
                </c:pt>
                <c:pt idx="4">
                  <c:v>-0.142784446264631</c:v>
                </c:pt>
                <c:pt idx="5">
                  <c:v>0.196283524083761</c:v>
                </c:pt>
                <c:pt idx="6">
                  <c:v>-0.701877086177795</c:v>
                </c:pt>
                <c:pt idx="7">
                  <c:v>-0.919342786113891</c:v>
                </c:pt>
                <c:pt idx="8">
                  <c:v>-0.513045919145743</c:v>
                </c:pt>
                <c:pt idx="9">
                  <c:v>-1.604999753359515</c:v>
                </c:pt>
                <c:pt idx="10">
                  <c:v>-1.08809083789405</c:v>
                </c:pt>
                <c:pt idx="11">
                  <c:v>-1.968072006338438</c:v>
                </c:pt>
                <c:pt idx="12">
                  <c:v>-0.339249537134847</c:v>
                </c:pt>
                <c:pt idx="13">
                  <c:v>-0.203496252839273</c:v>
                </c:pt>
                <c:pt idx="14">
                  <c:v>0.507154821625832</c:v>
                </c:pt>
                <c:pt idx="15">
                  <c:v>0.951496011203815</c:v>
                </c:pt>
                <c:pt idx="16">
                  <c:v>0.849898341124255</c:v>
                </c:pt>
                <c:pt idx="17">
                  <c:v>0.677761196308655</c:v>
                </c:pt>
                <c:pt idx="18">
                  <c:v>1.241423812478306</c:v>
                </c:pt>
                <c:pt idx="19">
                  <c:v>0.197464948293437</c:v>
                </c:pt>
                <c:pt idx="20">
                  <c:v>-1.084714961342812</c:v>
                </c:pt>
                <c:pt idx="21">
                  <c:v>-1.502328583454595</c:v>
                </c:pt>
                <c:pt idx="22">
                  <c:v>-0.780458395369628</c:v>
                </c:pt>
                <c:pt idx="23">
                  <c:v>-0.650833814965853</c:v>
                </c:pt>
                <c:pt idx="24">
                  <c:v>-0.0396132489072656</c:v>
                </c:pt>
                <c:pt idx="25">
                  <c:v>0.412637937414903</c:v>
                </c:pt>
                <c:pt idx="26">
                  <c:v>0.330522546142408</c:v>
                </c:pt>
                <c:pt idx="27">
                  <c:v>0.490810170639747</c:v>
                </c:pt>
                <c:pt idx="28">
                  <c:v>0.174708389039413</c:v>
                </c:pt>
                <c:pt idx="29">
                  <c:v>0.203366761047235</c:v>
                </c:pt>
                <c:pt idx="30">
                  <c:v>0.0880629718988679</c:v>
                </c:pt>
                <c:pt idx="31">
                  <c:v>0.317184603693938</c:v>
                </c:pt>
                <c:pt idx="32">
                  <c:v>-0.0622568209993126</c:v>
                </c:pt>
                <c:pt idx="33">
                  <c:v>0.282489910715331</c:v>
                </c:pt>
                <c:pt idx="34">
                  <c:v>-0.502307464678321</c:v>
                </c:pt>
                <c:pt idx="35">
                  <c:v>-0.962238805707951</c:v>
                </c:pt>
                <c:pt idx="36">
                  <c:v>0.43471241180681</c:v>
                </c:pt>
                <c:pt idx="37">
                  <c:v>0.208973888382243</c:v>
                </c:pt>
                <c:pt idx="38">
                  <c:v>0.332505730195741</c:v>
                </c:pt>
                <c:pt idx="39">
                  <c:v>0.561232715395846</c:v>
                </c:pt>
                <c:pt idx="40">
                  <c:v>0.933399303069734</c:v>
                </c:pt>
                <c:pt idx="41">
                  <c:v>0.171484983928259</c:v>
                </c:pt>
                <c:pt idx="42">
                  <c:v>0.327696971406912</c:v>
                </c:pt>
                <c:pt idx="43">
                  <c:v>0.126319572693745</c:v>
                </c:pt>
                <c:pt idx="44">
                  <c:v>0.952580943949325</c:v>
                </c:pt>
                <c:pt idx="45">
                  <c:v>-0.0902101697666637</c:v>
                </c:pt>
                <c:pt idx="46">
                  <c:v>-0.305499031580435</c:v>
                </c:pt>
                <c:pt idx="47">
                  <c:v>0.195126756544546</c:v>
                </c:pt>
                <c:pt idx="48">
                  <c:v>-0.81899836337108</c:v>
                </c:pt>
                <c:pt idx="49">
                  <c:v>0.0179580134897002</c:v>
                </c:pt>
                <c:pt idx="50">
                  <c:v>-0.21932089872297</c:v>
                </c:pt>
                <c:pt idx="51">
                  <c:v>-0.0402967591740086</c:v>
                </c:pt>
                <c:pt idx="52">
                  <c:v>-0.0164280349703709</c:v>
                </c:pt>
                <c:pt idx="53">
                  <c:v>0.710404414019241</c:v>
                </c:pt>
                <c:pt idx="54">
                  <c:v>0.3979034248405</c:v>
                </c:pt>
                <c:pt idx="55">
                  <c:v>0.132317203167403</c:v>
                </c:pt>
                <c:pt idx="56">
                  <c:v>0.188886193173378</c:v>
                </c:pt>
                <c:pt idx="57">
                  <c:v>0.434301404129236</c:v>
                </c:pt>
                <c:pt idx="58">
                  <c:v>-0.25715714783696</c:v>
                </c:pt>
                <c:pt idx="59">
                  <c:v>-0.159499876528468</c:v>
                </c:pt>
                <c:pt idx="60">
                  <c:v>0.117762741492722</c:v>
                </c:pt>
                <c:pt idx="61">
                  <c:v>-1.141722906446311</c:v>
                </c:pt>
                <c:pt idx="62">
                  <c:v>0.0954942773574636</c:v>
                </c:pt>
                <c:pt idx="63">
                  <c:v>-0.753263632225572</c:v>
                </c:pt>
                <c:pt idx="64">
                  <c:v>-1.070859822130085</c:v>
                </c:pt>
                <c:pt idx="65">
                  <c:v>-0.0913309181733197</c:v>
                </c:pt>
                <c:pt idx="66">
                  <c:v>0.248700718378156</c:v>
                </c:pt>
                <c:pt idx="67">
                  <c:v>0.317652626175516</c:v>
                </c:pt>
                <c:pt idx="68">
                  <c:v>-0.134852350893119</c:v>
                </c:pt>
                <c:pt idx="69">
                  <c:v>0.296476729086756</c:v>
                </c:pt>
                <c:pt idx="70">
                  <c:v>0.250153521027759</c:v>
                </c:pt>
                <c:pt idx="71">
                  <c:v>-0.53590089586686</c:v>
                </c:pt>
                <c:pt idx="72">
                  <c:v>-0.711772252698303</c:v>
                </c:pt>
                <c:pt idx="73">
                  <c:v>0.404995653582485</c:v>
                </c:pt>
                <c:pt idx="74">
                  <c:v>-0.360513926712834</c:v>
                </c:pt>
                <c:pt idx="75">
                  <c:v>0.551458149108015</c:v>
                </c:pt>
                <c:pt idx="76">
                  <c:v>0.7421988164723</c:v>
                </c:pt>
                <c:pt idx="77">
                  <c:v>-0.132368957953776</c:v>
                </c:pt>
                <c:pt idx="78">
                  <c:v>-0.248725277366354</c:v>
                </c:pt>
                <c:pt idx="79">
                  <c:v>0.104542125405942</c:v>
                </c:pt>
                <c:pt idx="80">
                  <c:v>0.769829800841197</c:v>
                </c:pt>
                <c:pt idx="81">
                  <c:v>1.370134585083228</c:v>
                </c:pt>
                <c:pt idx="82">
                  <c:v>1.593852860722109</c:v>
                </c:pt>
                <c:pt idx="83">
                  <c:v>1.705510909236267</c:v>
                </c:pt>
                <c:pt idx="84">
                  <c:v>0.503719686686932</c:v>
                </c:pt>
                <c:pt idx="85">
                  <c:v>-0.0410305305706089</c:v>
                </c:pt>
                <c:pt idx="86">
                  <c:v>0.313441992857776</c:v>
                </c:pt>
                <c:pt idx="87">
                  <c:v>-0.226814434001017</c:v>
                </c:pt>
                <c:pt idx="88">
                  <c:v>-0.103905639863424</c:v>
                </c:pt>
                <c:pt idx="89">
                  <c:v>0.192711336771595</c:v>
                </c:pt>
                <c:pt idx="90">
                  <c:v>0.710795126145474</c:v>
                </c:pt>
                <c:pt idx="91">
                  <c:v>0.255525103775653</c:v>
                </c:pt>
                <c:pt idx="92">
                  <c:v>0.446974804018641</c:v>
                </c:pt>
                <c:pt idx="93">
                  <c:v>0.55164974901178</c:v>
                </c:pt>
                <c:pt idx="94">
                  <c:v>0.561852781208447</c:v>
                </c:pt>
                <c:pt idx="95">
                  <c:v>0.721595051221598</c:v>
                </c:pt>
                <c:pt idx="96">
                  <c:v>1.594839159555484</c:v>
                </c:pt>
                <c:pt idx="97">
                  <c:v>1.534510954140249</c:v>
                </c:pt>
                <c:pt idx="98">
                  <c:v>1.265560583033764</c:v>
                </c:pt>
                <c:pt idx="99">
                  <c:v>1.271544481677697</c:v>
                </c:pt>
                <c:pt idx="100">
                  <c:v>1.05964962700282</c:v>
                </c:pt>
                <c:pt idx="101">
                  <c:v>0.461143413709358</c:v>
                </c:pt>
                <c:pt idx="102">
                  <c:v>0.188069595816366</c:v>
                </c:pt>
                <c:pt idx="103">
                  <c:v>0.473294587763867</c:v>
                </c:pt>
                <c:pt idx="104">
                  <c:v>0.462772530243235</c:v>
                </c:pt>
                <c:pt idx="105">
                  <c:v>0.331397768316005</c:v>
                </c:pt>
                <c:pt idx="106">
                  <c:v>0.5910608665925</c:v>
                </c:pt>
                <c:pt idx="107">
                  <c:v>0.657920817395059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92437888"/>
        <c:axId val="-2127874896"/>
      </c:scatterChart>
      <c:valAx>
        <c:axId val="-199243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7874896"/>
        <c:crosses val="autoZero"/>
        <c:crossBetween val="midCat"/>
      </c:valAx>
      <c:valAx>
        <c:axId val="-212787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243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Classical</a:t>
            </a:r>
            <a:r>
              <a:rPr lang="zh-CN" altLang="en-US" baseline="0"/>
              <a:t> </a:t>
            </a:r>
            <a:r>
              <a:rPr lang="en-US" altLang="zh-CN" baseline="0"/>
              <a:t>Time</a:t>
            </a:r>
            <a:r>
              <a:rPr lang="zh-CN" altLang="en-US" baseline="0"/>
              <a:t> </a:t>
            </a:r>
            <a:r>
              <a:rPr lang="en-US" altLang="zh-CN" baseline="0"/>
              <a:t>Series</a:t>
            </a:r>
            <a:r>
              <a:rPr lang="zh-CN" altLang="en-US" baseline="0"/>
              <a:t> </a:t>
            </a:r>
            <a:r>
              <a:rPr lang="en-US" altLang="zh-CN" baseline="0"/>
              <a:t>:</a:t>
            </a:r>
            <a:r>
              <a:rPr lang="zh-CN" altLang="en-US" baseline="0"/>
              <a:t> </a:t>
            </a:r>
            <a:r>
              <a:rPr lang="en-US" altLang="zh-CN" baseline="0"/>
              <a:t>Funding</a:t>
            </a:r>
            <a:r>
              <a:rPr lang="zh-CN" altLang="en-US" baseline="0"/>
              <a:t> </a:t>
            </a:r>
            <a:r>
              <a:rPr lang="en-US" altLang="zh-CN" baseline="0"/>
              <a:t>&amp;</a:t>
            </a:r>
            <a:r>
              <a:rPr lang="zh-CN" altLang="en-US" baseline="0"/>
              <a:t> </a:t>
            </a:r>
            <a:r>
              <a:rPr lang="en-US" altLang="zh-CN" baseline="0"/>
              <a:t>Forecast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'Classical Time Series'!$B$1</c:f>
              <c:strCache>
                <c:ptCount val="1"/>
                <c:pt idx="0">
                  <c:v>Funding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'Classical Time Series'!$B$2:$B$121</c:f>
              <c:numCache>
                <c:formatCode>General</c:formatCode>
                <c:ptCount val="120"/>
                <c:pt idx="0">
                  <c:v>16.2</c:v>
                </c:pt>
                <c:pt idx="1">
                  <c:v>16.7</c:v>
                </c:pt>
                <c:pt idx="2">
                  <c:v>18.7</c:v>
                </c:pt>
                <c:pt idx="3">
                  <c:v>18.8</c:v>
                </c:pt>
                <c:pt idx="4">
                  <c:v>20.6</c:v>
                </c:pt>
                <c:pt idx="5">
                  <c:v>22.5</c:v>
                </c:pt>
                <c:pt idx="6">
                  <c:v>23.3</c:v>
                </c:pt>
                <c:pt idx="7">
                  <c:v>23.8</c:v>
                </c:pt>
                <c:pt idx="8">
                  <c:v>22.3</c:v>
                </c:pt>
                <c:pt idx="9">
                  <c:v>22.3</c:v>
                </c:pt>
                <c:pt idx="10">
                  <c:v>22.1</c:v>
                </c:pt>
                <c:pt idx="11">
                  <c:v>23.6</c:v>
                </c:pt>
                <c:pt idx="12">
                  <c:v>20.1</c:v>
                </c:pt>
                <c:pt idx="13">
                  <c:v>21.6</c:v>
                </c:pt>
                <c:pt idx="14">
                  <c:v>21.6</c:v>
                </c:pt>
                <c:pt idx="15">
                  <c:v>21.9</c:v>
                </c:pt>
                <c:pt idx="16">
                  <c:v>23.4</c:v>
                </c:pt>
                <c:pt idx="17">
                  <c:v>25.9</c:v>
                </c:pt>
                <c:pt idx="18">
                  <c:v>26.0</c:v>
                </c:pt>
                <c:pt idx="19">
                  <c:v>26.2</c:v>
                </c:pt>
                <c:pt idx="20">
                  <c:v>24.7</c:v>
                </c:pt>
                <c:pt idx="21">
                  <c:v>23.5</c:v>
                </c:pt>
                <c:pt idx="22">
                  <c:v>23.4</c:v>
                </c:pt>
                <c:pt idx="23">
                  <c:v>23.9</c:v>
                </c:pt>
                <c:pt idx="24">
                  <c:v>20.0</c:v>
                </c:pt>
                <c:pt idx="25">
                  <c:v>20.4</c:v>
                </c:pt>
                <c:pt idx="26">
                  <c:v>20.9</c:v>
                </c:pt>
                <c:pt idx="27">
                  <c:v>21.6</c:v>
                </c:pt>
                <c:pt idx="28">
                  <c:v>23.2</c:v>
                </c:pt>
                <c:pt idx="29">
                  <c:v>25.6</c:v>
                </c:pt>
                <c:pt idx="30">
                  <c:v>26.6</c:v>
                </c:pt>
                <c:pt idx="31">
                  <c:v>26.3</c:v>
                </c:pt>
                <c:pt idx="32">
                  <c:v>23.7</c:v>
                </c:pt>
                <c:pt idx="33">
                  <c:v>22.2</c:v>
                </c:pt>
                <c:pt idx="34">
                  <c:v>22.7</c:v>
                </c:pt>
                <c:pt idx="35">
                  <c:v>23.6</c:v>
                </c:pt>
                <c:pt idx="36">
                  <c:v>20.2</c:v>
                </c:pt>
                <c:pt idx="37">
                  <c:v>21.1</c:v>
                </c:pt>
                <c:pt idx="38">
                  <c:v>21.5</c:v>
                </c:pt>
                <c:pt idx="39">
                  <c:v>22.2</c:v>
                </c:pt>
                <c:pt idx="40">
                  <c:v>23.4</c:v>
                </c:pt>
                <c:pt idx="41">
                  <c:v>25.7</c:v>
                </c:pt>
                <c:pt idx="42">
                  <c:v>26.3</c:v>
                </c:pt>
                <c:pt idx="43">
                  <c:v>26.2</c:v>
                </c:pt>
                <c:pt idx="44">
                  <c:v>23.6</c:v>
                </c:pt>
                <c:pt idx="45">
                  <c:v>22.8</c:v>
                </c:pt>
                <c:pt idx="46">
                  <c:v>22.8</c:v>
                </c:pt>
                <c:pt idx="47">
                  <c:v>23.3</c:v>
                </c:pt>
                <c:pt idx="48">
                  <c:v>21.0</c:v>
                </c:pt>
                <c:pt idx="49">
                  <c:v>21.7</c:v>
                </c:pt>
                <c:pt idx="50">
                  <c:v>22.2</c:v>
                </c:pt>
                <c:pt idx="51">
                  <c:v>23.1</c:v>
                </c:pt>
                <c:pt idx="52">
                  <c:v>24.8</c:v>
                </c:pt>
                <c:pt idx="53">
                  <c:v>26.6</c:v>
                </c:pt>
                <c:pt idx="54">
                  <c:v>27.4</c:v>
                </c:pt>
                <c:pt idx="55">
                  <c:v>27.1</c:v>
                </c:pt>
                <c:pt idx="56">
                  <c:v>25.3</c:v>
                </c:pt>
                <c:pt idx="57">
                  <c:v>23.6</c:v>
                </c:pt>
                <c:pt idx="58">
                  <c:v>23.5</c:v>
                </c:pt>
                <c:pt idx="59">
                  <c:v>24.7</c:v>
                </c:pt>
                <c:pt idx="60">
                  <c:v>21.2</c:v>
                </c:pt>
                <c:pt idx="61">
                  <c:v>22.5</c:v>
                </c:pt>
                <c:pt idx="62">
                  <c:v>22.7</c:v>
                </c:pt>
                <c:pt idx="63">
                  <c:v>23.6</c:v>
                </c:pt>
                <c:pt idx="64">
                  <c:v>25.1</c:v>
                </c:pt>
                <c:pt idx="65">
                  <c:v>27.6</c:v>
                </c:pt>
                <c:pt idx="66">
                  <c:v>28.2</c:v>
                </c:pt>
                <c:pt idx="67">
                  <c:v>27.7</c:v>
                </c:pt>
                <c:pt idx="68">
                  <c:v>25.7</c:v>
                </c:pt>
                <c:pt idx="69">
                  <c:v>24.3</c:v>
                </c:pt>
                <c:pt idx="70">
                  <c:v>23.7</c:v>
                </c:pt>
                <c:pt idx="71">
                  <c:v>24.9</c:v>
                </c:pt>
                <c:pt idx="72">
                  <c:v>21.8</c:v>
                </c:pt>
                <c:pt idx="73">
                  <c:v>21.9</c:v>
                </c:pt>
                <c:pt idx="74">
                  <c:v>23.1</c:v>
                </c:pt>
                <c:pt idx="75">
                  <c:v>23.2</c:v>
                </c:pt>
                <c:pt idx="76">
                  <c:v>24.2</c:v>
                </c:pt>
                <c:pt idx="77">
                  <c:v>27.2</c:v>
                </c:pt>
                <c:pt idx="78">
                  <c:v>28.0</c:v>
                </c:pt>
                <c:pt idx="79">
                  <c:v>27.6</c:v>
                </c:pt>
                <c:pt idx="80">
                  <c:v>25.2</c:v>
                </c:pt>
                <c:pt idx="81">
                  <c:v>24.1</c:v>
                </c:pt>
                <c:pt idx="82">
                  <c:v>23.6</c:v>
                </c:pt>
                <c:pt idx="83">
                  <c:v>24.1</c:v>
                </c:pt>
                <c:pt idx="84">
                  <c:v>20.7</c:v>
                </c:pt>
                <c:pt idx="85">
                  <c:v>22.0</c:v>
                </c:pt>
                <c:pt idx="86">
                  <c:v>22.5</c:v>
                </c:pt>
                <c:pt idx="87">
                  <c:v>23.6</c:v>
                </c:pt>
                <c:pt idx="88">
                  <c:v>25.2</c:v>
                </c:pt>
                <c:pt idx="89">
                  <c:v>27.6</c:v>
                </c:pt>
                <c:pt idx="90">
                  <c:v>28.2</c:v>
                </c:pt>
                <c:pt idx="91">
                  <c:v>28.0</c:v>
                </c:pt>
                <c:pt idx="92">
                  <c:v>26.3</c:v>
                </c:pt>
                <c:pt idx="93">
                  <c:v>25.9</c:v>
                </c:pt>
                <c:pt idx="94">
                  <c:v>25.9</c:v>
                </c:pt>
                <c:pt idx="95">
                  <c:v>27.1</c:v>
                </c:pt>
                <c:pt idx="96">
                  <c:v>22.9</c:v>
                </c:pt>
                <c:pt idx="97">
                  <c:v>23.8</c:v>
                </c:pt>
                <c:pt idx="98">
                  <c:v>24.8</c:v>
                </c:pt>
                <c:pt idx="99">
                  <c:v>25.4</c:v>
                </c:pt>
                <c:pt idx="100">
                  <c:v>27.0</c:v>
                </c:pt>
                <c:pt idx="101">
                  <c:v>29.9</c:v>
                </c:pt>
                <c:pt idx="102">
                  <c:v>31.2</c:v>
                </c:pt>
                <c:pt idx="103">
                  <c:v>30.7</c:v>
                </c:pt>
                <c:pt idx="104">
                  <c:v>28.9</c:v>
                </c:pt>
                <c:pt idx="105">
                  <c:v>28.3</c:v>
                </c:pt>
                <c:pt idx="106">
                  <c:v>28.0</c:v>
                </c:pt>
                <c:pt idx="107">
                  <c:v>29.1</c:v>
                </c:pt>
                <c:pt idx="108">
                  <c:v>25.6</c:v>
                </c:pt>
                <c:pt idx="109">
                  <c:v>26.5</c:v>
                </c:pt>
                <c:pt idx="110">
                  <c:v>27.2</c:v>
                </c:pt>
                <c:pt idx="111">
                  <c:v>27.9</c:v>
                </c:pt>
                <c:pt idx="112">
                  <c:v>29.4</c:v>
                </c:pt>
                <c:pt idx="113">
                  <c:v>31.8</c:v>
                </c:pt>
                <c:pt idx="114">
                  <c:v>32.7</c:v>
                </c:pt>
                <c:pt idx="115">
                  <c:v>32.4</c:v>
                </c:pt>
                <c:pt idx="116">
                  <c:v>30.4</c:v>
                </c:pt>
                <c:pt idx="117">
                  <c:v>29.5</c:v>
                </c:pt>
                <c:pt idx="118">
                  <c:v>29.3</c:v>
                </c:pt>
                <c:pt idx="119">
                  <c:v>30.3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'Classical Time Series'!$K$1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'Classical Time Series'!$K$2:$K$121</c:f>
              <c:numCache>
                <c:formatCode>0.00</c:formatCode>
                <c:ptCount val="120"/>
                <c:pt idx="0">
                  <c:v>18.97267244306857</c:v>
                </c:pt>
                <c:pt idx="1">
                  <c:v>19.79826053781321</c:v>
                </c:pt>
                <c:pt idx="2">
                  <c:v>20.4794041881134</c:v>
                </c:pt>
                <c:pt idx="3">
                  <c:v>21.0605478384136</c:v>
                </c:pt>
                <c:pt idx="4">
                  <c:v>22.54169148871379</c:v>
                </c:pt>
                <c:pt idx="5">
                  <c:v>24.9339462501251</c:v>
                </c:pt>
                <c:pt idx="6">
                  <c:v>25.41947866459923</c:v>
                </c:pt>
                <c:pt idx="7">
                  <c:v>25.2654793586119</c:v>
                </c:pt>
                <c:pt idx="8">
                  <c:v>23.23648005262457</c:v>
                </c:pt>
                <c:pt idx="9">
                  <c:v>22.20748074663724</c:v>
                </c:pt>
                <c:pt idx="10">
                  <c:v>22.06598144064991</c:v>
                </c:pt>
                <c:pt idx="11">
                  <c:v>22.98698213466258</c:v>
                </c:pt>
                <c:pt idx="12">
                  <c:v>19.21139877329167</c:v>
                </c:pt>
                <c:pt idx="13">
                  <c:v>20.04170095546127</c:v>
                </c:pt>
                <c:pt idx="14">
                  <c:v>20.72755869318641</c:v>
                </c:pt>
                <c:pt idx="15">
                  <c:v>21.31341643091156</c:v>
                </c:pt>
                <c:pt idx="16">
                  <c:v>22.7992741686367</c:v>
                </c:pt>
                <c:pt idx="17">
                  <c:v>25.19624301747296</c:v>
                </c:pt>
                <c:pt idx="18">
                  <c:v>25.68648951937204</c:v>
                </c:pt>
                <c:pt idx="19">
                  <c:v>25.53720430080966</c:v>
                </c:pt>
                <c:pt idx="20">
                  <c:v>23.51291908224728</c:v>
                </c:pt>
                <c:pt idx="21">
                  <c:v>22.4886338636849</c:v>
                </c:pt>
                <c:pt idx="22">
                  <c:v>22.35184864512252</c:v>
                </c:pt>
                <c:pt idx="23">
                  <c:v>23.27756342656015</c:v>
                </c:pt>
                <c:pt idx="24">
                  <c:v>19.50669415261419</c:v>
                </c:pt>
                <c:pt idx="25">
                  <c:v>20.34171042220873</c:v>
                </c:pt>
                <c:pt idx="26">
                  <c:v>21.03228224735883</c:v>
                </c:pt>
                <c:pt idx="27">
                  <c:v>21.62285407250893</c:v>
                </c:pt>
                <c:pt idx="28">
                  <c:v>23.11342589765903</c:v>
                </c:pt>
                <c:pt idx="29">
                  <c:v>25.51510883392023</c:v>
                </c:pt>
                <c:pt idx="30">
                  <c:v>26.01006942324427</c:v>
                </c:pt>
                <c:pt idx="31">
                  <c:v>25.86549829210685</c:v>
                </c:pt>
                <c:pt idx="32">
                  <c:v>23.84592716096941</c:v>
                </c:pt>
                <c:pt idx="33">
                  <c:v>22.82635602983199</c:v>
                </c:pt>
                <c:pt idx="34">
                  <c:v>22.69428489869456</c:v>
                </c:pt>
                <c:pt idx="35">
                  <c:v>23.62471376755713</c:v>
                </c:pt>
                <c:pt idx="36">
                  <c:v>19.85855858103613</c:v>
                </c:pt>
                <c:pt idx="37">
                  <c:v>20.69828893805563</c:v>
                </c:pt>
                <c:pt idx="38">
                  <c:v>21.39357485063067</c:v>
                </c:pt>
                <c:pt idx="39">
                  <c:v>21.98886076320572</c:v>
                </c:pt>
                <c:pt idx="40">
                  <c:v>23.48414667578077</c:v>
                </c:pt>
                <c:pt idx="41">
                  <c:v>25.89054369946693</c:v>
                </c:pt>
                <c:pt idx="42">
                  <c:v>26.39021837621592</c:v>
                </c:pt>
                <c:pt idx="43">
                  <c:v>26.25036133250345</c:v>
                </c:pt>
                <c:pt idx="44">
                  <c:v>24.23550428879097</c:v>
                </c:pt>
                <c:pt idx="45">
                  <c:v>23.22064724507849</c:v>
                </c:pt>
                <c:pt idx="46">
                  <c:v>23.09329020136602</c:v>
                </c:pt>
                <c:pt idx="47">
                  <c:v>24.02843315765354</c:v>
                </c:pt>
                <c:pt idx="48">
                  <c:v>20.26699205855749</c:v>
                </c:pt>
                <c:pt idx="49">
                  <c:v>21.11143650300194</c:v>
                </c:pt>
                <c:pt idx="50">
                  <c:v>21.81143650300194</c:v>
                </c:pt>
                <c:pt idx="51">
                  <c:v>22.41143650300194</c:v>
                </c:pt>
                <c:pt idx="52">
                  <c:v>23.91143650300194</c:v>
                </c:pt>
                <c:pt idx="53">
                  <c:v>26.32254761411305</c:v>
                </c:pt>
                <c:pt idx="54">
                  <c:v>26.82693637828699</c:v>
                </c:pt>
                <c:pt idx="55">
                  <c:v>26.69179342199946</c:v>
                </c:pt>
                <c:pt idx="56">
                  <c:v>24.68165046571194</c:v>
                </c:pt>
                <c:pt idx="57">
                  <c:v>23.67150750942441</c:v>
                </c:pt>
                <c:pt idx="58">
                  <c:v>23.54886455313689</c:v>
                </c:pt>
                <c:pt idx="59">
                  <c:v>24.48872159684937</c:v>
                </c:pt>
                <c:pt idx="60">
                  <c:v>20.73199458517827</c:v>
                </c:pt>
                <c:pt idx="61">
                  <c:v>21.58115311704766</c:v>
                </c:pt>
                <c:pt idx="62">
                  <c:v>22.28586720447262</c:v>
                </c:pt>
                <c:pt idx="63">
                  <c:v>22.89058129189757</c:v>
                </c:pt>
                <c:pt idx="64">
                  <c:v>24.39529537932252</c:v>
                </c:pt>
                <c:pt idx="65">
                  <c:v>26.81112057785858</c:v>
                </c:pt>
                <c:pt idx="66">
                  <c:v>27.32022342945747</c:v>
                </c:pt>
                <c:pt idx="67">
                  <c:v>27.1897945605949</c:v>
                </c:pt>
                <c:pt idx="68">
                  <c:v>25.18436569173233</c:v>
                </c:pt>
                <c:pt idx="69">
                  <c:v>24.17893682286975</c:v>
                </c:pt>
                <c:pt idx="70">
                  <c:v>24.06100795400718</c:v>
                </c:pt>
                <c:pt idx="71">
                  <c:v>25.00557908514461</c:v>
                </c:pt>
                <c:pt idx="72">
                  <c:v>21.25356616089846</c:v>
                </c:pt>
                <c:pt idx="73">
                  <c:v>22.10743878019282</c:v>
                </c:pt>
                <c:pt idx="74">
                  <c:v>22.81686695504271</c:v>
                </c:pt>
                <c:pt idx="75">
                  <c:v>23.42629512989262</c:v>
                </c:pt>
                <c:pt idx="76">
                  <c:v>24.93572330474252</c:v>
                </c:pt>
                <c:pt idx="77">
                  <c:v>27.35626259070354</c:v>
                </c:pt>
                <c:pt idx="78">
                  <c:v>27.87007952972738</c:v>
                </c:pt>
                <c:pt idx="79">
                  <c:v>27.74436474828976</c:v>
                </c:pt>
                <c:pt idx="80">
                  <c:v>25.74364996685214</c:v>
                </c:pt>
                <c:pt idx="81">
                  <c:v>24.74293518541452</c:v>
                </c:pt>
                <c:pt idx="82">
                  <c:v>24.6297204039769</c:v>
                </c:pt>
                <c:pt idx="83">
                  <c:v>25.57900562253927</c:v>
                </c:pt>
                <c:pt idx="84">
                  <c:v>21.83170678571808</c:v>
                </c:pt>
                <c:pt idx="85">
                  <c:v>22.69029349243738</c:v>
                </c:pt>
                <c:pt idx="86">
                  <c:v>23.40443575471223</c:v>
                </c:pt>
                <c:pt idx="87">
                  <c:v>24.01857801698709</c:v>
                </c:pt>
                <c:pt idx="88">
                  <c:v>25.53272027926194</c:v>
                </c:pt>
                <c:pt idx="89">
                  <c:v>27.95797365264791</c:v>
                </c:pt>
                <c:pt idx="90">
                  <c:v>28.47650467909671</c:v>
                </c:pt>
                <c:pt idx="91">
                  <c:v>28.35550398508403</c:v>
                </c:pt>
                <c:pt idx="92">
                  <c:v>26.35950329107137</c:v>
                </c:pt>
                <c:pt idx="93">
                  <c:v>25.36350259705869</c:v>
                </c:pt>
                <c:pt idx="94">
                  <c:v>25.25500190304602</c:v>
                </c:pt>
                <c:pt idx="95">
                  <c:v>26.20900120903336</c:v>
                </c:pt>
                <c:pt idx="96">
                  <c:v>22.46641645963711</c:v>
                </c:pt>
                <c:pt idx="97">
                  <c:v>23.32971725378137</c:v>
                </c:pt>
                <c:pt idx="98">
                  <c:v>24.04857360348117</c:v>
                </c:pt>
                <c:pt idx="99">
                  <c:v>24.66742995318098</c:v>
                </c:pt>
                <c:pt idx="100">
                  <c:v>26.18628630288078</c:v>
                </c:pt>
                <c:pt idx="101">
                  <c:v>28.6162537636917</c:v>
                </c:pt>
                <c:pt idx="102">
                  <c:v>29.13949887756544</c:v>
                </c:pt>
                <c:pt idx="103">
                  <c:v>29.02321227097773</c:v>
                </c:pt>
                <c:pt idx="104">
                  <c:v>27.03192566439001</c:v>
                </c:pt>
                <c:pt idx="105">
                  <c:v>26.0406390578023</c:v>
                </c:pt>
                <c:pt idx="106">
                  <c:v>25.93685245121457</c:v>
                </c:pt>
                <c:pt idx="107">
                  <c:v>26.89556584462686</c:v>
                </c:pt>
                <c:pt idx="108">
                  <c:v>23.15769518265556</c:v>
                </c:pt>
                <c:pt idx="109">
                  <c:v>24.02571006422477</c:v>
                </c:pt>
                <c:pt idx="110">
                  <c:v>24.74928050134953</c:v>
                </c:pt>
                <c:pt idx="111">
                  <c:v>25.37285093847429</c:v>
                </c:pt>
                <c:pt idx="112">
                  <c:v>26.89642137559904</c:v>
                </c:pt>
                <c:pt idx="113">
                  <c:v>29.33110292383492</c:v>
                </c:pt>
                <c:pt idx="114">
                  <c:v>29.85906212513361</c:v>
                </c:pt>
                <c:pt idx="115">
                  <c:v>29.74748960597084</c:v>
                </c:pt>
                <c:pt idx="116">
                  <c:v>27.76091708680808</c:v>
                </c:pt>
                <c:pt idx="117">
                  <c:v>26.77434456764531</c:v>
                </c:pt>
                <c:pt idx="118">
                  <c:v>26.67527204848255</c:v>
                </c:pt>
                <c:pt idx="119">
                  <c:v>27.63869952931978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2188112"/>
        <c:axId val="2116169136"/>
      </c:lineChart>
      <c:catAx>
        <c:axId val="-2142188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169136"/>
        <c:crosses val="autoZero"/>
        <c:auto val="1"/>
        <c:lblAlgn val="ctr"/>
        <c:lblOffset val="100"/>
        <c:noMultiLvlLbl val="0"/>
      </c:catAx>
      <c:valAx>
        <c:axId val="2116169136"/>
        <c:scaling>
          <c:orientation val="minMax"/>
          <c:min val="15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218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Classical</a:t>
            </a:r>
            <a:r>
              <a:rPr lang="zh-CN" altLang="en-US" baseline="0"/>
              <a:t> </a:t>
            </a:r>
            <a:r>
              <a:rPr lang="en-US" altLang="zh-CN" baseline="0"/>
              <a:t>Time</a:t>
            </a:r>
            <a:r>
              <a:rPr lang="zh-CN" altLang="en-US" baseline="0"/>
              <a:t> </a:t>
            </a:r>
            <a:r>
              <a:rPr lang="en-US" altLang="zh-CN" baseline="0"/>
              <a:t>Series</a:t>
            </a:r>
            <a:r>
              <a:rPr lang="zh-CN" altLang="en-US" baseline="0"/>
              <a:t> </a:t>
            </a:r>
            <a:r>
              <a:rPr lang="en-US"/>
              <a:t>Residual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'Classical Time Series'!$L$1</c:f>
              <c:strCache>
                <c:ptCount val="1"/>
                <c:pt idx="0">
                  <c:v>Residual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'Classical Time Series'!$L$2:$L$121</c:f>
              <c:numCache>
                <c:formatCode>0.00</c:formatCode>
                <c:ptCount val="120"/>
                <c:pt idx="0">
                  <c:v>-2.772672443068572</c:v>
                </c:pt>
                <c:pt idx="1">
                  <c:v>-3.098260537813214</c:v>
                </c:pt>
                <c:pt idx="2">
                  <c:v>-1.779404188113403</c:v>
                </c:pt>
                <c:pt idx="3">
                  <c:v>-2.260547838413597</c:v>
                </c:pt>
                <c:pt idx="4">
                  <c:v>-1.941691488713793</c:v>
                </c:pt>
                <c:pt idx="5">
                  <c:v>-2.433946250125096</c:v>
                </c:pt>
                <c:pt idx="6">
                  <c:v>-2.119478664599232</c:v>
                </c:pt>
                <c:pt idx="7">
                  <c:v>-1.465479358611901</c:v>
                </c:pt>
                <c:pt idx="8">
                  <c:v>-0.936480052624567</c:v>
                </c:pt>
                <c:pt idx="9">
                  <c:v>0.092519253362763</c:v>
                </c:pt>
                <c:pt idx="10">
                  <c:v>0.0340185593500948</c:v>
                </c:pt>
                <c:pt idx="11">
                  <c:v>0.613017865337422</c:v>
                </c:pt>
                <c:pt idx="12">
                  <c:v>0.888601226708328</c:v>
                </c:pt>
                <c:pt idx="13">
                  <c:v>1.558299044538735</c:v>
                </c:pt>
                <c:pt idx="14">
                  <c:v>0.872441306813592</c:v>
                </c:pt>
                <c:pt idx="15">
                  <c:v>0.586583569088443</c:v>
                </c:pt>
                <c:pt idx="16">
                  <c:v>0.600725831363299</c:v>
                </c:pt>
                <c:pt idx="17">
                  <c:v>0.703756982527043</c:v>
                </c:pt>
                <c:pt idx="18">
                  <c:v>0.313510480627961</c:v>
                </c:pt>
                <c:pt idx="19">
                  <c:v>0.662795699190337</c:v>
                </c:pt>
                <c:pt idx="20">
                  <c:v>1.187080917752716</c:v>
                </c:pt>
                <c:pt idx="21">
                  <c:v>1.011366136315097</c:v>
                </c:pt>
                <c:pt idx="22">
                  <c:v>1.048151354877476</c:v>
                </c:pt>
                <c:pt idx="23">
                  <c:v>0.622436573439852</c:v>
                </c:pt>
                <c:pt idx="24">
                  <c:v>0.493305847385805</c:v>
                </c:pt>
                <c:pt idx="25">
                  <c:v>0.058289577791264</c:v>
                </c:pt>
                <c:pt idx="26">
                  <c:v>-0.132282247358834</c:v>
                </c:pt>
                <c:pt idx="27">
                  <c:v>-0.0228540725089275</c:v>
                </c:pt>
                <c:pt idx="28">
                  <c:v>0.0865741023409718</c:v>
                </c:pt>
                <c:pt idx="29">
                  <c:v>0.0848911660797675</c:v>
                </c:pt>
                <c:pt idx="30">
                  <c:v>0.589930576755734</c:v>
                </c:pt>
                <c:pt idx="31">
                  <c:v>0.434501707893155</c:v>
                </c:pt>
                <c:pt idx="32">
                  <c:v>-0.145927160969414</c:v>
                </c:pt>
                <c:pt idx="33">
                  <c:v>-0.626356029831989</c:v>
                </c:pt>
                <c:pt idx="34">
                  <c:v>0.00571510130543729</c:v>
                </c:pt>
                <c:pt idx="35">
                  <c:v>-0.0247137675571309</c:v>
                </c:pt>
                <c:pt idx="36">
                  <c:v>0.341441418963868</c:v>
                </c:pt>
                <c:pt idx="37">
                  <c:v>0.401711061944376</c:v>
                </c:pt>
                <c:pt idx="38">
                  <c:v>0.106425149369326</c:v>
                </c:pt>
                <c:pt idx="39">
                  <c:v>0.211139236794278</c:v>
                </c:pt>
                <c:pt idx="40">
                  <c:v>-0.0841466757807723</c:v>
                </c:pt>
                <c:pt idx="41">
                  <c:v>-0.190543699466932</c:v>
                </c:pt>
                <c:pt idx="42">
                  <c:v>-0.090218376215919</c:v>
                </c:pt>
                <c:pt idx="43">
                  <c:v>-0.0503613325034458</c:v>
                </c:pt>
                <c:pt idx="44">
                  <c:v>-0.635504288790965</c:v>
                </c:pt>
                <c:pt idx="45">
                  <c:v>-0.420647245078491</c:v>
                </c:pt>
                <c:pt idx="46">
                  <c:v>-0.293290201366016</c:v>
                </c:pt>
                <c:pt idx="47">
                  <c:v>-0.728433157653541</c:v>
                </c:pt>
                <c:pt idx="48">
                  <c:v>0.733007941442509</c:v>
                </c:pt>
                <c:pt idx="49">
                  <c:v>0.588563496998059</c:v>
                </c:pt>
                <c:pt idx="50">
                  <c:v>0.388563496998064</c:v>
                </c:pt>
                <c:pt idx="51">
                  <c:v>0.688563496998064</c:v>
                </c:pt>
                <c:pt idx="52">
                  <c:v>0.888563496998064</c:v>
                </c:pt>
                <c:pt idx="53">
                  <c:v>0.277452385886953</c:v>
                </c:pt>
                <c:pt idx="54">
                  <c:v>0.573063621713011</c:v>
                </c:pt>
                <c:pt idx="55">
                  <c:v>0.408206578000538</c:v>
                </c:pt>
                <c:pt idx="56">
                  <c:v>0.618349534288065</c:v>
                </c:pt>
                <c:pt idx="57">
                  <c:v>-0.0715075094244106</c:v>
                </c:pt>
                <c:pt idx="58">
                  <c:v>-0.0488645531368874</c:v>
                </c:pt>
                <c:pt idx="59">
                  <c:v>0.211278403150633</c:v>
                </c:pt>
                <c:pt idx="60">
                  <c:v>0.468005414821732</c:v>
                </c:pt>
                <c:pt idx="61">
                  <c:v>0.918846882952337</c:v>
                </c:pt>
                <c:pt idx="62">
                  <c:v>0.414132795527383</c:v>
                </c:pt>
                <c:pt idx="63">
                  <c:v>0.709418708102433</c:v>
                </c:pt>
                <c:pt idx="64">
                  <c:v>0.704704620677482</c:v>
                </c:pt>
                <c:pt idx="65">
                  <c:v>0.788879422141417</c:v>
                </c:pt>
                <c:pt idx="66">
                  <c:v>0.879776570542528</c:v>
                </c:pt>
                <c:pt idx="67">
                  <c:v>0.510205439405098</c:v>
                </c:pt>
                <c:pt idx="68">
                  <c:v>0.515634308267671</c:v>
                </c:pt>
                <c:pt idx="69">
                  <c:v>0.121063177130246</c:v>
                </c:pt>
                <c:pt idx="70">
                  <c:v>-0.361007954007181</c:v>
                </c:pt>
                <c:pt idx="71">
                  <c:v>-0.105579085144612</c:v>
                </c:pt>
                <c:pt idx="72">
                  <c:v>0.546433839101535</c:v>
                </c:pt>
                <c:pt idx="73">
                  <c:v>-0.207438780192817</c:v>
                </c:pt>
                <c:pt idx="74">
                  <c:v>0.283133044957285</c:v>
                </c:pt>
                <c:pt idx="75">
                  <c:v>-0.22629512989262</c:v>
                </c:pt>
                <c:pt idx="76">
                  <c:v>-0.735723304742525</c:v>
                </c:pt>
                <c:pt idx="77">
                  <c:v>-0.156262590703538</c:v>
                </c:pt>
                <c:pt idx="78">
                  <c:v>0.129920470272623</c:v>
                </c:pt>
                <c:pt idx="79">
                  <c:v>-0.144364748289757</c:v>
                </c:pt>
                <c:pt idx="80">
                  <c:v>-0.543649966852136</c:v>
                </c:pt>
                <c:pt idx="81">
                  <c:v>-0.642935185414515</c:v>
                </c:pt>
                <c:pt idx="82">
                  <c:v>-1.029720403976896</c:v>
                </c:pt>
                <c:pt idx="83">
                  <c:v>-1.479005622539272</c:v>
                </c:pt>
                <c:pt idx="84">
                  <c:v>-1.13170678571808</c:v>
                </c:pt>
                <c:pt idx="85">
                  <c:v>-0.690293492437377</c:v>
                </c:pt>
                <c:pt idx="86">
                  <c:v>-0.904435754712232</c:v>
                </c:pt>
                <c:pt idx="87">
                  <c:v>-0.418578016987087</c:v>
                </c:pt>
                <c:pt idx="88">
                  <c:v>-0.332720279261945</c:v>
                </c:pt>
                <c:pt idx="89">
                  <c:v>-0.35797365264791</c:v>
                </c:pt>
                <c:pt idx="90">
                  <c:v>-0.276504679096707</c:v>
                </c:pt>
                <c:pt idx="91">
                  <c:v>-0.355503985084034</c:v>
                </c:pt>
                <c:pt idx="92">
                  <c:v>-0.0595032910713655</c:v>
                </c:pt>
                <c:pt idx="93">
                  <c:v>0.536497402941304</c:v>
                </c:pt>
                <c:pt idx="94">
                  <c:v>0.644998096953976</c:v>
                </c:pt>
                <c:pt idx="95">
                  <c:v>0.890998790966645</c:v>
                </c:pt>
                <c:pt idx="96">
                  <c:v>0.433583540362886</c:v>
                </c:pt>
                <c:pt idx="97">
                  <c:v>0.470282746218633</c:v>
                </c:pt>
                <c:pt idx="98">
                  <c:v>0.751426396518831</c:v>
                </c:pt>
                <c:pt idx="99">
                  <c:v>0.732570046819021</c:v>
                </c:pt>
                <c:pt idx="100">
                  <c:v>0.813713697119216</c:v>
                </c:pt>
                <c:pt idx="101">
                  <c:v>1.283746236308296</c:v>
                </c:pt>
                <c:pt idx="102">
                  <c:v>2.060501122434555</c:v>
                </c:pt>
                <c:pt idx="103">
                  <c:v>1.67678772902227</c:v>
                </c:pt>
                <c:pt idx="104">
                  <c:v>1.868074335609986</c:v>
                </c:pt>
                <c:pt idx="105">
                  <c:v>2.259360942197706</c:v>
                </c:pt>
                <c:pt idx="106">
                  <c:v>2.063147548785423</c:v>
                </c:pt>
                <c:pt idx="107">
                  <c:v>2.204434155373143</c:v>
                </c:pt>
                <c:pt idx="108">
                  <c:v>2.442304817344436</c:v>
                </c:pt>
                <c:pt idx="109">
                  <c:v>2.474289935775232</c:v>
                </c:pt>
                <c:pt idx="110">
                  <c:v>2.450719498650471</c:v>
                </c:pt>
                <c:pt idx="111">
                  <c:v>2.527149061525712</c:v>
                </c:pt>
                <c:pt idx="112">
                  <c:v>2.503578624400955</c:v>
                </c:pt>
                <c:pt idx="113">
                  <c:v>2.468897076165085</c:v>
                </c:pt>
                <c:pt idx="114">
                  <c:v>2.840937874866391</c:v>
                </c:pt>
                <c:pt idx="115">
                  <c:v>2.652510394029154</c:v>
                </c:pt>
                <c:pt idx="116">
                  <c:v>2.63908291319192</c:v>
                </c:pt>
                <c:pt idx="117">
                  <c:v>2.725655432354689</c:v>
                </c:pt>
                <c:pt idx="118">
                  <c:v>2.624727951517453</c:v>
                </c:pt>
                <c:pt idx="119">
                  <c:v>2.661300470680221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9650048"/>
        <c:axId val="1778606752"/>
      </c:scatterChart>
      <c:valAx>
        <c:axId val="178965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606752"/>
        <c:crosses val="autoZero"/>
        <c:crossBetween val="midCat"/>
      </c:valAx>
      <c:valAx>
        <c:axId val="177860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650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2'!$M$2</c:f>
              <c:strCache>
                <c:ptCount val="1"/>
                <c:pt idx="0">
                  <c:v>Residuals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'Regression 2'!$M$3:$M$122</c:f>
              <c:numCache>
                <c:formatCode>0.00</c:formatCode>
                <c:ptCount val="120"/>
                <c:pt idx="0">
                  <c:v>-1.85910212155147</c:v>
                </c:pt>
                <c:pt idx="1">
                  <c:v>-2.203546565995914</c:v>
                </c:pt>
                <c:pt idx="2">
                  <c:v>-0.903546565995921</c:v>
                </c:pt>
                <c:pt idx="3">
                  <c:v>-1.403546565995917</c:v>
                </c:pt>
                <c:pt idx="4">
                  <c:v>-1.21942722343443</c:v>
                </c:pt>
                <c:pt idx="5">
                  <c:v>-1.614657677107026</c:v>
                </c:pt>
                <c:pt idx="6">
                  <c:v>-1.547991010440356</c:v>
                </c:pt>
                <c:pt idx="7">
                  <c:v>-0.870213232662579</c:v>
                </c:pt>
                <c:pt idx="8">
                  <c:v>0.280868323731898</c:v>
                </c:pt>
                <c:pt idx="9">
                  <c:v>0.230942210523477</c:v>
                </c:pt>
                <c:pt idx="10">
                  <c:v>-0.0189839026849405</c:v>
                </c:pt>
                <c:pt idx="11">
                  <c:v>1.431089984106642</c:v>
                </c:pt>
                <c:pt idx="12">
                  <c:v>1.441784519947511</c:v>
                </c:pt>
                <c:pt idx="13">
                  <c:v>2.097340075503066</c:v>
                </c:pt>
                <c:pt idx="14">
                  <c:v>1.39734007550306</c:v>
                </c:pt>
                <c:pt idx="15">
                  <c:v>1.097340075503059</c:v>
                </c:pt>
                <c:pt idx="16">
                  <c:v>0.981459418064546</c:v>
                </c:pt>
                <c:pt idx="17">
                  <c:v>1.186228964391951</c:v>
                </c:pt>
                <c:pt idx="18">
                  <c:v>0.552895631058622</c:v>
                </c:pt>
                <c:pt idx="19">
                  <c:v>0.930673408836398</c:v>
                </c:pt>
                <c:pt idx="20">
                  <c:v>2.081754965230875</c:v>
                </c:pt>
                <c:pt idx="21">
                  <c:v>0.831828852022454</c:v>
                </c:pt>
                <c:pt idx="22">
                  <c:v>0.681902738814035</c:v>
                </c:pt>
                <c:pt idx="23">
                  <c:v>1.131976625605617</c:v>
                </c:pt>
                <c:pt idx="24">
                  <c:v>0.742671161446488</c:v>
                </c:pt>
                <c:pt idx="25">
                  <c:v>0.298226717002041</c:v>
                </c:pt>
                <c:pt idx="26">
                  <c:v>0.098226717002035</c:v>
                </c:pt>
                <c:pt idx="27">
                  <c:v>0.19822671700204</c:v>
                </c:pt>
                <c:pt idx="28">
                  <c:v>0.182346059563525</c:v>
                </c:pt>
                <c:pt idx="29">
                  <c:v>0.287115605890932</c:v>
                </c:pt>
                <c:pt idx="30">
                  <c:v>0.553782272557601</c:v>
                </c:pt>
                <c:pt idx="31">
                  <c:v>0.431560050335378</c:v>
                </c:pt>
                <c:pt idx="32">
                  <c:v>0.482641606729853</c:v>
                </c:pt>
                <c:pt idx="33">
                  <c:v>-1.067284506478568</c:v>
                </c:pt>
                <c:pt idx="34">
                  <c:v>-0.617210619686986</c:v>
                </c:pt>
                <c:pt idx="35">
                  <c:v>0.232863267104598</c:v>
                </c:pt>
                <c:pt idx="36">
                  <c:v>0.343557802945465</c:v>
                </c:pt>
                <c:pt idx="37">
                  <c:v>0.399113358501022</c:v>
                </c:pt>
                <c:pt idx="38">
                  <c:v>0.0991133585010146</c:v>
                </c:pt>
                <c:pt idx="39">
                  <c:v>0.199113358501016</c:v>
                </c:pt>
                <c:pt idx="40">
                  <c:v>-0.216767298937498</c:v>
                </c:pt>
                <c:pt idx="41">
                  <c:v>-0.211997752610092</c:v>
                </c:pt>
                <c:pt idx="42">
                  <c:v>-0.345331085943421</c:v>
                </c:pt>
                <c:pt idx="43">
                  <c:v>-0.267553308165645</c:v>
                </c:pt>
                <c:pt idx="44">
                  <c:v>-0.216471751771166</c:v>
                </c:pt>
                <c:pt idx="45">
                  <c:v>-1.066397864979589</c:v>
                </c:pt>
                <c:pt idx="46">
                  <c:v>-1.116323978188007</c:v>
                </c:pt>
                <c:pt idx="47">
                  <c:v>-0.666250091396424</c:v>
                </c:pt>
                <c:pt idx="48">
                  <c:v>0.544444444444444</c:v>
                </c:pt>
                <c:pt idx="49">
                  <c:v>0.399999999999999</c:v>
                </c:pt>
                <c:pt idx="50">
                  <c:v>0.199999999999992</c:v>
                </c:pt>
                <c:pt idx="51">
                  <c:v>0.499999999999996</c:v>
                </c:pt>
                <c:pt idx="52">
                  <c:v>0.584119342561483</c:v>
                </c:pt>
                <c:pt idx="53">
                  <c:v>0.0888888888888886</c:v>
                </c:pt>
                <c:pt idx="54">
                  <c:v>0.155555555555555</c:v>
                </c:pt>
                <c:pt idx="55">
                  <c:v>0.033333333333335</c:v>
                </c:pt>
                <c:pt idx="56">
                  <c:v>0.884414889727811</c:v>
                </c:pt>
                <c:pt idx="57">
                  <c:v>-0.86551122348061</c:v>
                </c:pt>
                <c:pt idx="58">
                  <c:v>-1.01543733668903</c:v>
                </c:pt>
                <c:pt idx="59">
                  <c:v>0.134636550102552</c:v>
                </c:pt>
                <c:pt idx="60">
                  <c:v>0.145331085943422</c:v>
                </c:pt>
                <c:pt idx="61">
                  <c:v>0.600886641498977</c:v>
                </c:pt>
                <c:pt idx="62">
                  <c:v>0.10088664149897</c:v>
                </c:pt>
                <c:pt idx="63">
                  <c:v>0.400886641498975</c:v>
                </c:pt>
                <c:pt idx="64">
                  <c:v>0.285005984060461</c:v>
                </c:pt>
                <c:pt idx="65">
                  <c:v>0.489775530387867</c:v>
                </c:pt>
                <c:pt idx="66">
                  <c:v>0.356442197054534</c:v>
                </c:pt>
                <c:pt idx="67">
                  <c:v>0.0342199748323111</c:v>
                </c:pt>
                <c:pt idx="68">
                  <c:v>0.685301531226788</c:v>
                </c:pt>
                <c:pt idx="69">
                  <c:v>-0.764624581981632</c:v>
                </c:pt>
                <c:pt idx="70">
                  <c:v>-1.414550695190051</c:v>
                </c:pt>
                <c:pt idx="71">
                  <c:v>-0.26447680839847</c:v>
                </c:pt>
                <c:pt idx="72">
                  <c:v>0.146217727442401</c:v>
                </c:pt>
                <c:pt idx="73">
                  <c:v>-0.598226717002046</c:v>
                </c:pt>
                <c:pt idx="74">
                  <c:v>-0.0982267170020492</c:v>
                </c:pt>
                <c:pt idx="75">
                  <c:v>-0.598226717002049</c:v>
                </c:pt>
                <c:pt idx="76">
                  <c:v>-1.214107374440562</c:v>
                </c:pt>
                <c:pt idx="77">
                  <c:v>-0.509337828113157</c:v>
                </c:pt>
                <c:pt idx="78">
                  <c:v>-0.442671161446487</c:v>
                </c:pt>
                <c:pt idx="79">
                  <c:v>-0.664893383668708</c:v>
                </c:pt>
                <c:pt idx="80">
                  <c:v>-0.413811827274234</c:v>
                </c:pt>
                <c:pt idx="81">
                  <c:v>-1.563737940482653</c:v>
                </c:pt>
                <c:pt idx="82">
                  <c:v>-2.113664053691071</c:v>
                </c:pt>
                <c:pt idx="83">
                  <c:v>-1.663590166899489</c:v>
                </c:pt>
                <c:pt idx="84">
                  <c:v>-1.552895631058622</c:v>
                </c:pt>
                <c:pt idx="85">
                  <c:v>-1.097340075503066</c:v>
                </c:pt>
                <c:pt idx="86">
                  <c:v>-1.297340075503072</c:v>
                </c:pt>
                <c:pt idx="87">
                  <c:v>-0.797340075503065</c:v>
                </c:pt>
                <c:pt idx="88">
                  <c:v>-0.813220732941584</c:v>
                </c:pt>
                <c:pt idx="89">
                  <c:v>-0.708451186614177</c:v>
                </c:pt>
                <c:pt idx="90">
                  <c:v>-0.84178451994751</c:v>
                </c:pt>
                <c:pt idx="91">
                  <c:v>-0.864006742169732</c:v>
                </c:pt>
                <c:pt idx="92">
                  <c:v>0.0870748142247457</c:v>
                </c:pt>
                <c:pt idx="93">
                  <c:v>-0.362851298983678</c:v>
                </c:pt>
                <c:pt idx="94">
                  <c:v>-0.412777412192096</c:v>
                </c:pt>
                <c:pt idx="95">
                  <c:v>0.737296474599489</c:v>
                </c:pt>
                <c:pt idx="96">
                  <c:v>0.0479910104403558</c:v>
                </c:pt>
                <c:pt idx="97">
                  <c:v>0.103546565995913</c:v>
                </c:pt>
                <c:pt idx="98">
                  <c:v>0.403546565995907</c:v>
                </c:pt>
                <c:pt idx="99">
                  <c:v>0.40354656599591</c:v>
                </c:pt>
                <c:pt idx="100">
                  <c:v>0.387665908557395</c:v>
                </c:pt>
                <c:pt idx="101">
                  <c:v>0.992435454884799</c:v>
                </c:pt>
                <c:pt idx="102">
                  <c:v>1.559102121551469</c:v>
                </c:pt>
                <c:pt idx="103">
                  <c:v>1.236879899329246</c:v>
                </c:pt>
                <c:pt idx="104">
                  <c:v>2.087961455723722</c:v>
                </c:pt>
                <c:pt idx="105">
                  <c:v>1.438035342515302</c:v>
                </c:pt>
                <c:pt idx="106">
                  <c:v>1.088109229306884</c:v>
                </c:pt>
                <c:pt idx="107">
                  <c:v>2.138183116098467</c:v>
                </c:pt>
                <c:pt idx="108">
                  <c:v>2.148877651939336</c:v>
                </c:pt>
                <c:pt idx="109">
                  <c:v>2.20443320749489</c:v>
                </c:pt>
                <c:pt idx="110">
                  <c:v>2.204433207494887</c:v>
                </c:pt>
                <c:pt idx="111">
                  <c:v>2.304433207494885</c:v>
                </c:pt>
                <c:pt idx="112">
                  <c:v>2.188552550056371</c:v>
                </c:pt>
                <c:pt idx="113">
                  <c:v>2.29332209638378</c:v>
                </c:pt>
                <c:pt idx="114">
                  <c:v>2.459988763050454</c:v>
                </c:pt>
                <c:pt idx="115">
                  <c:v>2.33776654082822</c:v>
                </c:pt>
                <c:pt idx="116">
                  <c:v>2.9888480972227</c:v>
                </c:pt>
                <c:pt idx="117">
                  <c:v>2.03892198401428</c:v>
                </c:pt>
                <c:pt idx="118">
                  <c:v>1.788995870805863</c:v>
                </c:pt>
                <c:pt idx="119">
                  <c:v>2.739069757597445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9846992"/>
        <c:axId val="1787362208"/>
      </c:scatterChart>
      <c:valAx>
        <c:axId val="1779846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362208"/>
        <c:crosses val="autoZero"/>
        <c:crossBetween val="midCat"/>
      </c:valAx>
      <c:valAx>
        <c:axId val="178736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846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'Regression 2 Data'!$C$31</c:f>
              <c:strCache>
                <c:ptCount val="1"/>
                <c:pt idx="0">
                  <c:v>Residuals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'Regression 2 Data'!$C$32:$C$139</c:f>
              <c:numCache>
                <c:formatCode>General</c:formatCode>
                <c:ptCount val="108"/>
                <c:pt idx="0">
                  <c:v>-1.85910212155147</c:v>
                </c:pt>
                <c:pt idx="1">
                  <c:v>-2.203546565995914</c:v>
                </c:pt>
                <c:pt idx="2">
                  <c:v>-0.903546565995921</c:v>
                </c:pt>
                <c:pt idx="3">
                  <c:v>-1.403546565995917</c:v>
                </c:pt>
                <c:pt idx="4">
                  <c:v>-1.21942722343443</c:v>
                </c:pt>
                <c:pt idx="5">
                  <c:v>-1.614657677107026</c:v>
                </c:pt>
                <c:pt idx="6">
                  <c:v>-1.547991010440356</c:v>
                </c:pt>
                <c:pt idx="7">
                  <c:v>-0.870213232662579</c:v>
                </c:pt>
                <c:pt idx="8">
                  <c:v>0.280868323731898</c:v>
                </c:pt>
                <c:pt idx="9">
                  <c:v>0.230942210523477</c:v>
                </c:pt>
                <c:pt idx="10">
                  <c:v>-0.0189839026849405</c:v>
                </c:pt>
                <c:pt idx="11">
                  <c:v>1.431089984106642</c:v>
                </c:pt>
                <c:pt idx="12">
                  <c:v>1.441784519947511</c:v>
                </c:pt>
                <c:pt idx="13">
                  <c:v>2.097340075503066</c:v>
                </c:pt>
                <c:pt idx="14">
                  <c:v>1.39734007550306</c:v>
                </c:pt>
                <c:pt idx="15">
                  <c:v>1.097340075503059</c:v>
                </c:pt>
                <c:pt idx="16">
                  <c:v>0.981459418064546</c:v>
                </c:pt>
                <c:pt idx="17">
                  <c:v>1.186228964391951</c:v>
                </c:pt>
                <c:pt idx="18">
                  <c:v>0.552895631058622</c:v>
                </c:pt>
                <c:pt idx="19">
                  <c:v>0.930673408836398</c:v>
                </c:pt>
                <c:pt idx="20">
                  <c:v>2.081754965230875</c:v>
                </c:pt>
                <c:pt idx="21">
                  <c:v>0.831828852022454</c:v>
                </c:pt>
                <c:pt idx="22">
                  <c:v>0.681902738814035</c:v>
                </c:pt>
                <c:pt idx="23">
                  <c:v>1.131976625605617</c:v>
                </c:pt>
                <c:pt idx="24">
                  <c:v>0.742671161446488</c:v>
                </c:pt>
                <c:pt idx="25">
                  <c:v>0.298226717002041</c:v>
                </c:pt>
                <c:pt idx="26">
                  <c:v>0.098226717002035</c:v>
                </c:pt>
                <c:pt idx="27">
                  <c:v>0.19822671700204</c:v>
                </c:pt>
                <c:pt idx="28">
                  <c:v>0.182346059563525</c:v>
                </c:pt>
                <c:pt idx="29">
                  <c:v>0.287115605890932</c:v>
                </c:pt>
                <c:pt idx="30">
                  <c:v>0.553782272557601</c:v>
                </c:pt>
                <c:pt idx="31">
                  <c:v>0.431560050335378</c:v>
                </c:pt>
                <c:pt idx="32">
                  <c:v>0.482641606729853</c:v>
                </c:pt>
                <c:pt idx="33">
                  <c:v>-1.067284506478568</c:v>
                </c:pt>
                <c:pt idx="34">
                  <c:v>-0.617210619686986</c:v>
                </c:pt>
                <c:pt idx="35">
                  <c:v>0.232863267104598</c:v>
                </c:pt>
                <c:pt idx="36">
                  <c:v>0.343557802945465</c:v>
                </c:pt>
                <c:pt idx="37">
                  <c:v>0.399113358501022</c:v>
                </c:pt>
                <c:pt idx="38">
                  <c:v>0.0991133585010146</c:v>
                </c:pt>
                <c:pt idx="39">
                  <c:v>0.199113358501016</c:v>
                </c:pt>
                <c:pt idx="40">
                  <c:v>-0.216767298937498</c:v>
                </c:pt>
                <c:pt idx="41">
                  <c:v>-0.211997752610092</c:v>
                </c:pt>
                <c:pt idx="42">
                  <c:v>-0.345331085943421</c:v>
                </c:pt>
                <c:pt idx="43">
                  <c:v>-0.267553308165645</c:v>
                </c:pt>
                <c:pt idx="44">
                  <c:v>-0.216471751771166</c:v>
                </c:pt>
                <c:pt idx="45">
                  <c:v>-1.066397864979589</c:v>
                </c:pt>
                <c:pt idx="46">
                  <c:v>-1.116323978188007</c:v>
                </c:pt>
                <c:pt idx="47">
                  <c:v>-0.666250091396424</c:v>
                </c:pt>
                <c:pt idx="48">
                  <c:v>0.544444444444444</c:v>
                </c:pt>
                <c:pt idx="49">
                  <c:v>0.399999999999999</c:v>
                </c:pt>
                <c:pt idx="50">
                  <c:v>0.199999999999992</c:v>
                </c:pt>
                <c:pt idx="51">
                  <c:v>0.499999999999996</c:v>
                </c:pt>
                <c:pt idx="52">
                  <c:v>0.584119342561483</c:v>
                </c:pt>
                <c:pt idx="53">
                  <c:v>0.0888888888888886</c:v>
                </c:pt>
                <c:pt idx="54">
                  <c:v>0.155555555555555</c:v>
                </c:pt>
                <c:pt idx="55">
                  <c:v>0.033333333333335</c:v>
                </c:pt>
                <c:pt idx="56">
                  <c:v>0.884414889727811</c:v>
                </c:pt>
                <c:pt idx="57">
                  <c:v>-0.86551122348061</c:v>
                </c:pt>
                <c:pt idx="58">
                  <c:v>-1.01543733668903</c:v>
                </c:pt>
                <c:pt idx="59">
                  <c:v>0.134636550102552</c:v>
                </c:pt>
                <c:pt idx="60">
                  <c:v>0.145331085943422</c:v>
                </c:pt>
                <c:pt idx="61">
                  <c:v>0.600886641498977</c:v>
                </c:pt>
                <c:pt idx="62">
                  <c:v>0.10088664149897</c:v>
                </c:pt>
                <c:pt idx="63">
                  <c:v>0.400886641498975</c:v>
                </c:pt>
                <c:pt idx="64">
                  <c:v>0.285005984060461</c:v>
                </c:pt>
                <c:pt idx="65">
                  <c:v>0.489775530387867</c:v>
                </c:pt>
                <c:pt idx="66">
                  <c:v>0.356442197054534</c:v>
                </c:pt>
                <c:pt idx="67">
                  <c:v>0.0342199748323111</c:v>
                </c:pt>
                <c:pt idx="68">
                  <c:v>0.685301531226788</c:v>
                </c:pt>
                <c:pt idx="69">
                  <c:v>-0.764624581981632</c:v>
                </c:pt>
                <c:pt idx="70">
                  <c:v>-1.414550695190051</c:v>
                </c:pt>
                <c:pt idx="71">
                  <c:v>-0.26447680839847</c:v>
                </c:pt>
                <c:pt idx="72">
                  <c:v>0.146217727442401</c:v>
                </c:pt>
                <c:pt idx="73">
                  <c:v>-0.598226717002046</c:v>
                </c:pt>
                <c:pt idx="74">
                  <c:v>-0.0982267170020492</c:v>
                </c:pt>
                <c:pt idx="75">
                  <c:v>-0.598226717002049</c:v>
                </c:pt>
                <c:pt idx="76">
                  <c:v>-1.214107374440562</c:v>
                </c:pt>
                <c:pt idx="77">
                  <c:v>-0.509337828113157</c:v>
                </c:pt>
                <c:pt idx="78">
                  <c:v>-0.442671161446487</c:v>
                </c:pt>
                <c:pt idx="79">
                  <c:v>-0.664893383668708</c:v>
                </c:pt>
                <c:pt idx="80">
                  <c:v>-0.413811827274234</c:v>
                </c:pt>
                <c:pt idx="81">
                  <c:v>-1.563737940482653</c:v>
                </c:pt>
                <c:pt idx="82">
                  <c:v>-2.113664053691071</c:v>
                </c:pt>
                <c:pt idx="83">
                  <c:v>-1.663590166899489</c:v>
                </c:pt>
                <c:pt idx="84">
                  <c:v>-1.552895631058622</c:v>
                </c:pt>
                <c:pt idx="85">
                  <c:v>-1.097340075503066</c:v>
                </c:pt>
                <c:pt idx="86">
                  <c:v>-1.297340075503072</c:v>
                </c:pt>
                <c:pt idx="87">
                  <c:v>-0.797340075503065</c:v>
                </c:pt>
                <c:pt idx="88">
                  <c:v>-0.813220732941584</c:v>
                </c:pt>
                <c:pt idx="89">
                  <c:v>-0.708451186614177</c:v>
                </c:pt>
                <c:pt idx="90">
                  <c:v>-0.84178451994751</c:v>
                </c:pt>
                <c:pt idx="91">
                  <c:v>-0.864006742169732</c:v>
                </c:pt>
                <c:pt idx="92">
                  <c:v>0.0870748142247457</c:v>
                </c:pt>
                <c:pt idx="93">
                  <c:v>-0.362851298983678</c:v>
                </c:pt>
                <c:pt idx="94">
                  <c:v>-0.412777412192096</c:v>
                </c:pt>
                <c:pt idx="95">
                  <c:v>0.737296474599489</c:v>
                </c:pt>
                <c:pt idx="96">
                  <c:v>0.0479910104403558</c:v>
                </c:pt>
                <c:pt idx="97">
                  <c:v>0.103546565995913</c:v>
                </c:pt>
                <c:pt idx="98">
                  <c:v>0.403546565995907</c:v>
                </c:pt>
                <c:pt idx="99">
                  <c:v>0.40354656599591</c:v>
                </c:pt>
                <c:pt idx="100">
                  <c:v>0.387665908557395</c:v>
                </c:pt>
                <c:pt idx="101">
                  <c:v>0.992435454884799</c:v>
                </c:pt>
                <c:pt idx="102">
                  <c:v>1.559102121551469</c:v>
                </c:pt>
                <c:pt idx="103">
                  <c:v>1.236879899329246</c:v>
                </c:pt>
                <c:pt idx="104">
                  <c:v>2.087961455723722</c:v>
                </c:pt>
                <c:pt idx="105">
                  <c:v>1.438035342515302</c:v>
                </c:pt>
                <c:pt idx="106">
                  <c:v>1.088109229306884</c:v>
                </c:pt>
                <c:pt idx="107">
                  <c:v>2.138183116098467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1330736"/>
        <c:axId val="1792825744"/>
      </c:lineChart>
      <c:catAx>
        <c:axId val="1791330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825744"/>
        <c:crosses val="autoZero"/>
        <c:auto val="1"/>
        <c:lblAlgn val="ctr"/>
        <c:lblOffset val="100"/>
        <c:noMultiLvlLbl val="0"/>
      </c:catAx>
      <c:valAx>
        <c:axId val="179282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33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Regression:</a:t>
            </a:r>
            <a:r>
              <a:rPr lang="zh-CN" altLang="en-US" baseline="0"/>
              <a:t> </a:t>
            </a:r>
            <a:r>
              <a:rPr lang="en-US" altLang="zh-CN" baseline="0"/>
              <a:t>Funding</a:t>
            </a:r>
            <a:r>
              <a:rPr lang="zh-CN" altLang="en-US" baseline="0"/>
              <a:t> </a:t>
            </a:r>
            <a:r>
              <a:rPr lang="en-US" altLang="zh-CN" baseline="0"/>
              <a:t>&amp;</a:t>
            </a:r>
            <a:r>
              <a:rPr lang="zh-CN" altLang="en-US" baseline="0"/>
              <a:t> </a:t>
            </a:r>
            <a:r>
              <a:rPr lang="en-US" altLang="zh-CN" baseline="0"/>
              <a:t>Forecast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Regression '!$C$2</c:f>
              <c:strCache>
                <c:ptCount val="1"/>
                <c:pt idx="0">
                  <c:v>Funding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'Final Regression '!$C$3:$C$110</c:f>
              <c:numCache>
                <c:formatCode>General</c:formatCode>
                <c:ptCount val="108"/>
                <c:pt idx="0">
                  <c:v>20.1</c:v>
                </c:pt>
                <c:pt idx="1">
                  <c:v>21.6</c:v>
                </c:pt>
                <c:pt idx="2">
                  <c:v>21.6</c:v>
                </c:pt>
                <c:pt idx="3">
                  <c:v>21.9</c:v>
                </c:pt>
                <c:pt idx="4">
                  <c:v>23.4</c:v>
                </c:pt>
                <c:pt idx="5">
                  <c:v>25.9</c:v>
                </c:pt>
                <c:pt idx="6">
                  <c:v>26.0</c:v>
                </c:pt>
                <c:pt idx="7">
                  <c:v>26.2</c:v>
                </c:pt>
                <c:pt idx="8">
                  <c:v>24.7</c:v>
                </c:pt>
                <c:pt idx="9">
                  <c:v>23.5</c:v>
                </c:pt>
                <c:pt idx="10">
                  <c:v>23.4</c:v>
                </c:pt>
                <c:pt idx="11">
                  <c:v>23.9</c:v>
                </c:pt>
                <c:pt idx="12">
                  <c:v>20.0</c:v>
                </c:pt>
                <c:pt idx="13">
                  <c:v>20.4</c:v>
                </c:pt>
                <c:pt idx="14">
                  <c:v>20.9</c:v>
                </c:pt>
                <c:pt idx="15">
                  <c:v>21.6</c:v>
                </c:pt>
                <c:pt idx="16">
                  <c:v>23.2</c:v>
                </c:pt>
                <c:pt idx="17">
                  <c:v>25.6</c:v>
                </c:pt>
                <c:pt idx="18">
                  <c:v>26.6</c:v>
                </c:pt>
                <c:pt idx="19">
                  <c:v>26.3</c:v>
                </c:pt>
                <c:pt idx="20">
                  <c:v>23.7</c:v>
                </c:pt>
                <c:pt idx="21">
                  <c:v>22.2</c:v>
                </c:pt>
                <c:pt idx="22">
                  <c:v>22.7</c:v>
                </c:pt>
                <c:pt idx="23">
                  <c:v>23.6</c:v>
                </c:pt>
                <c:pt idx="24">
                  <c:v>20.2</c:v>
                </c:pt>
                <c:pt idx="25">
                  <c:v>21.1</c:v>
                </c:pt>
                <c:pt idx="26">
                  <c:v>21.5</c:v>
                </c:pt>
                <c:pt idx="27">
                  <c:v>22.2</c:v>
                </c:pt>
                <c:pt idx="28">
                  <c:v>23.4</c:v>
                </c:pt>
                <c:pt idx="29">
                  <c:v>25.7</c:v>
                </c:pt>
                <c:pt idx="30">
                  <c:v>26.3</c:v>
                </c:pt>
                <c:pt idx="31">
                  <c:v>26.2</c:v>
                </c:pt>
                <c:pt idx="32">
                  <c:v>23.6</c:v>
                </c:pt>
                <c:pt idx="33">
                  <c:v>22.8</c:v>
                </c:pt>
                <c:pt idx="34">
                  <c:v>22.8</c:v>
                </c:pt>
                <c:pt idx="35">
                  <c:v>23.3</c:v>
                </c:pt>
                <c:pt idx="36">
                  <c:v>21.0</c:v>
                </c:pt>
                <c:pt idx="37">
                  <c:v>21.7</c:v>
                </c:pt>
                <c:pt idx="38">
                  <c:v>22.2</c:v>
                </c:pt>
                <c:pt idx="39">
                  <c:v>23.1</c:v>
                </c:pt>
                <c:pt idx="40">
                  <c:v>24.8</c:v>
                </c:pt>
                <c:pt idx="41">
                  <c:v>26.6</c:v>
                </c:pt>
                <c:pt idx="42">
                  <c:v>27.4</c:v>
                </c:pt>
                <c:pt idx="43">
                  <c:v>27.1</c:v>
                </c:pt>
                <c:pt idx="44">
                  <c:v>25.3</c:v>
                </c:pt>
                <c:pt idx="45">
                  <c:v>23.6</c:v>
                </c:pt>
                <c:pt idx="46">
                  <c:v>23.5</c:v>
                </c:pt>
                <c:pt idx="47">
                  <c:v>24.7</c:v>
                </c:pt>
                <c:pt idx="48">
                  <c:v>21.2</c:v>
                </c:pt>
                <c:pt idx="49">
                  <c:v>22.5</c:v>
                </c:pt>
                <c:pt idx="50">
                  <c:v>22.7</c:v>
                </c:pt>
                <c:pt idx="51">
                  <c:v>23.6</c:v>
                </c:pt>
                <c:pt idx="52">
                  <c:v>25.1</c:v>
                </c:pt>
                <c:pt idx="53">
                  <c:v>27.6</c:v>
                </c:pt>
                <c:pt idx="54">
                  <c:v>28.2</c:v>
                </c:pt>
                <c:pt idx="55">
                  <c:v>27.7</c:v>
                </c:pt>
                <c:pt idx="56">
                  <c:v>25.7</c:v>
                </c:pt>
                <c:pt idx="57">
                  <c:v>24.3</c:v>
                </c:pt>
                <c:pt idx="58">
                  <c:v>23.7</c:v>
                </c:pt>
                <c:pt idx="59">
                  <c:v>24.9</c:v>
                </c:pt>
                <c:pt idx="60">
                  <c:v>21.8</c:v>
                </c:pt>
                <c:pt idx="61">
                  <c:v>21.9</c:v>
                </c:pt>
                <c:pt idx="62">
                  <c:v>23.1</c:v>
                </c:pt>
                <c:pt idx="63">
                  <c:v>23.2</c:v>
                </c:pt>
                <c:pt idx="64">
                  <c:v>24.2</c:v>
                </c:pt>
                <c:pt idx="65">
                  <c:v>27.2</c:v>
                </c:pt>
                <c:pt idx="66">
                  <c:v>28.0</c:v>
                </c:pt>
                <c:pt idx="67">
                  <c:v>27.6</c:v>
                </c:pt>
                <c:pt idx="68">
                  <c:v>25.2</c:v>
                </c:pt>
                <c:pt idx="69">
                  <c:v>24.1</c:v>
                </c:pt>
                <c:pt idx="70">
                  <c:v>23.6</c:v>
                </c:pt>
                <c:pt idx="71">
                  <c:v>24.1</c:v>
                </c:pt>
                <c:pt idx="72">
                  <c:v>20.7</c:v>
                </c:pt>
                <c:pt idx="73">
                  <c:v>22.0</c:v>
                </c:pt>
                <c:pt idx="74">
                  <c:v>22.5</c:v>
                </c:pt>
                <c:pt idx="75">
                  <c:v>23.6</c:v>
                </c:pt>
                <c:pt idx="76">
                  <c:v>25.2</c:v>
                </c:pt>
                <c:pt idx="77">
                  <c:v>27.6</c:v>
                </c:pt>
                <c:pt idx="78">
                  <c:v>28.2</c:v>
                </c:pt>
                <c:pt idx="79">
                  <c:v>28.0</c:v>
                </c:pt>
                <c:pt idx="80">
                  <c:v>26.3</c:v>
                </c:pt>
                <c:pt idx="81">
                  <c:v>25.9</c:v>
                </c:pt>
                <c:pt idx="82">
                  <c:v>25.9</c:v>
                </c:pt>
                <c:pt idx="83">
                  <c:v>27.1</c:v>
                </c:pt>
                <c:pt idx="84">
                  <c:v>22.9</c:v>
                </c:pt>
                <c:pt idx="85">
                  <c:v>23.8</c:v>
                </c:pt>
                <c:pt idx="86">
                  <c:v>24.8</c:v>
                </c:pt>
                <c:pt idx="87">
                  <c:v>25.4</c:v>
                </c:pt>
                <c:pt idx="88">
                  <c:v>27.0</c:v>
                </c:pt>
                <c:pt idx="89">
                  <c:v>29.9</c:v>
                </c:pt>
                <c:pt idx="90">
                  <c:v>31.2</c:v>
                </c:pt>
                <c:pt idx="91">
                  <c:v>30.7</c:v>
                </c:pt>
                <c:pt idx="92">
                  <c:v>28.9</c:v>
                </c:pt>
                <c:pt idx="93">
                  <c:v>28.3</c:v>
                </c:pt>
                <c:pt idx="94">
                  <c:v>28.0</c:v>
                </c:pt>
                <c:pt idx="95">
                  <c:v>29.1</c:v>
                </c:pt>
                <c:pt idx="96">
                  <c:v>25.6</c:v>
                </c:pt>
                <c:pt idx="97">
                  <c:v>26.5</c:v>
                </c:pt>
                <c:pt idx="98">
                  <c:v>27.2</c:v>
                </c:pt>
                <c:pt idx="99">
                  <c:v>27.9</c:v>
                </c:pt>
                <c:pt idx="100">
                  <c:v>29.4</c:v>
                </c:pt>
                <c:pt idx="101">
                  <c:v>31.8</c:v>
                </c:pt>
                <c:pt idx="102">
                  <c:v>32.7</c:v>
                </c:pt>
                <c:pt idx="103">
                  <c:v>32.4</c:v>
                </c:pt>
                <c:pt idx="104">
                  <c:v>30.4</c:v>
                </c:pt>
                <c:pt idx="105">
                  <c:v>29.5</c:v>
                </c:pt>
                <c:pt idx="106">
                  <c:v>29.3</c:v>
                </c:pt>
                <c:pt idx="107">
                  <c:v>30.3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'Final Regression '!$K$2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'Final Regression '!$K$3:$K$110</c:f>
              <c:numCache>
                <c:formatCode>0.00</c:formatCode>
                <c:ptCount val="108"/>
                <c:pt idx="0">
                  <c:v>19.45435555474762</c:v>
                </c:pt>
                <c:pt idx="1">
                  <c:v>20.42284352611634</c:v>
                </c:pt>
                <c:pt idx="2">
                  <c:v>21.62942357058608</c:v>
                </c:pt>
                <c:pt idx="3">
                  <c:v>21.73560571921889</c:v>
                </c:pt>
                <c:pt idx="4">
                  <c:v>22.00308243488413</c:v>
                </c:pt>
                <c:pt idx="5">
                  <c:v>25.38300146806734</c:v>
                </c:pt>
                <c:pt idx="6">
                  <c:v>26.25841563133044</c:v>
                </c:pt>
                <c:pt idx="7">
                  <c:v>25.56613066900502</c:v>
                </c:pt>
                <c:pt idx="8">
                  <c:v>24.84144311378068</c:v>
                </c:pt>
                <c:pt idx="9">
                  <c:v>23.48547344574614</c:v>
                </c:pt>
                <c:pt idx="10">
                  <c:v>22.8899532761194</c:v>
                </c:pt>
                <c:pt idx="11">
                  <c:v>22.84062727884117</c:v>
                </c:pt>
                <c:pt idx="12">
                  <c:v>20.18893768376481</c:v>
                </c:pt>
                <c:pt idx="13">
                  <c:v>20.86323256224194</c:v>
                </c:pt>
                <c:pt idx="14">
                  <c:v>21.42187514412962</c:v>
                </c:pt>
                <c:pt idx="15">
                  <c:v>21.77427195109794</c:v>
                </c:pt>
                <c:pt idx="16">
                  <c:v>22.26811289949908</c:v>
                </c:pt>
                <c:pt idx="17">
                  <c:v>25.71310159838572</c:v>
                </c:pt>
                <c:pt idx="18">
                  <c:v>26.387788375634</c:v>
                </c:pt>
                <c:pt idx="19">
                  <c:v>26.29243521466541</c:v>
                </c:pt>
                <c:pt idx="20">
                  <c:v>25.12935123066441</c:v>
                </c:pt>
                <c:pt idx="21">
                  <c:v>23.01239599978832</c:v>
                </c:pt>
                <c:pt idx="22">
                  <c:v>22.09731392276581</c:v>
                </c:pt>
                <c:pt idx="23">
                  <c:v>22.49492996983793</c:v>
                </c:pt>
                <c:pt idx="24">
                  <c:v>20.1487382776791</c:v>
                </c:pt>
                <c:pt idx="25">
                  <c:v>21.15968629469936</c:v>
                </c:pt>
                <c:pt idx="26">
                  <c:v>22.03237239507826</c:v>
                </c:pt>
                <c:pt idx="27">
                  <c:v>22.42144282657669</c:v>
                </c:pt>
                <c:pt idx="28">
                  <c:v>22.85875972484807</c:v>
                </c:pt>
                <c:pt idx="29">
                  <c:v>25.91911685063553</c:v>
                </c:pt>
                <c:pt idx="30">
                  <c:v>26.49481953210253</c:v>
                </c:pt>
                <c:pt idx="31">
                  <c:v>26.20701656847591</c:v>
                </c:pt>
                <c:pt idx="32">
                  <c:v>25.21929115598557</c:v>
                </c:pt>
                <c:pt idx="33">
                  <c:v>23.15885997523923</c:v>
                </c:pt>
                <c:pt idx="34">
                  <c:v>22.75578960827051</c:v>
                </c:pt>
                <c:pt idx="35">
                  <c:v>22.81675251679952</c:v>
                </c:pt>
                <c:pt idx="36">
                  <c:v>20.21028216182695</c:v>
                </c:pt>
                <c:pt idx="37">
                  <c:v>21.89177726148117</c:v>
                </c:pt>
                <c:pt idx="38">
                  <c:v>22.62301922042725</c:v>
                </c:pt>
                <c:pt idx="39">
                  <c:v>23.03194007752531</c:v>
                </c:pt>
                <c:pt idx="40">
                  <c:v>23.62200592725547</c:v>
                </c:pt>
                <c:pt idx="41">
                  <c:v>27.00771138156009</c:v>
                </c:pt>
                <c:pt idx="42">
                  <c:v>27.33719940469157</c:v>
                </c:pt>
                <c:pt idx="43">
                  <c:v>27.12301172234207</c:v>
                </c:pt>
                <c:pt idx="44">
                  <c:v>25.95992773834107</c:v>
                </c:pt>
                <c:pt idx="45">
                  <c:v>24.54440679350763</c:v>
                </c:pt>
                <c:pt idx="46">
                  <c:v>23.53309981515612</c:v>
                </c:pt>
                <c:pt idx="47">
                  <c:v>23.54029786800764</c:v>
                </c:pt>
                <c:pt idx="48">
                  <c:v>21.411924793011</c:v>
                </c:pt>
                <c:pt idx="49">
                  <c:v>22.36910795435378</c:v>
                </c:pt>
                <c:pt idx="50">
                  <c:v>23.4342438573907</c:v>
                </c:pt>
                <c:pt idx="51">
                  <c:v>23.67056533743037</c:v>
                </c:pt>
                <c:pt idx="52">
                  <c:v>24.23802156710863</c:v>
                </c:pt>
                <c:pt idx="53">
                  <c:v>27.58402617021399</c:v>
                </c:pt>
                <c:pt idx="54">
                  <c:v>28.26725856303594</c:v>
                </c:pt>
                <c:pt idx="55">
                  <c:v>27.91162673925363</c:v>
                </c:pt>
                <c:pt idx="56">
                  <c:v>26.69753709402742</c:v>
                </c:pt>
                <c:pt idx="57">
                  <c:v>25.01621909747571</c:v>
                </c:pt>
                <c:pt idx="58">
                  <c:v>24.2679499763902</c:v>
                </c:pt>
                <c:pt idx="59">
                  <c:v>23.9158852706467</c:v>
                </c:pt>
                <c:pt idx="60">
                  <c:v>21.78751219565007</c:v>
                </c:pt>
                <c:pt idx="61">
                  <c:v>22.98236439975467</c:v>
                </c:pt>
                <c:pt idx="62">
                  <c:v>23.34579798453205</c:v>
                </c:pt>
                <c:pt idx="63">
                  <c:v>24.21020650155415</c:v>
                </c:pt>
                <c:pt idx="64">
                  <c:v>24.23449578555304</c:v>
                </c:pt>
                <c:pt idx="65">
                  <c:v>27.23254244008933</c:v>
                </c:pt>
                <c:pt idx="66">
                  <c:v>28.2750375915063</c:v>
                </c:pt>
                <c:pt idx="67">
                  <c:v>27.99302104900111</c:v>
                </c:pt>
                <c:pt idx="68">
                  <c:v>26.84400106947833</c:v>
                </c:pt>
                <c:pt idx="69">
                  <c:v>24.94762365021669</c:v>
                </c:pt>
                <c:pt idx="70">
                  <c:v>24.25890580593008</c:v>
                </c:pt>
                <c:pt idx="71">
                  <c:v>24.08495886614951</c:v>
                </c:pt>
                <c:pt idx="72">
                  <c:v>21.41065965102126</c:v>
                </c:pt>
                <c:pt idx="73">
                  <c:v>22.3537788078858</c:v>
                </c:pt>
                <c:pt idx="74">
                  <c:v>23.55457243123413</c:v>
                </c:pt>
                <c:pt idx="75">
                  <c:v>23.9861029083841</c:v>
                </c:pt>
                <c:pt idx="76">
                  <c:v>24.67239365944327</c:v>
                </c:pt>
                <c:pt idx="77">
                  <c:v>28.01563906809636</c:v>
                </c:pt>
                <c:pt idx="78">
                  <c:v>28.70163065537059</c:v>
                </c:pt>
                <c:pt idx="79">
                  <c:v>28.30077959148447</c:v>
                </c:pt>
                <c:pt idx="80">
                  <c:v>27.20276527318691</c:v>
                </c:pt>
                <c:pt idx="81">
                  <c:v>25.72796108377146</c:v>
                </c:pt>
                <c:pt idx="82">
                  <c:v>25.63038861972027</c:v>
                </c:pt>
                <c:pt idx="83">
                  <c:v>25.70265633827523</c:v>
                </c:pt>
                <c:pt idx="84">
                  <c:v>23.59689288333049</c:v>
                </c:pt>
                <c:pt idx="85">
                  <c:v>24.08728357472328</c:v>
                </c:pt>
                <c:pt idx="86">
                  <c:v>24.95996967510217</c:v>
                </c:pt>
                <c:pt idx="87">
                  <c:v>25.69423886071741</c:v>
                </c:pt>
                <c:pt idx="88">
                  <c:v>26.07779090331131</c:v>
                </c:pt>
                <c:pt idx="89">
                  <c:v>29.50016998214605</c:v>
                </c:pt>
                <c:pt idx="90">
                  <c:v>30.5906435681191</c:v>
                </c:pt>
                <c:pt idx="91">
                  <c:v>30.70180421428677</c:v>
                </c:pt>
                <c:pt idx="92">
                  <c:v>29.48771456906054</c:v>
                </c:pt>
                <c:pt idx="93">
                  <c:v>27.85740223373406</c:v>
                </c:pt>
                <c:pt idx="94">
                  <c:v>27.58447119817222</c:v>
                </c:pt>
                <c:pt idx="95">
                  <c:v>27.51805396974661</c:v>
                </c:pt>
                <c:pt idx="96">
                  <c:v>25.2906967989687</c:v>
                </c:pt>
                <c:pt idx="97">
                  <c:v>26.23657515028552</c:v>
                </c:pt>
                <c:pt idx="98">
                  <c:v>27.16578530079416</c:v>
                </c:pt>
                <c:pt idx="99">
                  <c:v>27.78397915948074</c:v>
                </c:pt>
                <c:pt idx="100">
                  <c:v>28.19868643770023</c:v>
                </c:pt>
                <c:pt idx="101">
                  <c:v>31.5446910408056</c:v>
                </c:pt>
                <c:pt idx="102">
                  <c:v>32.28720667820956</c:v>
                </c:pt>
                <c:pt idx="103">
                  <c:v>32.10417423148565</c:v>
                </c:pt>
                <c:pt idx="104">
                  <c:v>31.00891910764035</c:v>
                </c:pt>
                <c:pt idx="105">
                  <c:v>29.32760111108865</c:v>
                </c:pt>
                <c:pt idx="106">
                  <c:v>28.8594610784165</c:v>
                </c:pt>
                <c:pt idx="107">
                  <c:v>28.82419908561648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0053296"/>
        <c:axId val="-2133594496"/>
      </c:lineChart>
      <c:catAx>
        <c:axId val="2140053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3594496"/>
        <c:crosses val="autoZero"/>
        <c:auto val="1"/>
        <c:lblAlgn val="ctr"/>
        <c:lblOffset val="100"/>
        <c:noMultiLvlLbl val="0"/>
      </c:catAx>
      <c:valAx>
        <c:axId val="-2133594496"/>
        <c:scaling>
          <c:orientation val="minMax"/>
          <c:min val="15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05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Regression</a:t>
            </a:r>
            <a:r>
              <a:rPr lang="zh-CN" altLang="en-US" baseline="0"/>
              <a:t> </a:t>
            </a:r>
            <a:r>
              <a:rPr lang="en-US"/>
              <a:t>Residuals</a:t>
            </a:r>
            <a:r>
              <a:rPr lang="zh-CN" altLang="en-US"/>
              <a:t> </a:t>
            </a:r>
            <a:r>
              <a:rPr lang="en-US" altLang="zh-CN"/>
              <a:t>Plot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'Final Regression Data'!$C$30</c:f>
              <c:strCache>
                <c:ptCount val="1"/>
                <c:pt idx="0">
                  <c:v>Residuals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'Final Regression Data'!$C$31:$C$138</c:f>
              <c:numCache>
                <c:formatCode>General</c:formatCode>
                <c:ptCount val="108"/>
                <c:pt idx="0">
                  <c:v>0.64564444525238</c:v>
                </c:pt>
                <c:pt idx="1">
                  <c:v>1.177156473883663</c:v>
                </c:pt>
                <c:pt idx="2">
                  <c:v>-0.0294235705860828</c:v>
                </c:pt>
                <c:pt idx="3">
                  <c:v>0.16439428078111</c:v>
                </c:pt>
                <c:pt idx="4">
                  <c:v>1.396917565115864</c:v>
                </c:pt>
                <c:pt idx="5">
                  <c:v>0.516998531932654</c:v>
                </c:pt>
                <c:pt idx="6">
                  <c:v>-0.258415631330447</c:v>
                </c:pt>
                <c:pt idx="7">
                  <c:v>0.63386933099498</c:v>
                </c:pt>
                <c:pt idx="8">
                  <c:v>-0.141443113780682</c:v>
                </c:pt>
                <c:pt idx="9">
                  <c:v>0.0145265542538517</c:v>
                </c:pt>
                <c:pt idx="10">
                  <c:v>0.510046723880599</c:v>
                </c:pt>
                <c:pt idx="11">
                  <c:v>1.059372721158827</c:v>
                </c:pt>
                <c:pt idx="12">
                  <c:v>-0.188937683764802</c:v>
                </c:pt>
                <c:pt idx="13">
                  <c:v>-0.463232562241945</c:v>
                </c:pt>
                <c:pt idx="14">
                  <c:v>-0.521875144129623</c:v>
                </c:pt>
                <c:pt idx="15">
                  <c:v>-0.174271951097939</c:v>
                </c:pt>
                <c:pt idx="16">
                  <c:v>0.931887100500923</c:v>
                </c:pt>
                <c:pt idx="17">
                  <c:v>-0.113101598385718</c:v>
                </c:pt>
                <c:pt idx="18">
                  <c:v>0.212211624366006</c:v>
                </c:pt>
                <c:pt idx="19">
                  <c:v>0.00756478533459059</c:v>
                </c:pt>
                <c:pt idx="20">
                  <c:v>-1.429351230664412</c:v>
                </c:pt>
                <c:pt idx="21">
                  <c:v>-0.812395999788318</c:v>
                </c:pt>
                <c:pt idx="22">
                  <c:v>0.602686077234182</c:v>
                </c:pt>
                <c:pt idx="23">
                  <c:v>1.105070030162064</c:v>
                </c:pt>
                <c:pt idx="24">
                  <c:v>0.0512617223208949</c:v>
                </c:pt>
                <c:pt idx="25">
                  <c:v>-0.0596862946993539</c:v>
                </c:pt>
                <c:pt idx="26">
                  <c:v>-0.532372395078252</c:v>
                </c:pt>
                <c:pt idx="27">
                  <c:v>-0.221442826576688</c:v>
                </c:pt>
                <c:pt idx="28">
                  <c:v>0.541240275151928</c:v>
                </c:pt>
                <c:pt idx="29">
                  <c:v>-0.219116850635537</c:v>
                </c:pt>
                <c:pt idx="30">
                  <c:v>-0.194819532102525</c:v>
                </c:pt>
                <c:pt idx="31">
                  <c:v>-0.00701656847591181</c:v>
                </c:pt>
                <c:pt idx="32">
                  <c:v>-1.619291155985572</c:v>
                </c:pt>
                <c:pt idx="33">
                  <c:v>-0.358859975239227</c:v>
                </c:pt>
                <c:pt idx="34">
                  <c:v>0.0442103917294894</c:v>
                </c:pt>
                <c:pt idx="35">
                  <c:v>0.483247483200486</c:v>
                </c:pt>
                <c:pt idx="36">
                  <c:v>0.78971783817305</c:v>
                </c:pt>
                <c:pt idx="37">
                  <c:v>-0.191777261481171</c:v>
                </c:pt>
                <c:pt idx="38">
                  <c:v>-0.423019220427246</c:v>
                </c:pt>
                <c:pt idx="39">
                  <c:v>0.0680599224746885</c:v>
                </c:pt>
                <c:pt idx="40">
                  <c:v>1.177994072744532</c:v>
                </c:pt>
                <c:pt idx="41">
                  <c:v>-0.407711381560095</c:v>
                </c:pt>
                <c:pt idx="42">
                  <c:v>0.0628005953084276</c:v>
                </c:pt>
                <c:pt idx="43">
                  <c:v>-0.0230117223420692</c:v>
                </c:pt>
                <c:pt idx="44">
                  <c:v>-0.659927738341071</c:v>
                </c:pt>
                <c:pt idx="45">
                  <c:v>-0.944406793507635</c:v>
                </c:pt>
                <c:pt idx="46">
                  <c:v>-0.0330998151561239</c:v>
                </c:pt>
                <c:pt idx="47">
                  <c:v>1.159702131992358</c:v>
                </c:pt>
                <c:pt idx="48">
                  <c:v>-0.211924793011008</c:v>
                </c:pt>
                <c:pt idx="49">
                  <c:v>0.130892045646224</c:v>
                </c:pt>
                <c:pt idx="50">
                  <c:v>-0.734243857390709</c:v>
                </c:pt>
                <c:pt idx="51">
                  <c:v>-0.0705653374303736</c:v>
                </c:pt>
                <c:pt idx="52">
                  <c:v>0.861978432891369</c:v>
                </c:pt>
                <c:pt idx="53">
                  <c:v>0.015973829786013</c:v>
                </c:pt>
                <c:pt idx="54">
                  <c:v>-0.0672585630359492</c:v>
                </c:pt>
                <c:pt idx="55">
                  <c:v>-0.211626739253631</c:v>
                </c:pt>
                <c:pt idx="56">
                  <c:v>-0.997537094027415</c:v>
                </c:pt>
                <c:pt idx="57">
                  <c:v>-0.716219097475712</c:v>
                </c:pt>
                <c:pt idx="58">
                  <c:v>-0.567949976390199</c:v>
                </c:pt>
                <c:pt idx="59">
                  <c:v>0.984114729353294</c:v>
                </c:pt>
                <c:pt idx="60">
                  <c:v>0.0124878043499343</c:v>
                </c:pt>
                <c:pt idx="61">
                  <c:v>-1.082364399754674</c:v>
                </c:pt>
                <c:pt idx="62">
                  <c:v>-0.24579798453205</c:v>
                </c:pt>
                <c:pt idx="63">
                  <c:v>-1.010206501554155</c:v>
                </c:pt>
                <c:pt idx="64">
                  <c:v>-0.034495785553041</c:v>
                </c:pt>
                <c:pt idx="65">
                  <c:v>-0.0325424400893333</c:v>
                </c:pt>
                <c:pt idx="66">
                  <c:v>-0.275037591506305</c:v>
                </c:pt>
                <c:pt idx="67">
                  <c:v>-0.39302104900111</c:v>
                </c:pt>
                <c:pt idx="68">
                  <c:v>-1.644001069478332</c:v>
                </c:pt>
                <c:pt idx="69">
                  <c:v>-0.84762365021669</c:v>
                </c:pt>
                <c:pt idx="70">
                  <c:v>-0.658905805930082</c:v>
                </c:pt>
                <c:pt idx="71">
                  <c:v>0.0150411338504846</c:v>
                </c:pt>
                <c:pt idx="72">
                  <c:v>-0.710659651021256</c:v>
                </c:pt>
                <c:pt idx="73">
                  <c:v>-0.353778807885806</c:v>
                </c:pt>
                <c:pt idx="74">
                  <c:v>-1.054572431234131</c:v>
                </c:pt>
                <c:pt idx="75">
                  <c:v>-0.3861029083841</c:v>
                </c:pt>
                <c:pt idx="76">
                  <c:v>0.52760634055673</c:v>
                </c:pt>
                <c:pt idx="77">
                  <c:v>-0.415639068096361</c:v>
                </c:pt>
                <c:pt idx="78">
                  <c:v>-0.50163065537059</c:v>
                </c:pt>
                <c:pt idx="79">
                  <c:v>-0.300779591484471</c:v>
                </c:pt>
                <c:pt idx="80">
                  <c:v>-0.902765273186908</c:v>
                </c:pt>
                <c:pt idx="81">
                  <c:v>0.172038916228537</c:v>
                </c:pt>
                <c:pt idx="82">
                  <c:v>0.269611380279724</c:v>
                </c:pt>
                <c:pt idx="83">
                  <c:v>1.397343661724776</c:v>
                </c:pt>
                <c:pt idx="84">
                  <c:v>-0.696892883330495</c:v>
                </c:pt>
                <c:pt idx="85">
                  <c:v>-0.287283574723279</c:v>
                </c:pt>
                <c:pt idx="86">
                  <c:v>-0.159969675102175</c:v>
                </c:pt>
                <c:pt idx="87">
                  <c:v>-0.29423886071741</c:v>
                </c:pt>
                <c:pt idx="88">
                  <c:v>0.922209096688686</c:v>
                </c:pt>
                <c:pt idx="89">
                  <c:v>0.399830017853944</c:v>
                </c:pt>
                <c:pt idx="90">
                  <c:v>0.609356431880908</c:v>
                </c:pt>
                <c:pt idx="91">
                  <c:v>-0.0018042142867607</c:v>
                </c:pt>
                <c:pt idx="92">
                  <c:v>-0.587714569060545</c:v>
                </c:pt>
                <c:pt idx="93">
                  <c:v>0.442597766265937</c:v>
                </c:pt>
                <c:pt idx="94">
                  <c:v>0.415528801827786</c:v>
                </c:pt>
                <c:pt idx="95">
                  <c:v>1.581946030253388</c:v>
                </c:pt>
                <c:pt idx="96">
                  <c:v>0.309303201031302</c:v>
                </c:pt>
                <c:pt idx="97">
                  <c:v>0.263424849714479</c:v>
                </c:pt>
                <c:pt idx="98">
                  <c:v>0.0342146992058332</c:v>
                </c:pt>
                <c:pt idx="99">
                  <c:v>0.116020840519255</c:v>
                </c:pt>
                <c:pt idx="100">
                  <c:v>1.20131356229977</c:v>
                </c:pt>
                <c:pt idx="101">
                  <c:v>0.255308959194409</c:v>
                </c:pt>
                <c:pt idx="102">
                  <c:v>0.412793321790438</c:v>
                </c:pt>
                <c:pt idx="103">
                  <c:v>0.295825768514348</c:v>
                </c:pt>
                <c:pt idx="104">
                  <c:v>-0.60891910764035</c:v>
                </c:pt>
                <c:pt idx="105">
                  <c:v>0.172398888911353</c:v>
                </c:pt>
                <c:pt idx="106">
                  <c:v>0.440538921583499</c:v>
                </c:pt>
                <c:pt idx="107">
                  <c:v>1.475800914383512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185952"/>
        <c:axId val="1768905392"/>
      </c:scatterChart>
      <c:valAx>
        <c:axId val="178018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905392"/>
        <c:crosses val="autoZero"/>
        <c:crossBetween val="midCat"/>
      </c:valAx>
      <c:valAx>
        <c:axId val="176890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185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MA:</a:t>
            </a:r>
            <a:r>
              <a:rPr lang="zh-CN" altLang="en-US"/>
              <a:t> </a:t>
            </a:r>
            <a:r>
              <a:rPr lang="en-US" altLang="zh-CN"/>
              <a:t>Funding</a:t>
            </a:r>
            <a:r>
              <a:rPr lang="zh-CN" altLang="en-US"/>
              <a:t> </a:t>
            </a:r>
            <a:r>
              <a:rPr lang="en-US" altLang="zh-CN"/>
              <a:t>&amp;</a:t>
            </a:r>
            <a:r>
              <a:rPr lang="zh-CN" altLang="en-US"/>
              <a:t> </a:t>
            </a:r>
            <a:r>
              <a:rPr lang="en-US" altLang="zh-CN"/>
              <a:t>Forecast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MA!$D$1</c:f>
              <c:strCache>
                <c:ptCount val="1"/>
                <c:pt idx="0">
                  <c:v>Funding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MA!$D$25:$D$121</c:f>
              <c:numCache>
                <c:formatCode>General</c:formatCode>
                <c:ptCount val="97"/>
                <c:pt idx="0">
                  <c:v>23.9</c:v>
                </c:pt>
                <c:pt idx="1">
                  <c:v>20.0</c:v>
                </c:pt>
                <c:pt idx="2">
                  <c:v>20.4</c:v>
                </c:pt>
                <c:pt idx="3">
                  <c:v>20.9</c:v>
                </c:pt>
                <c:pt idx="4">
                  <c:v>21.6</c:v>
                </c:pt>
                <c:pt idx="5">
                  <c:v>23.2</c:v>
                </c:pt>
                <c:pt idx="6">
                  <c:v>25.6</c:v>
                </c:pt>
                <c:pt idx="7">
                  <c:v>26.6</c:v>
                </c:pt>
                <c:pt idx="8">
                  <c:v>26.3</c:v>
                </c:pt>
                <c:pt idx="9">
                  <c:v>23.7</c:v>
                </c:pt>
                <c:pt idx="10">
                  <c:v>22.2</c:v>
                </c:pt>
                <c:pt idx="11">
                  <c:v>22.7</c:v>
                </c:pt>
                <c:pt idx="12">
                  <c:v>23.6</c:v>
                </c:pt>
                <c:pt idx="13">
                  <c:v>20.2</c:v>
                </c:pt>
                <c:pt idx="14">
                  <c:v>21.1</c:v>
                </c:pt>
                <c:pt idx="15">
                  <c:v>21.5</c:v>
                </c:pt>
                <c:pt idx="16">
                  <c:v>22.2</c:v>
                </c:pt>
                <c:pt idx="17">
                  <c:v>23.4</c:v>
                </c:pt>
                <c:pt idx="18">
                  <c:v>25.7</c:v>
                </c:pt>
                <c:pt idx="19">
                  <c:v>26.3</c:v>
                </c:pt>
                <c:pt idx="20">
                  <c:v>26.2</c:v>
                </c:pt>
                <c:pt idx="21">
                  <c:v>23.6</c:v>
                </c:pt>
                <c:pt idx="22">
                  <c:v>22.8</c:v>
                </c:pt>
                <c:pt idx="23">
                  <c:v>22.8</c:v>
                </c:pt>
                <c:pt idx="24">
                  <c:v>23.3</c:v>
                </c:pt>
                <c:pt idx="25">
                  <c:v>21.0</c:v>
                </c:pt>
                <c:pt idx="26">
                  <c:v>21.7</c:v>
                </c:pt>
                <c:pt idx="27">
                  <c:v>22.2</c:v>
                </c:pt>
                <c:pt idx="28">
                  <c:v>23.1</c:v>
                </c:pt>
                <c:pt idx="29">
                  <c:v>24.8</c:v>
                </c:pt>
                <c:pt idx="30">
                  <c:v>26.6</c:v>
                </c:pt>
                <c:pt idx="31">
                  <c:v>27.4</c:v>
                </c:pt>
                <c:pt idx="32">
                  <c:v>27.1</c:v>
                </c:pt>
                <c:pt idx="33">
                  <c:v>25.3</c:v>
                </c:pt>
                <c:pt idx="34">
                  <c:v>23.6</c:v>
                </c:pt>
                <c:pt idx="35">
                  <c:v>23.5</c:v>
                </c:pt>
                <c:pt idx="36">
                  <c:v>24.7</c:v>
                </c:pt>
                <c:pt idx="37">
                  <c:v>21.2</c:v>
                </c:pt>
                <c:pt idx="38">
                  <c:v>22.5</c:v>
                </c:pt>
                <c:pt idx="39">
                  <c:v>22.7</c:v>
                </c:pt>
                <c:pt idx="40">
                  <c:v>23.6</c:v>
                </c:pt>
                <c:pt idx="41">
                  <c:v>25.1</c:v>
                </c:pt>
                <c:pt idx="42">
                  <c:v>27.6</c:v>
                </c:pt>
                <c:pt idx="43">
                  <c:v>28.2</c:v>
                </c:pt>
                <c:pt idx="44">
                  <c:v>27.7</c:v>
                </c:pt>
                <c:pt idx="45">
                  <c:v>25.7</c:v>
                </c:pt>
                <c:pt idx="46">
                  <c:v>24.3</c:v>
                </c:pt>
                <c:pt idx="47">
                  <c:v>23.7</c:v>
                </c:pt>
                <c:pt idx="48">
                  <c:v>24.9</c:v>
                </c:pt>
                <c:pt idx="49">
                  <c:v>21.8</c:v>
                </c:pt>
                <c:pt idx="50">
                  <c:v>21.9</c:v>
                </c:pt>
                <c:pt idx="51">
                  <c:v>23.1</c:v>
                </c:pt>
                <c:pt idx="52">
                  <c:v>23.2</c:v>
                </c:pt>
                <c:pt idx="53">
                  <c:v>24.2</c:v>
                </c:pt>
                <c:pt idx="54">
                  <c:v>27.2</c:v>
                </c:pt>
                <c:pt idx="55">
                  <c:v>28.0</c:v>
                </c:pt>
                <c:pt idx="56">
                  <c:v>27.6</c:v>
                </c:pt>
                <c:pt idx="57">
                  <c:v>25.2</c:v>
                </c:pt>
                <c:pt idx="58">
                  <c:v>24.1</c:v>
                </c:pt>
                <c:pt idx="59">
                  <c:v>23.6</c:v>
                </c:pt>
                <c:pt idx="60">
                  <c:v>24.1</c:v>
                </c:pt>
                <c:pt idx="61">
                  <c:v>20.7</c:v>
                </c:pt>
                <c:pt idx="62">
                  <c:v>22.0</c:v>
                </c:pt>
                <c:pt idx="63">
                  <c:v>22.5</c:v>
                </c:pt>
                <c:pt idx="64">
                  <c:v>23.6</c:v>
                </c:pt>
                <c:pt idx="65">
                  <c:v>25.2</c:v>
                </c:pt>
                <c:pt idx="66">
                  <c:v>27.6</c:v>
                </c:pt>
                <c:pt idx="67">
                  <c:v>28.2</c:v>
                </c:pt>
                <c:pt idx="68">
                  <c:v>28.0</c:v>
                </c:pt>
                <c:pt idx="69">
                  <c:v>26.3</c:v>
                </c:pt>
                <c:pt idx="70">
                  <c:v>25.9</c:v>
                </c:pt>
                <c:pt idx="71">
                  <c:v>25.9</c:v>
                </c:pt>
                <c:pt idx="72">
                  <c:v>27.1</c:v>
                </c:pt>
                <c:pt idx="73">
                  <c:v>22.9</c:v>
                </c:pt>
                <c:pt idx="74">
                  <c:v>23.8</c:v>
                </c:pt>
                <c:pt idx="75">
                  <c:v>24.8</c:v>
                </c:pt>
                <c:pt idx="76">
                  <c:v>25.4</c:v>
                </c:pt>
                <c:pt idx="77">
                  <c:v>27.0</c:v>
                </c:pt>
                <c:pt idx="78">
                  <c:v>29.9</c:v>
                </c:pt>
                <c:pt idx="79">
                  <c:v>31.2</c:v>
                </c:pt>
                <c:pt idx="80">
                  <c:v>30.7</c:v>
                </c:pt>
                <c:pt idx="81">
                  <c:v>28.9</c:v>
                </c:pt>
                <c:pt idx="82">
                  <c:v>28.3</c:v>
                </c:pt>
                <c:pt idx="83">
                  <c:v>28.0</c:v>
                </c:pt>
                <c:pt idx="84">
                  <c:v>29.1</c:v>
                </c:pt>
                <c:pt idx="85">
                  <c:v>25.6</c:v>
                </c:pt>
                <c:pt idx="86">
                  <c:v>26.5</c:v>
                </c:pt>
                <c:pt idx="87">
                  <c:v>27.2</c:v>
                </c:pt>
                <c:pt idx="88">
                  <c:v>27.9</c:v>
                </c:pt>
                <c:pt idx="89">
                  <c:v>29.4</c:v>
                </c:pt>
                <c:pt idx="90">
                  <c:v>31.8</c:v>
                </c:pt>
                <c:pt idx="91">
                  <c:v>32.7</c:v>
                </c:pt>
                <c:pt idx="92">
                  <c:v>32.4</c:v>
                </c:pt>
                <c:pt idx="93">
                  <c:v>30.4</c:v>
                </c:pt>
                <c:pt idx="94">
                  <c:v>29.5</c:v>
                </c:pt>
                <c:pt idx="95">
                  <c:v>29.3</c:v>
                </c:pt>
                <c:pt idx="96">
                  <c:v>30.3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MA!$I$1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MA!$I$25:$I$121</c:f>
              <c:numCache>
                <c:formatCode>0.00</c:formatCode>
                <c:ptCount val="97"/>
                <c:pt idx="0">
                  <c:v>24.76540404040404</c:v>
                </c:pt>
                <c:pt idx="1">
                  <c:v>24.56306818181817</c:v>
                </c:pt>
                <c:pt idx="2">
                  <c:v>24.32083333333332</c:v>
                </c:pt>
                <c:pt idx="3">
                  <c:v>23.92866161616161</c:v>
                </c:pt>
                <c:pt idx="4">
                  <c:v>23.65694444444444</c:v>
                </c:pt>
                <c:pt idx="5">
                  <c:v>23.48585858585859</c:v>
                </c:pt>
                <c:pt idx="6">
                  <c:v>23.35757575757576</c:v>
                </c:pt>
                <c:pt idx="7">
                  <c:v>23.24147727272728</c:v>
                </c:pt>
                <c:pt idx="8">
                  <c:v>23.30625</c:v>
                </c:pt>
                <c:pt idx="9">
                  <c:v>23.2989898989899</c:v>
                </c:pt>
                <c:pt idx="10">
                  <c:v>23.11963383838383</c:v>
                </c:pt>
                <c:pt idx="11">
                  <c:v>22.90624999999999</c:v>
                </c:pt>
                <c:pt idx="12">
                  <c:v>22.81837121212121</c:v>
                </c:pt>
                <c:pt idx="13">
                  <c:v>22.80814393939394</c:v>
                </c:pt>
                <c:pt idx="14">
                  <c:v>22.88636363636363</c:v>
                </c:pt>
                <c:pt idx="15">
                  <c:v>23.039898989899</c:v>
                </c:pt>
                <c:pt idx="16">
                  <c:v>23.16458333333333</c:v>
                </c:pt>
                <c:pt idx="17">
                  <c:v>23.2818813131313</c:v>
                </c:pt>
                <c:pt idx="18">
                  <c:v>23.32316919191919</c:v>
                </c:pt>
                <c:pt idx="19">
                  <c:v>23.34299242424242</c:v>
                </c:pt>
                <c:pt idx="20">
                  <c:v>23.29747474747474</c:v>
                </c:pt>
                <c:pt idx="21">
                  <c:v>23.28996212121212</c:v>
                </c:pt>
                <c:pt idx="22">
                  <c:v>23.27506313131313</c:v>
                </c:pt>
                <c:pt idx="23">
                  <c:v>23.37184343434344</c:v>
                </c:pt>
                <c:pt idx="24">
                  <c:v>23.37114898989899</c:v>
                </c:pt>
                <c:pt idx="25">
                  <c:v>23.29772727272728</c:v>
                </c:pt>
                <c:pt idx="26">
                  <c:v>23.41938131313131</c:v>
                </c:pt>
                <c:pt idx="27">
                  <c:v>23.50549242424243</c:v>
                </c:pt>
                <c:pt idx="28">
                  <c:v>23.60896464646466</c:v>
                </c:pt>
                <c:pt idx="29">
                  <c:v>23.7463383838384</c:v>
                </c:pt>
                <c:pt idx="30">
                  <c:v>23.96477272727273</c:v>
                </c:pt>
                <c:pt idx="31">
                  <c:v>24.08573232323233</c:v>
                </c:pt>
                <c:pt idx="32">
                  <c:v>24.23156565656564</c:v>
                </c:pt>
                <c:pt idx="33">
                  <c:v>24.33282828282827</c:v>
                </c:pt>
                <c:pt idx="34">
                  <c:v>24.56477272727274</c:v>
                </c:pt>
                <c:pt idx="35">
                  <c:v>24.6314393939394</c:v>
                </c:pt>
                <c:pt idx="36">
                  <c:v>24.675</c:v>
                </c:pt>
                <c:pt idx="37">
                  <c:v>24.83188131313132</c:v>
                </c:pt>
                <c:pt idx="38">
                  <c:v>24.77550505050505</c:v>
                </c:pt>
                <c:pt idx="39">
                  <c:v>24.82657828282828</c:v>
                </c:pt>
                <c:pt idx="40">
                  <c:v>24.82474747474747</c:v>
                </c:pt>
                <c:pt idx="41">
                  <c:v>24.8261994949495</c:v>
                </c:pt>
                <c:pt idx="42">
                  <c:v>24.80031565656566</c:v>
                </c:pt>
                <c:pt idx="43">
                  <c:v>24.90088383838384</c:v>
                </c:pt>
                <c:pt idx="44">
                  <c:v>24.9675505050505</c:v>
                </c:pt>
                <c:pt idx="45">
                  <c:v>25.00031565656565</c:v>
                </c:pt>
                <c:pt idx="46">
                  <c:v>25.00738636363636</c:v>
                </c:pt>
                <c:pt idx="47">
                  <c:v>25.06982323232323</c:v>
                </c:pt>
                <c:pt idx="48">
                  <c:v>25.04545454545453</c:v>
                </c:pt>
                <c:pt idx="49">
                  <c:v>25.03093434343434</c:v>
                </c:pt>
                <c:pt idx="50">
                  <c:v>25.08585858585858</c:v>
                </c:pt>
                <c:pt idx="51">
                  <c:v>24.93409090909091</c:v>
                </c:pt>
                <c:pt idx="52">
                  <c:v>24.96496212121212</c:v>
                </c:pt>
                <c:pt idx="53">
                  <c:v>24.85776515151516</c:v>
                </c:pt>
                <c:pt idx="54">
                  <c:v>24.66950757575758</c:v>
                </c:pt>
                <c:pt idx="55">
                  <c:v>24.58364898989898</c:v>
                </c:pt>
                <c:pt idx="56">
                  <c:v>24.54236111111111</c:v>
                </c:pt>
                <c:pt idx="57">
                  <c:v>24.525</c:v>
                </c:pt>
                <c:pt idx="58">
                  <c:v>24.44229797979798</c:v>
                </c:pt>
                <c:pt idx="59">
                  <c:v>24.42152777777779</c:v>
                </c:pt>
                <c:pt idx="60">
                  <c:v>24.42140151515152</c:v>
                </c:pt>
                <c:pt idx="61">
                  <c:v>24.3022095959596</c:v>
                </c:pt>
                <c:pt idx="62">
                  <c:v>24.14242424242425</c:v>
                </c:pt>
                <c:pt idx="63">
                  <c:v>24.19507575757576</c:v>
                </c:pt>
                <c:pt idx="64">
                  <c:v>24.12866161616161</c:v>
                </c:pt>
                <c:pt idx="65">
                  <c:v>24.2375</c:v>
                </c:pt>
                <c:pt idx="66">
                  <c:v>24.43983585858586</c:v>
                </c:pt>
                <c:pt idx="67">
                  <c:v>24.52651515151516</c:v>
                </c:pt>
                <c:pt idx="68">
                  <c:v>24.57354797979798</c:v>
                </c:pt>
                <c:pt idx="69">
                  <c:v>24.6528409090909</c:v>
                </c:pt>
                <c:pt idx="70">
                  <c:v>24.84627525252525</c:v>
                </c:pt>
                <c:pt idx="71">
                  <c:v>25.15056818181817</c:v>
                </c:pt>
                <c:pt idx="72">
                  <c:v>25.52607323232323</c:v>
                </c:pt>
                <c:pt idx="73">
                  <c:v>25.99766414141415</c:v>
                </c:pt>
                <c:pt idx="74">
                  <c:v>26.29671717171717</c:v>
                </c:pt>
                <c:pt idx="75">
                  <c:v>26.50909090909093</c:v>
                </c:pt>
                <c:pt idx="76">
                  <c:v>26.78857323232325</c:v>
                </c:pt>
                <c:pt idx="77">
                  <c:v>26.96565656565656</c:v>
                </c:pt>
                <c:pt idx="78">
                  <c:v>27.13617424242424</c:v>
                </c:pt>
                <c:pt idx="79">
                  <c:v>27.38200757575757</c:v>
                </c:pt>
                <c:pt idx="80">
                  <c:v>27.73213383838384</c:v>
                </c:pt>
                <c:pt idx="81">
                  <c:v>28.00883838383838</c:v>
                </c:pt>
                <c:pt idx="82">
                  <c:v>28.2550505050505</c:v>
                </c:pt>
                <c:pt idx="83">
                  <c:v>28.45997474747475</c:v>
                </c:pt>
                <c:pt idx="84">
                  <c:v>28.61199494949495</c:v>
                </c:pt>
                <c:pt idx="85">
                  <c:v>28.61199494949495</c:v>
                </c:pt>
                <c:pt idx="86">
                  <c:v>28.80871212121213</c:v>
                </c:pt>
                <c:pt idx="87">
                  <c:v>29.0054292929293</c:v>
                </c:pt>
                <c:pt idx="88">
                  <c:v>29.20214646464647</c:v>
                </c:pt>
                <c:pt idx="89">
                  <c:v>29.39886363636364</c:v>
                </c:pt>
                <c:pt idx="90">
                  <c:v>29.59558080808082</c:v>
                </c:pt>
                <c:pt idx="91">
                  <c:v>29.79229797979799</c:v>
                </c:pt>
                <c:pt idx="92">
                  <c:v>29.98901515151516</c:v>
                </c:pt>
                <c:pt idx="93">
                  <c:v>30.18573232323233</c:v>
                </c:pt>
                <c:pt idx="94">
                  <c:v>30.38244949494951</c:v>
                </c:pt>
                <c:pt idx="95">
                  <c:v>30.57916666666668</c:v>
                </c:pt>
                <c:pt idx="96">
                  <c:v>30.77588383838385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7872288"/>
        <c:axId val="2123088448"/>
      </c:lineChart>
      <c:catAx>
        <c:axId val="1797872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088448"/>
        <c:crosses val="autoZero"/>
        <c:auto val="1"/>
        <c:lblAlgn val="ctr"/>
        <c:lblOffset val="100"/>
        <c:noMultiLvlLbl val="0"/>
      </c:catAx>
      <c:valAx>
        <c:axId val="2123088448"/>
        <c:scaling>
          <c:orientation val="minMax"/>
          <c:min val="15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87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ARIMA:</a:t>
            </a:r>
            <a:r>
              <a:rPr lang="zh-CN" altLang="en-US"/>
              <a:t> </a:t>
            </a:r>
            <a:r>
              <a:rPr lang="en-US" altLang="zh-CN"/>
              <a:t>Funding</a:t>
            </a:r>
            <a:r>
              <a:rPr lang="zh-CN" altLang="en-US"/>
              <a:t> </a:t>
            </a:r>
            <a:r>
              <a:rPr lang="en-US" altLang="zh-CN"/>
              <a:t>&amp;</a:t>
            </a:r>
            <a:r>
              <a:rPr lang="zh-CN" altLang="en-US"/>
              <a:t> </a:t>
            </a:r>
            <a:r>
              <a:rPr lang="en-US" altLang="zh-CN"/>
              <a:t>Forecast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ARIMA!$C$1</c:f>
              <c:strCache>
                <c:ptCount val="1"/>
                <c:pt idx="0">
                  <c:v>Funding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ARIMA!$C$2:$C$121</c:f>
              <c:numCache>
                <c:formatCode>0.0</c:formatCode>
                <c:ptCount val="120"/>
                <c:pt idx="0">
                  <c:v>16.2</c:v>
                </c:pt>
                <c:pt idx="1">
                  <c:v>16.7</c:v>
                </c:pt>
                <c:pt idx="2">
                  <c:v>18.7</c:v>
                </c:pt>
                <c:pt idx="3">
                  <c:v>18.8</c:v>
                </c:pt>
                <c:pt idx="4">
                  <c:v>20.6</c:v>
                </c:pt>
                <c:pt idx="5">
                  <c:v>22.5</c:v>
                </c:pt>
                <c:pt idx="6">
                  <c:v>23.3</c:v>
                </c:pt>
                <c:pt idx="7">
                  <c:v>23.8</c:v>
                </c:pt>
                <c:pt idx="8">
                  <c:v>22.3</c:v>
                </c:pt>
                <c:pt idx="9">
                  <c:v>22.3</c:v>
                </c:pt>
                <c:pt idx="10">
                  <c:v>22.1</c:v>
                </c:pt>
                <c:pt idx="11">
                  <c:v>23.6</c:v>
                </c:pt>
                <c:pt idx="12">
                  <c:v>20.1</c:v>
                </c:pt>
                <c:pt idx="13">
                  <c:v>21.6</c:v>
                </c:pt>
                <c:pt idx="14">
                  <c:v>21.6</c:v>
                </c:pt>
                <c:pt idx="15">
                  <c:v>21.9</c:v>
                </c:pt>
                <c:pt idx="16">
                  <c:v>23.4</c:v>
                </c:pt>
                <c:pt idx="17">
                  <c:v>25.9</c:v>
                </c:pt>
                <c:pt idx="18">
                  <c:v>26.0</c:v>
                </c:pt>
                <c:pt idx="19">
                  <c:v>26.2</c:v>
                </c:pt>
                <c:pt idx="20">
                  <c:v>24.7</c:v>
                </c:pt>
                <c:pt idx="21">
                  <c:v>23.5</c:v>
                </c:pt>
                <c:pt idx="22">
                  <c:v>23.4</c:v>
                </c:pt>
                <c:pt idx="23">
                  <c:v>23.9</c:v>
                </c:pt>
                <c:pt idx="24">
                  <c:v>20.0</c:v>
                </c:pt>
                <c:pt idx="25">
                  <c:v>20.4</c:v>
                </c:pt>
                <c:pt idx="26">
                  <c:v>20.9</c:v>
                </c:pt>
                <c:pt idx="27">
                  <c:v>21.6</c:v>
                </c:pt>
                <c:pt idx="28">
                  <c:v>23.2</c:v>
                </c:pt>
                <c:pt idx="29">
                  <c:v>25.6</c:v>
                </c:pt>
                <c:pt idx="30">
                  <c:v>26.6</c:v>
                </c:pt>
                <c:pt idx="31">
                  <c:v>26.3</c:v>
                </c:pt>
                <c:pt idx="32">
                  <c:v>23.7</c:v>
                </c:pt>
                <c:pt idx="33">
                  <c:v>22.2</c:v>
                </c:pt>
                <c:pt idx="34">
                  <c:v>22.7</c:v>
                </c:pt>
                <c:pt idx="35">
                  <c:v>23.6</c:v>
                </c:pt>
                <c:pt idx="36">
                  <c:v>20.2</c:v>
                </c:pt>
                <c:pt idx="37">
                  <c:v>21.1</c:v>
                </c:pt>
                <c:pt idx="38">
                  <c:v>21.5</c:v>
                </c:pt>
                <c:pt idx="39">
                  <c:v>22.2</c:v>
                </c:pt>
                <c:pt idx="40">
                  <c:v>23.4</c:v>
                </c:pt>
                <c:pt idx="41">
                  <c:v>25.7</c:v>
                </c:pt>
                <c:pt idx="42">
                  <c:v>26.3</c:v>
                </c:pt>
                <c:pt idx="43">
                  <c:v>26.2</c:v>
                </c:pt>
                <c:pt idx="44">
                  <c:v>23.6</c:v>
                </c:pt>
                <c:pt idx="45">
                  <c:v>22.8</c:v>
                </c:pt>
                <c:pt idx="46">
                  <c:v>22.8</c:v>
                </c:pt>
                <c:pt idx="47">
                  <c:v>23.3</c:v>
                </c:pt>
                <c:pt idx="48">
                  <c:v>21.0</c:v>
                </c:pt>
                <c:pt idx="49">
                  <c:v>21.7</c:v>
                </c:pt>
                <c:pt idx="50">
                  <c:v>22.2</c:v>
                </c:pt>
                <c:pt idx="51">
                  <c:v>23.1</c:v>
                </c:pt>
                <c:pt idx="52">
                  <c:v>24.8</c:v>
                </c:pt>
                <c:pt idx="53">
                  <c:v>26.6</c:v>
                </c:pt>
                <c:pt idx="54">
                  <c:v>27.4</c:v>
                </c:pt>
                <c:pt idx="55">
                  <c:v>27.1</c:v>
                </c:pt>
                <c:pt idx="56">
                  <c:v>25.3</c:v>
                </c:pt>
                <c:pt idx="57">
                  <c:v>23.6</c:v>
                </c:pt>
                <c:pt idx="58">
                  <c:v>23.5</c:v>
                </c:pt>
                <c:pt idx="59">
                  <c:v>24.7</c:v>
                </c:pt>
                <c:pt idx="60">
                  <c:v>21.2</c:v>
                </c:pt>
                <c:pt idx="61">
                  <c:v>22.5</c:v>
                </c:pt>
                <c:pt idx="62">
                  <c:v>22.7</c:v>
                </c:pt>
                <c:pt idx="63">
                  <c:v>23.6</c:v>
                </c:pt>
                <c:pt idx="64">
                  <c:v>25.1</c:v>
                </c:pt>
                <c:pt idx="65">
                  <c:v>27.6</c:v>
                </c:pt>
                <c:pt idx="66">
                  <c:v>28.2</c:v>
                </c:pt>
                <c:pt idx="67">
                  <c:v>27.7</c:v>
                </c:pt>
                <c:pt idx="68">
                  <c:v>25.7</c:v>
                </c:pt>
                <c:pt idx="69">
                  <c:v>24.3</c:v>
                </c:pt>
                <c:pt idx="70">
                  <c:v>23.7</c:v>
                </c:pt>
                <c:pt idx="71">
                  <c:v>24.9</c:v>
                </c:pt>
                <c:pt idx="72">
                  <c:v>21.8</c:v>
                </c:pt>
                <c:pt idx="73">
                  <c:v>21.9</c:v>
                </c:pt>
                <c:pt idx="74">
                  <c:v>23.1</c:v>
                </c:pt>
                <c:pt idx="75">
                  <c:v>23.2</c:v>
                </c:pt>
                <c:pt idx="76">
                  <c:v>24.2</c:v>
                </c:pt>
                <c:pt idx="77">
                  <c:v>27.2</c:v>
                </c:pt>
                <c:pt idx="78">
                  <c:v>28.0</c:v>
                </c:pt>
                <c:pt idx="79">
                  <c:v>27.6</c:v>
                </c:pt>
                <c:pt idx="80">
                  <c:v>25.2</c:v>
                </c:pt>
                <c:pt idx="81">
                  <c:v>24.1</c:v>
                </c:pt>
                <c:pt idx="82">
                  <c:v>23.6</c:v>
                </c:pt>
                <c:pt idx="83">
                  <c:v>24.1</c:v>
                </c:pt>
                <c:pt idx="84">
                  <c:v>20.7</c:v>
                </c:pt>
                <c:pt idx="85">
                  <c:v>22.0</c:v>
                </c:pt>
                <c:pt idx="86">
                  <c:v>22.5</c:v>
                </c:pt>
                <c:pt idx="87">
                  <c:v>23.6</c:v>
                </c:pt>
                <c:pt idx="88">
                  <c:v>25.2</c:v>
                </c:pt>
                <c:pt idx="89">
                  <c:v>27.6</c:v>
                </c:pt>
                <c:pt idx="90">
                  <c:v>28.2</c:v>
                </c:pt>
                <c:pt idx="91">
                  <c:v>28.0</c:v>
                </c:pt>
                <c:pt idx="92">
                  <c:v>26.3</c:v>
                </c:pt>
                <c:pt idx="93">
                  <c:v>25.9</c:v>
                </c:pt>
                <c:pt idx="94">
                  <c:v>25.9</c:v>
                </c:pt>
                <c:pt idx="95">
                  <c:v>27.1</c:v>
                </c:pt>
                <c:pt idx="96">
                  <c:v>22.9</c:v>
                </c:pt>
                <c:pt idx="97">
                  <c:v>23.8</c:v>
                </c:pt>
                <c:pt idx="98">
                  <c:v>24.8</c:v>
                </c:pt>
                <c:pt idx="99">
                  <c:v>25.4</c:v>
                </c:pt>
                <c:pt idx="100">
                  <c:v>27.0</c:v>
                </c:pt>
                <c:pt idx="101">
                  <c:v>29.9</c:v>
                </c:pt>
                <c:pt idx="102">
                  <c:v>31.2</c:v>
                </c:pt>
                <c:pt idx="103">
                  <c:v>30.7</c:v>
                </c:pt>
                <c:pt idx="104">
                  <c:v>28.9</c:v>
                </c:pt>
                <c:pt idx="105">
                  <c:v>28.3</c:v>
                </c:pt>
                <c:pt idx="106">
                  <c:v>28.0</c:v>
                </c:pt>
                <c:pt idx="107">
                  <c:v>29.1</c:v>
                </c:pt>
                <c:pt idx="108">
                  <c:v>25.6</c:v>
                </c:pt>
                <c:pt idx="109">
                  <c:v>26.5</c:v>
                </c:pt>
                <c:pt idx="110">
                  <c:v>27.2</c:v>
                </c:pt>
                <c:pt idx="111">
                  <c:v>27.9</c:v>
                </c:pt>
                <c:pt idx="112">
                  <c:v>29.4</c:v>
                </c:pt>
                <c:pt idx="113">
                  <c:v>31.8</c:v>
                </c:pt>
                <c:pt idx="114">
                  <c:v>32.7</c:v>
                </c:pt>
                <c:pt idx="115">
                  <c:v>32.4</c:v>
                </c:pt>
                <c:pt idx="116">
                  <c:v>30.4</c:v>
                </c:pt>
                <c:pt idx="117">
                  <c:v>29.5</c:v>
                </c:pt>
                <c:pt idx="118">
                  <c:v>29.3</c:v>
                </c:pt>
                <c:pt idx="119">
                  <c:v>30.3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ARIMA!$D$1</c:f>
              <c:strCache>
                <c:ptCount val="1"/>
                <c:pt idx="0">
                  <c:v>ARIMA 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ARIMA!$D$2:$D$121</c:f>
              <c:numCache>
                <c:formatCode>0.00</c:formatCode>
                <c:ptCount val="120"/>
                <c:pt idx="0">
                  <c:v>16.18388</c:v>
                </c:pt>
                <c:pt idx="1">
                  <c:v>16.68347</c:v>
                </c:pt>
                <c:pt idx="2">
                  <c:v>18.68155</c:v>
                </c:pt>
                <c:pt idx="3">
                  <c:v>18.78153</c:v>
                </c:pt>
                <c:pt idx="4">
                  <c:v>20.57981</c:v>
                </c:pt>
                <c:pt idx="5">
                  <c:v>22.478</c:v>
                </c:pt>
                <c:pt idx="6">
                  <c:v>23.27728</c:v>
                </c:pt>
                <c:pt idx="7">
                  <c:v>23.77686</c:v>
                </c:pt>
                <c:pt idx="8">
                  <c:v>22.27844</c:v>
                </c:pt>
                <c:pt idx="9">
                  <c:v>22.27853</c:v>
                </c:pt>
                <c:pt idx="10">
                  <c:v>22.07881</c:v>
                </c:pt>
                <c:pt idx="11">
                  <c:v>23.57739</c:v>
                </c:pt>
                <c:pt idx="12">
                  <c:v>19.02699</c:v>
                </c:pt>
                <c:pt idx="13">
                  <c:v>20.53349</c:v>
                </c:pt>
                <c:pt idx="14">
                  <c:v>22.88545</c:v>
                </c:pt>
                <c:pt idx="15">
                  <c:v>21.51297</c:v>
                </c:pt>
                <c:pt idx="16">
                  <c:v>23.3922</c:v>
                </c:pt>
                <c:pt idx="17">
                  <c:v>25.16699</c:v>
                </c:pt>
                <c:pt idx="18">
                  <c:v>26.26519</c:v>
                </c:pt>
                <c:pt idx="19">
                  <c:v>26.16878</c:v>
                </c:pt>
                <c:pt idx="20">
                  <c:v>24.42488</c:v>
                </c:pt>
                <c:pt idx="21">
                  <c:v>24.18261</c:v>
                </c:pt>
                <c:pt idx="22">
                  <c:v>23.0909</c:v>
                </c:pt>
                <c:pt idx="23">
                  <c:v>24.46263</c:v>
                </c:pt>
                <c:pt idx="24">
                  <c:v>20.13715</c:v>
                </c:pt>
                <c:pt idx="25">
                  <c:v>20.8718</c:v>
                </c:pt>
                <c:pt idx="26">
                  <c:v>21.3852</c:v>
                </c:pt>
                <c:pt idx="27">
                  <c:v>21.11204</c:v>
                </c:pt>
                <c:pt idx="28">
                  <c:v>23.21263</c:v>
                </c:pt>
                <c:pt idx="29">
                  <c:v>25.35286</c:v>
                </c:pt>
                <c:pt idx="30">
                  <c:v>26.03917</c:v>
                </c:pt>
                <c:pt idx="31">
                  <c:v>26.82823</c:v>
                </c:pt>
                <c:pt idx="32">
                  <c:v>24.68208</c:v>
                </c:pt>
                <c:pt idx="33">
                  <c:v>23.08807</c:v>
                </c:pt>
                <c:pt idx="34">
                  <c:v>22.14059</c:v>
                </c:pt>
                <c:pt idx="35">
                  <c:v>23.73551</c:v>
                </c:pt>
                <c:pt idx="36">
                  <c:v>19.94472</c:v>
                </c:pt>
                <c:pt idx="37">
                  <c:v>21.07394</c:v>
                </c:pt>
                <c:pt idx="38">
                  <c:v>21.94446</c:v>
                </c:pt>
                <c:pt idx="39">
                  <c:v>21.90563</c:v>
                </c:pt>
                <c:pt idx="40">
                  <c:v>23.86339</c:v>
                </c:pt>
                <c:pt idx="41">
                  <c:v>25.72866</c:v>
                </c:pt>
                <c:pt idx="42">
                  <c:v>26.35669</c:v>
                </c:pt>
                <c:pt idx="43">
                  <c:v>26.50802</c:v>
                </c:pt>
                <c:pt idx="44">
                  <c:v>24.4443</c:v>
                </c:pt>
                <c:pt idx="45">
                  <c:v>22.82519</c:v>
                </c:pt>
                <c:pt idx="46">
                  <c:v>22.95429</c:v>
                </c:pt>
                <c:pt idx="47">
                  <c:v>23.8638</c:v>
                </c:pt>
                <c:pt idx="48">
                  <c:v>19.81927</c:v>
                </c:pt>
                <c:pt idx="49">
                  <c:v>21.97765</c:v>
                </c:pt>
                <c:pt idx="50">
                  <c:v>22.07892</c:v>
                </c:pt>
                <c:pt idx="51">
                  <c:v>22.83078</c:v>
                </c:pt>
                <c:pt idx="52">
                  <c:v>24.59309</c:v>
                </c:pt>
                <c:pt idx="53">
                  <c:v>27.23444</c:v>
                </c:pt>
                <c:pt idx="54">
                  <c:v>27.24661</c:v>
                </c:pt>
                <c:pt idx="55">
                  <c:v>27.37852</c:v>
                </c:pt>
                <c:pt idx="56">
                  <c:v>24.93178</c:v>
                </c:pt>
                <c:pt idx="57">
                  <c:v>24.14852</c:v>
                </c:pt>
                <c:pt idx="58">
                  <c:v>23.82145</c:v>
                </c:pt>
                <c:pt idx="59">
                  <c:v>24.23201</c:v>
                </c:pt>
                <c:pt idx="60">
                  <c:v>21.51257</c:v>
                </c:pt>
                <c:pt idx="61">
                  <c:v>21.94151</c:v>
                </c:pt>
                <c:pt idx="62">
                  <c:v>22.99487</c:v>
                </c:pt>
                <c:pt idx="63">
                  <c:v>23.50616</c:v>
                </c:pt>
                <c:pt idx="64">
                  <c:v>25.12042</c:v>
                </c:pt>
                <c:pt idx="65">
                  <c:v>27.3227</c:v>
                </c:pt>
                <c:pt idx="66">
                  <c:v>28.41249</c:v>
                </c:pt>
                <c:pt idx="67">
                  <c:v>28.00488</c:v>
                </c:pt>
                <c:pt idx="68">
                  <c:v>25.38379</c:v>
                </c:pt>
                <c:pt idx="69">
                  <c:v>24.42562</c:v>
                </c:pt>
                <c:pt idx="70">
                  <c:v>24.46831</c:v>
                </c:pt>
                <c:pt idx="71">
                  <c:v>24.61419</c:v>
                </c:pt>
                <c:pt idx="72">
                  <c:v>21.93045</c:v>
                </c:pt>
                <c:pt idx="73">
                  <c:v>22.80195</c:v>
                </c:pt>
                <c:pt idx="74">
                  <c:v>22.38283</c:v>
                </c:pt>
                <c:pt idx="75">
                  <c:v>23.99195</c:v>
                </c:pt>
                <c:pt idx="76">
                  <c:v>24.77426</c:v>
                </c:pt>
                <c:pt idx="77">
                  <c:v>26.50125</c:v>
                </c:pt>
                <c:pt idx="78">
                  <c:v>27.95424</c:v>
                </c:pt>
                <c:pt idx="79">
                  <c:v>27.78031</c:v>
                </c:pt>
                <c:pt idx="80">
                  <c:v>25.55336</c:v>
                </c:pt>
                <c:pt idx="81">
                  <c:v>23.98343</c:v>
                </c:pt>
                <c:pt idx="82">
                  <c:v>23.96762</c:v>
                </c:pt>
                <c:pt idx="83">
                  <c:v>24.66574</c:v>
                </c:pt>
                <c:pt idx="84">
                  <c:v>21.24365</c:v>
                </c:pt>
                <c:pt idx="85">
                  <c:v>21.5931</c:v>
                </c:pt>
                <c:pt idx="86">
                  <c:v>22.71419</c:v>
                </c:pt>
                <c:pt idx="87">
                  <c:v>23.28558</c:v>
                </c:pt>
                <c:pt idx="88">
                  <c:v>25.11642</c:v>
                </c:pt>
                <c:pt idx="89">
                  <c:v>27.70317</c:v>
                </c:pt>
                <c:pt idx="90">
                  <c:v>28.41472</c:v>
                </c:pt>
                <c:pt idx="91">
                  <c:v>27.89219</c:v>
                </c:pt>
                <c:pt idx="92">
                  <c:v>26.03226</c:v>
                </c:pt>
                <c:pt idx="93">
                  <c:v>24.95353</c:v>
                </c:pt>
                <c:pt idx="94">
                  <c:v>25.50329</c:v>
                </c:pt>
                <c:pt idx="95">
                  <c:v>26.87647</c:v>
                </c:pt>
                <c:pt idx="96">
                  <c:v>23.7502</c:v>
                </c:pt>
                <c:pt idx="97">
                  <c:v>23.77794</c:v>
                </c:pt>
                <c:pt idx="98">
                  <c:v>24.47892</c:v>
                </c:pt>
                <c:pt idx="99">
                  <c:v>25.46355</c:v>
                </c:pt>
                <c:pt idx="100">
                  <c:v>26.74852</c:v>
                </c:pt>
                <c:pt idx="101">
                  <c:v>29.6449</c:v>
                </c:pt>
                <c:pt idx="102">
                  <c:v>30.54965</c:v>
                </c:pt>
                <c:pt idx="103">
                  <c:v>30.76618</c:v>
                </c:pt>
                <c:pt idx="104">
                  <c:v>28.58822</c:v>
                </c:pt>
                <c:pt idx="105">
                  <c:v>27.84042</c:v>
                </c:pt>
                <c:pt idx="106">
                  <c:v>27.82544</c:v>
                </c:pt>
                <c:pt idx="107">
                  <c:v>28.8464</c:v>
                </c:pt>
                <c:pt idx="108">
                  <c:v>25.45902</c:v>
                </c:pt>
                <c:pt idx="109">
                  <c:v>26.14307</c:v>
                </c:pt>
                <c:pt idx="110">
                  <c:v>26.9325</c:v>
                </c:pt>
                <c:pt idx="111">
                  <c:v>27.46423</c:v>
                </c:pt>
                <c:pt idx="112">
                  <c:v>28.78248</c:v>
                </c:pt>
                <c:pt idx="113">
                  <c:v>31.45339</c:v>
                </c:pt>
                <c:pt idx="114">
                  <c:v>32.25483</c:v>
                </c:pt>
                <c:pt idx="115">
                  <c:v>31.83041</c:v>
                </c:pt>
                <c:pt idx="116">
                  <c:v>29.80274</c:v>
                </c:pt>
                <c:pt idx="117">
                  <c:v>29.04907</c:v>
                </c:pt>
                <c:pt idx="118">
                  <c:v>28.7358</c:v>
                </c:pt>
                <c:pt idx="119">
                  <c:v>29.61855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3582608"/>
        <c:axId val="1785102944"/>
      </c:lineChart>
      <c:catAx>
        <c:axId val="-2133582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102944"/>
        <c:crosses val="autoZero"/>
        <c:auto val="1"/>
        <c:lblAlgn val="ctr"/>
        <c:lblOffset val="100"/>
        <c:noMultiLvlLbl val="0"/>
      </c:catAx>
      <c:valAx>
        <c:axId val="1785102944"/>
        <c:scaling>
          <c:orientation val="minMax"/>
          <c:min val="15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358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ARIMA</a:t>
            </a:r>
            <a:r>
              <a:rPr lang="zh-CN" altLang="en-US"/>
              <a:t> </a:t>
            </a:r>
            <a:r>
              <a:rPr lang="en-US"/>
              <a:t>Residuals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ARIMA!$E$1</c:f>
              <c:strCache>
                <c:ptCount val="1"/>
                <c:pt idx="0">
                  <c:v>Residuals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ARIMA!$E$2:$E$121</c:f>
              <c:numCache>
                <c:formatCode>0.000</c:formatCode>
                <c:ptCount val="120"/>
                <c:pt idx="0">
                  <c:v>0.0161200000000008</c:v>
                </c:pt>
                <c:pt idx="1">
                  <c:v>0.0165299999999995</c:v>
                </c:pt>
                <c:pt idx="2">
                  <c:v>0.0184499999999979</c:v>
                </c:pt>
                <c:pt idx="3">
                  <c:v>0.0184700000000006</c:v>
                </c:pt>
                <c:pt idx="4">
                  <c:v>0.020190000000003</c:v>
                </c:pt>
                <c:pt idx="5">
                  <c:v>0.0219999999999985</c:v>
                </c:pt>
                <c:pt idx="6">
                  <c:v>0.0227199999999996</c:v>
                </c:pt>
                <c:pt idx="7">
                  <c:v>0.0231400000000015</c:v>
                </c:pt>
                <c:pt idx="8">
                  <c:v>0.0215600000000009</c:v>
                </c:pt>
                <c:pt idx="9">
                  <c:v>0.0214700000000008</c:v>
                </c:pt>
                <c:pt idx="10">
                  <c:v>0.0211900000000007</c:v>
                </c:pt>
                <c:pt idx="11">
                  <c:v>0.0226100000000002</c:v>
                </c:pt>
                <c:pt idx="12">
                  <c:v>1.07301</c:v>
                </c:pt>
                <c:pt idx="13">
                  <c:v>1.066510000000001</c:v>
                </c:pt>
                <c:pt idx="14">
                  <c:v>-1.285449999999997</c:v>
                </c:pt>
                <c:pt idx="15">
                  <c:v>0.387029999999999</c:v>
                </c:pt>
                <c:pt idx="16">
                  <c:v>0.00779999999999958</c:v>
                </c:pt>
                <c:pt idx="17">
                  <c:v>0.73301</c:v>
                </c:pt>
                <c:pt idx="18">
                  <c:v>-0.26519</c:v>
                </c:pt>
                <c:pt idx="19">
                  <c:v>0.0312199999999976</c:v>
                </c:pt>
                <c:pt idx="20">
                  <c:v>0.275119999999998</c:v>
                </c:pt>
                <c:pt idx="21">
                  <c:v>-0.68261</c:v>
                </c:pt>
                <c:pt idx="22">
                  <c:v>0.309099999999997</c:v>
                </c:pt>
                <c:pt idx="23">
                  <c:v>-0.562630000000002</c:v>
                </c:pt>
                <c:pt idx="24">
                  <c:v>-0.137149999999998</c:v>
                </c:pt>
                <c:pt idx="25">
                  <c:v>-0.471800000000002</c:v>
                </c:pt>
                <c:pt idx="26">
                  <c:v>-0.485200000000002</c:v>
                </c:pt>
                <c:pt idx="27">
                  <c:v>0.487960000000001</c:v>
                </c:pt>
                <c:pt idx="28">
                  <c:v>-0.0126300000000015</c:v>
                </c:pt>
                <c:pt idx="29">
                  <c:v>0.247140000000002</c:v>
                </c:pt>
                <c:pt idx="30">
                  <c:v>0.560830000000003</c:v>
                </c:pt>
                <c:pt idx="31">
                  <c:v>-0.528230000000001</c:v>
                </c:pt>
                <c:pt idx="32">
                  <c:v>-0.98208</c:v>
                </c:pt>
                <c:pt idx="33">
                  <c:v>-0.888069999999999</c:v>
                </c:pt>
                <c:pt idx="34">
                  <c:v>0.55941</c:v>
                </c:pt>
                <c:pt idx="35">
                  <c:v>-0.13551</c:v>
                </c:pt>
                <c:pt idx="36">
                  <c:v>0.255279999999999</c:v>
                </c:pt>
                <c:pt idx="37">
                  <c:v>0.0260600000000011</c:v>
                </c:pt>
                <c:pt idx="38">
                  <c:v>-0.444459999999999</c:v>
                </c:pt>
                <c:pt idx="39">
                  <c:v>0.294370000000001</c:v>
                </c:pt>
                <c:pt idx="40">
                  <c:v>-0.46339</c:v>
                </c:pt>
                <c:pt idx="41">
                  <c:v>-0.0286600000000021</c:v>
                </c:pt>
                <c:pt idx="42">
                  <c:v>-0.0566899999999997</c:v>
                </c:pt>
                <c:pt idx="43">
                  <c:v>-0.308019999999999</c:v>
                </c:pt>
                <c:pt idx="44">
                  <c:v>-0.844299999999997</c:v>
                </c:pt>
                <c:pt idx="45">
                  <c:v>-0.0251899999999985</c:v>
                </c:pt>
                <c:pt idx="46">
                  <c:v>-0.15429</c:v>
                </c:pt>
                <c:pt idx="47">
                  <c:v>-0.563800000000001</c:v>
                </c:pt>
                <c:pt idx="48">
                  <c:v>1.18073</c:v>
                </c:pt>
                <c:pt idx="49">
                  <c:v>-0.277650000000001</c:v>
                </c:pt>
                <c:pt idx="50">
                  <c:v>0.121079999999999</c:v>
                </c:pt>
                <c:pt idx="51">
                  <c:v>0.269220000000001</c:v>
                </c:pt>
                <c:pt idx="52">
                  <c:v>0.206910000000001</c:v>
                </c:pt>
                <c:pt idx="53">
                  <c:v>-0.634439999999998</c:v>
                </c:pt>
                <c:pt idx="54">
                  <c:v>0.153389999999998</c:v>
                </c:pt>
                <c:pt idx="55">
                  <c:v>-0.27852</c:v>
                </c:pt>
                <c:pt idx="56">
                  <c:v>0.368220000000001</c:v>
                </c:pt>
                <c:pt idx="57">
                  <c:v>-0.54852</c:v>
                </c:pt>
                <c:pt idx="58">
                  <c:v>-0.321449999999999</c:v>
                </c:pt>
                <c:pt idx="59">
                  <c:v>0.46799</c:v>
                </c:pt>
                <c:pt idx="60">
                  <c:v>-0.312570000000001</c:v>
                </c:pt>
                <c:pt idx="61">
                  <c:v>0.558489999999999</c:v>
                </c:pt>
                <c:pt idx="62">
                  <c:v>-0.294869999999999</c:v>
                </c:pt>
                <c:pt idx="63">
                  <c:v>0.0938400000000001</c:v>
                </c:pt>
                <c:pt idx="64">
                  <c:v>-0.0204199999999979</c:v>
                </c:pt>
                <c:pt idx="65">
                  <c:v>0.2773</c:v>
                </c:pt>
                <c:pt idx="66">
                  <c:v>-0.212489999999999</c:v>
                </c:pt>
                <c:pt idx="67">
                  <c:v>-0.304880000000001</c:v>
                </c:pt>
                <c:pt idx="68">
                  <c:v>0.316209999999998</c:v>
                </c:pt>
                <c:pt idx="69">
                  <c:v>-0.125619999999998</c:v>
                </c:pt>
                <c:pt idx="70">
                  <c:v>-0.76831</c:v>
                </c:pt>
                <c:pt idx="71">
                  <c:v>0.285809999999998</c:v>
                </c:pt>
                <c:pt idx="72">
                  <c:v>-0.13045</c:v>
                </c:pt>
                <c:pt idx="73">
                  <c:v>-0.901950000000003</c:v>
                </c:pt>
                <c:pt idx="74">
                  <c:v>0.717170000000003</c:v>
                </c:pt>
                <c:pt idx="75">
                  <c:v>-0.79195</c:v>
                </c:pt>
                <c:pt idx="76">
                  <c:v>-0.574260000000002</c:v>
                </c:pt>
                <c:pt idx="77">
                  <c:v>0.69875</c:v>
                </c:pt>
                <c:pt idx="78">
                  <c:v>0.0457600000000013</c:v>
                </c:pt>
                <c:pt idx="79">
                  <c:v>-0.180309999999999</c:v>
                </c:pt>
                <c:pt idx="80">
                  <c:v>-0.353360000000002</c:v>
                </c:pt>
                <c:pt idx="81">
                  <c:v>0.116570000000003</c:v>
                </c:pt>
                <c:pt idx="82">
                  <c:v>-0.367619999999999</c:v>
                </c:pt>
                <c:pt idx="83">
                  <c:v>-0.565739999999998</c:v>
                </c:pt>
                <c:pt idx="84">
                  <c:v>-0.54365</c:v>
                </c:pt>
                <c:pt idx="85">
                  <c:v>0.4069</c:v>
                </c:pt>
                <c:pt idx="86">
                  <c:v>-0.214189999999999</c:v>
                </c:pt>
                <c:pt idx="87">
                  <c:v>0.314420000000002</c:v>
                </c:pt>
                <c:pt idx="88">
                  <c:v>0.0835799999999978</c:v>
                </c:pt>
                <c:pt idx="89">
                  <c:v>-0.103169999999999</c:v>
                </c:pt>
                <c:pt idx="90">
                  <c:v>-0.21472</c:v>
                </c:pt>
                <c:pt idx="91">
                  <c:v>0.107810000000001</c:v>
                </c:pt>
                <c:pt idx="92">
                  <c:v>0.26774</c:v>
                </c:pt>
                <c:pt idx="93">
                  <c:v>0.946469999999998</c:v>
                </c:pt>
                <c:pt idx="94">
                  <c:v>0.396709999999999</c:v>
                </c:pt>
                <c:pt idx="95">
                  <c:v>0.22353</c:v>
                </c:pt>
                <c:pt idx="96">
                  <c:v>-0.850200000000001</c:v>
                </c:pt>
                <c:pt idx="97">
                  <c:v>0.0220599999999997</c:v>
                </c:pt>
                <c:pt idx="98">
                  <c:v>0.321080000000002</c:v>
                </c:pt>
                <c:pt idx="99">
                  <c:v>-0.0635500000000029</c:v>
                </c:pt>
                <c:pt idx="100">
                  <c:v>0.251480000000001</c:v>
                </c:pt>
                <c:pt idx="101">
                  <c:v>0.255099999999999</c:v>
                </c:pt>
                <c:pt idx="102">
                  <c:v>0.650349999999999</c:v>
                </c:pt>
                <c:pt idx="103">
                  <c:v>-0.0661799999999992</c:v>
                </c:pt>
                <c:pt idx="104">
                  <c:v>0.311779999999999</c:v>
                </c:pt>
                <c:pt idx="105">
                  <c:v>0.459579999999999</c:v>
                </c:pt>
                <c:pt idx="106">
                  <c:v>0.17456</c:v>
                </c:pt>
                <c:pt idx="107">
                  <c:v>0.253600000000002</c:v>
                </c:pt>
                <c:pt idx="108">
                  <c:v>0.140980000000003</c:v>
                </c:pt>
                <c:pt idx="109">
                  <c:v>0.356929999999998</c:v>
                </c:pt>
                <c:pt idx="110">
                  <c:v>0.267499999999998</c:v>
                </c:pt>
                <c:pt idx="111">
                  <c:v>0.435769999999998</c:v>
                </c:pt>
                <c:pt idx="112">
                  <c:v>0.617519999999999</c:v>
                </c:pt>
                <c:pt idx="113">
                  <c:v>0.346610000000002</c:v>
                </c:pt>
                <c:pt idx="114">
                  <c:v>0.445170000000004</c:v>
                </c:pt>
                <c:pt idx="115">
                  <c:v>0.569589999999998</c:v>
                </c:pt>
                <c:pt idx="116">
                  <c:v>0.597259999999999</c:v>
                </c:pt>
                <c:pt idx="117">
                  <c:v>0.45093</c:v>
                </c:pt>
                <c:pt idx="118">
                  <c:v>0.5642</c:v>
                </c:pt>
                <c:pt idx="119">
                  <c:v>0.681450000000002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8871968"/>
        <c:axId val="1794252816"/>
      </c:scatterChart>
      <c:valAx>
        <c:axId val="176887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252816"/>
        <c:crosses val="autoZero"/>
        <c:crossBetween val="midCat"/>
      </c:valAx>
      <c:valAx>
        <c:axId val="179425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871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Equal Weight</a:t>
            </a:r>
            <a:r>
              <a:rPr lang="zh-CN" altLang="en-US"/>
              <a:t> </a:t>
            </a:r>
            <a:r>
              <a:rPr lang="en-US" altLang="zh-CN"/>
              <a:t>Ensemble</a:t>
            </a:r>
            <a:r>
              <a:rPr lang="en-US"/>
              <a:t> Residual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Ensemble!$H$1</c:f>
              <c:strCache>
                <c:ptCount val="1"/>
                <c:pt idx="0">
                  <c:v>Equal Weight Residual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Ensemble!$H$14:$H$121</c:f>
              <c:numCache>
                <c:formatCode>0.00</c:formatCode>
                <c:ptCount val="108"/>
                <c:pt idx="0">
                  <c:v>1.872884815084127</c:v>
                </c:pt>
                <c:pt idx="1">
                  <c:v>2.031222157961221</c:v>
                </c:pt>
                <c:pt idx="2">
                  <c:v>-0.244957856862026</c:v>
                </c:pt>
                <c:pt idx="3">
                  <c:v>0.380474760260366</c:v>
                </c:pt>
                <c:pt idx="4">
                  <c:v>0.42157252170529</c:v>
                </c:pt>
                <c:pt idx="5">
                  <c:v>0.483336177310885</c:v>
                </c:pt>
                <c:pt idx="6">
                  <c:v>-0.407868543776814</c:v>
                </c:pt>
                <c:pt idx="7">
                  <c:v>-0.084970223001676</c:v>
                </c:pt>
                <c:pt idx="8">
                  <c:v>-0.125441037926898</c:v>
                </c:pt>
                <c:pt idx="9">
                  <c:v>-0.756027815248718</c:v>
                </c:pt>
                <c:pt idx="10">
                  <c:v>-0.0902844253731345</c:v>
                </c:pt>
                <c:pt idx="11">
                  <c:v>-0.491085759613728</c:v>
                </c:pt>
                <c:pt idx="12">
                  <c:v>-0.222029227921599</c:v>
                </c:pt>
                <c:pt idx="13">
                  <c:v>-0.378344187413983</c:v>
                </c:pt>
                <c:pt idx="14">
                  <c:v>-0.165691714709876</c:v>
                </c:pt>
                <c:pt idx="15">
                  <c:v>0.421229349634022</c:v>
                </c:pt>
                <c:pt idx="16">
                  <c:v>0.589752366833636</c:v>
                </c:pt>
                <c:pt idx="17">
                  <c:v>0.271346133871425</c:v>
                </c:pt>
                <c:pt idx="18">
                  <c:v>0.671013874788674</c:v>
                </c:pt>
                <c:pt idx="19">
                  <c:v>-0.106888404888473</c:v>
                </c:pt>
                <c:pt idx="20">
                  <c:v>-1.163810410221473</c:v>
                </c:pt>
                <c:pt idx="21">
                  <c:v>-1.066821999929438</c:v>
                </c:pt>
                <c:pt idx="22">
                  <c:v>0.127365359078063</c:v>
                </c:pt>
                <c:pt idx="23">
                  <c:v>0.106520010054023</c:v>
                </c:pt>
                <c:pt idx="24">
                  <c:v>0.0888472407736316</c:v>
                </c:pt>
                <c:pt idx="25">
                  <c:v>0.125457901766882</c:v>
                </c:pt>
                <c:pt idx="26">
                  <c:v>-0.215610798359421</c:v>
                </c:pt>
                <c:pt idx="27">
                  <c:v>0.187642391141104</c:v>
                </c:pt>
                <c:pt idx="28">
                  <c:v>0.0826167583839741</c:v>
                </c:pt>
                <c:pt idx="29">
                  <c:v>-0.015925616878512</c:v>
                </c:pt>
                <c:pt idx="30">
                  <c:v>-0.0538365107008403</c:v>
                </c:pt>
                <c:pt idx="31">
                  <c:v>0.00165447717469647</c:v>
                </c:pt>
                <c:pt idx="32">
                  <c:v>-0.841197051995188</c:v>
                </c:pt>
                <c:pt idx="33">
                  <c:v>-0.0346833250797403</c:v>
                </c:pt>
                <c:pt idx="34">
                  <c:v>-0.203359869423505</c:v>
                </c:pt>
                <c:pt idx="35">
                  <c:v>-0.346850838933175</c:v>
                </c:pt>
                <c:pt idx="36">
                  <c:v>0.800149279391018</c:v>
                </c:pt>
                <c:pt idx="37">
                  <c:v>-0.0864757538270524</c:v>
                </c:pt>
                <c:pt idx="38">
                  <c:v>0.00935359319091588</c:v>
                </c:pt>
                <c:pt idx="39">
                  <c:v>0.299093307491564</c:v>
                </c:pt>
                <c:pt idx="40">
                  <c:v>0.771634690914841</c:v>
                </c:pt>
                <c:pt idx="41">
                  <c:v>-0.290717127186699</c:v>
                </c:pt>
                <c:pt idx="42">
                  <c:v>0.182063531769476</c:v>
                </c:pt>
                <c:pt idx="43">
                  <c:v>-0.0571772407806854</c:v>
                </c:pt>
                <c:pt idx="44">
                  <c:v>0.219430753886314</c:v>
                </c:pt>
                <c:pt idx="45">
                  <c:v>-0.527642264502543</c:v>
                </c:pt>
                <c:pt idx="46">
                  <c:v>-0.221516605052042</c:v>
                </c:pt>
                <c:pt idx="47">
                  <c:v>0.609230710664118</c:v>
                </c:pt>
                <c:pt idx="48">
                  <c:v>-0.448164931003667</c:v>
                </c:pt>
                <c:pt idx="49">
                  <c:v>0.236460681882075</c:v>
                </c:pt>
                <c:pt idx="50">
                  <c:v>-0.416371285796902</c:v>
                </c:pt>
                <c:pt idx="51">
                  <c:v>-0.00557511247678732</c:v>
                </c:pt>
                <c:pt idx="52">
                  <c:v>0.273852810963792</c:v>
                </c:pt>
                <c:pt idx="53">
                  <c:v>0.334424609928671</c:v>
                </c:pt>
                <c:pt idx="54">
                  <c:v>0.0400838123213525</c:v>
                </c:pt>
                <c:pt idx="55">
                  <c:v>-0.128835579751211</c:v>
                </c:pt>
                <c:pt idx="56">
                  <c:v>-0.16377569800914</c:v>
                </c:pt>
                <c:pt idx="57">
                  <c:v>-0.137279699158569</c:v>
                </c:pt>
                <c:pt idx="58">
                  <c:v>-0.532086658796732</c:v>
                </c:pt>
                <c:pt idx="59">
                  <c:v>0.369974909784428</c:v>
                </c:pt>
                <c:pt idx="60">
                  <c:v>0.000679268116645204</c:v>
                </c:pt>
                <c:pt idx="61">
                  <c:v>-1.041438133251564</c:v>
                </c:pt>
                <c:pt idx="62">
                  <c:v>0.19045733848932</c:v>
                </c:pt>
                <c:pt idx="63">
                  <c:v>-0.850718833851388</c:v>
                </c:pt>
                <c:pt idx="64">
                  <c:v>-0.559585261851016</c:v>
                </c:pt>
                <c:pt idx="65">
                  <c:v>0.192069186636893</c:v>
                </c:pt>
                <c:pt idx="66">
                  <c:v>0.00690746949790011</c:v>
                </c:pt>
                <c:pt idx="67">
                  <c:v>-0.0844436830003694</c:v>
                </c:pt>
                <c:pt idx="68">
                  <c:v>-0.709120356492779</c:v>
                </c:pt>
                <c:pt idx="69">
                  <c:v>-0.14368455007223</c:v>
                </c:pt>
                <c:pt idx="70">
                  <c:v>-0.258841935310027</c:v>
                </c:pt>
                <c:pt idx="71">
                  <c:v>-0.363566288716502</c:v>
                </c:pt>
                <c:pt idx="72">
                  <c:v>-0.654769883673751</c:v>
                </c:pt>
                <c:pt idx="73">
                  <c:v>0.1510403973714</c:v>
                </c:pt>
                <c:pt idx="74">
                  <c:v>-0.542920810411378</c:v>
                </c:pt>
                <c:pt idx="75">
                  <c:v>0.159439030538632</c:v>
                </c:pt>
                <c:pt idx="76">
                  <c:v>0.450395446852241</c:v>
                </c:pt>
                <c:pt idx="77">
                  <c:v>-0.216269689365454</c:v>
                </c:pt>
                <c:pt idx="78">
                  <c:v>-0.322116885123535</c:v>
                </c:pt>
                <c:pt idx="79">
                  <c:v>-0.0309898638281538</c:v>
                </c:pt>
                <c:pt idx="80">
                  <c:v>0.0449915756043637</c:v>
                </c:pt>
                <c:pt idx="81">
                  <c:v>0.829502972076177</c:v>
                </c:pt>
                <c:pt idx="82">
                  <c:v>0.752107126759906</c:v>
                </c:pt>
                <c:pt idx="83">
                  <c:v>1.110291220574926</c:v>
                </c:pt>
                <c:pt idx="84">
                  <c:v>-0.349030961110163</c:v>
                </c:pt>
                <c:pt idx="85">
                  <c:v>-0.101741191574426</c:v>
                </c:pt>
                <c:pt idx="86">
                  <c:v>0.157036774965945</c:v>
                </c:pt>
                <c:pt idx="87">
                  <c:v>-0.195929620239138</c:v>
                </c:pt>
                <c:pt idx="88">
                  <c:v>0.357896365562897</c:v>
                </c:pt>
                <c:pt idx="89">
                  <c:v>0.281643339284646</c:v>
                </c:pt>
                <c:pt idx="90">
                  <c:v>0.656568810626965</c:v>
                </c:pt>
                <c:pt idx="91">
                  <c:v>0.0640052619044091</c:v>
                </c:pt>
                <c:pt idx="92">
                  <c:v>0.0580218103131536</c:v>
                </c:pt>
                <c:pt idx="93">
                  <c:v>0.484059255421982</c:v>
                </c:pt>
                <c:pt idx="94">
                  <c:v>0.383362933942593</c:v>
                </c:pt>
                <c:pt idx="95">
                  <c:v>0.851848676751135</c:v>
                </c:pt>
                <c:pt idx="96">
                  <c:v>0.680094400343766</c:v>
                </c:pt>
                <c:pt idx="97">
                  <c:v>0.716784949904831</c:v>
                </c:pt>
                <c:pt idx="98">
                  <c:v>0.523904899735282</c:v>
                </c:pt>
                <c:pt idx="99">
                  <c:v>0.607263613506415</c:v>
                </c:pt>
                <c:pt idx="100">
                  <c:v>0.959611187433257</c:v>
                </c:pt>
                <c:pt idx="101">
                  <c:v>0.353972986398137</c:v>
                </c:pt>
                <c:pt idx="102">
                  <c:v>0.349321107263485</c:v>
                </c:pt>
                <c:pt idx="103">
                  <c:v>0.445138589504783</c:v>
                </c:pt>
                <c:pt idx="104">
                  <c:v>0.149446964119882</c:v>
                </c:pt>
                <c:pt idx="105">
                  <c:v>0.317776296303787</c:v>
                </c:pt>
                <c:pt idx="106">
                  <c:v>0.531579640527838</c:v>
                </c:pt>
                <c:pt idx="107">
                  <c:v>0.93908363812784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650928"/>
        <c:axId val="1779014576"/>
      </c:scatterChart>
      <c:valAx>
        <c:axId val="1778650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014576"/>
        <c:crosses val="autoZero"/>
        <c:crossBetween val="midCat"/>
      </c:valAx>
      <c:valAx>
        <c:axId val="177901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650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Ensemble!$J$1</c:f>
              <c:strCache>
                <c:ptCount val="1"/>
                <c:pt idx="0">
                  <c:v>Regression Ensemble Residual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Ensemble!$J$14:$J$121</c:f>
              <c:numCache>
                <c:formatCode>0.00</c:formatCode>
                <c:ptCount val="108"/>
                <c:pt idx="0">
                  <c:v>1.003045065326226</c:v>
                </c:pt>
                <c:pt idx="1">
                  <c:v>1.119857259495458</c:v>
                </c:pt>
                <c:pt idx="2">
                  <c:v>-0.97082745921837</c:v>
                </c:pt>
                <c:pt idx="3">
                  <c:v>0.360135043066005</c:v>
                </c:pt>
                <c:pt idx="4">
                  <c:v>0.349943938980939</c:v>
                </c:pt>
                <c:pt idx="5">
                  <c:v>0.706600120009661</c:v>
                </c:pt>
                <c:pt idx="6">
                  <c:v>-0.240355929090441</c:v>
                </c:pt>
                <c:pt idx="7">
                  <c:v>0.191899680499564</c:v>
                </c:pt>
                <c:pt idx="8">
                  <c:v>0.202340574812208</c:v>
                </c:pt>
                <c:pt idx="9">
                  <c:v>-0.500251196541445</c:v>
                </c:pt>
                <c:pt idx="10">
                  <c:v>0.376959461238584</c:v>
                </c:pt>
                <c:pt idx="11">
                  <c:v>-0.168951318184611</c:v>
                </c:pt>
                <c:pt idx="12">
                  <c:v>-0.125503303911543</c:v>
                </c:pt>
                <c:pt idx="13">
                  <c:v>-0.445595190569701</c:v>
                </c:pt>
                <c:pt idx="14">
                  <c:v>-0.468280627638141</c:v>
                </c:pt>
                <c:pt idx="15">
                  <c:v>0.36065739706634</c:v>
                </c:pt>
                <c:pt idx="16">
                  <c:v>0.22908296875654</c:v>
                </c:pt>
                <c:pt idx="17">
                  <c:v>0.189105442085548</c:v>
                </c:pt>
                <c:pt idx="18">
                  <c:v>0.505839460014691</c:v>
                </c:pt>
                <c:pt idx="19">
                  <c:v>-0.380362911495116</c:v>
                </c:pt>
                <c:pt idx="20">
                  <c:v>-1.060870947123355</c:v>
                </c:pt>
                <c:pt idx="21">
                  <c:v>-0.847758517022939</c:v>
                </c:pt>
                <c:pt idx="22">
                  <c:v>0.591192530131345</c:v>
                </c:pt>
                <c:pt idx="23">
                  <c:v>0.172037806328568</c:v>
                </c:pt>
                <c:pt idx="24">
                  <c:v>0.231883409198694</c:v>
                </c:pt>
                <c:pt idx="25">
                  <c:v>0.0308120528490789</c:v>
                </c:pt>
                <c:pt idx="26">
                  <c:v>-0.439607231432582</c:v>
                </c:pt>
                <c:pt idx="27">
                  <c:v>0.200253763277033</c:v>
                </c:pt>
                <c:pt idx="28">
                  <c:v>-0.208225232543644</c:v>
                </c:pt>
                <c:pt idx="29">
                  <c:v>-0.0480656405681543</c:v>
                </c:pt>
                <c:pt idx="30">
                  <c:v>-0.0642097570563429</c:v>
                </c:pt>
                <c:pt idx="31">
                  <c:v>-0.214138851738074</c:v>
                </c:pt>
                <c:pt idx="32">
                  <c:v>-0.996916688805186</c:v>
                </c:pt>
                <c:pt idx="33">
                  <c:v>-0.0773667365329338</c:v>
                </c:pt>
                <c:pt idx="34">
                  <c:v>-0.0854233578929744</c:v>
                </c:pt>
                <c:pt idx="35">
                  <c:v>-0.300445116120748</c:v>
                </c:pt>
                <c:pt idx="36">
                  <c:v>1.113779851153648</c:v>
                </c:pt>
                <c:pt idx="37">
                  <c:v>-0.233380255964843</c:v>
                </c:pt>
                <c:pt idx="38">
                  <c:v>0.0205013252903043</c:v>
                </c:pt>
                <c:pt idx="39">
                  <c:v>0.247402625700044</c:v>
                </c:pt>
                <c:pt idx="40">
                  <c:v>0.45452999673968</c:v>
                </c:pt>
                <c:pt idx="41">
                  <c:v>-0.557312305435445</c:v>
                </c:pt>
                <c:pt idx="42">
                  <c:v>0.156829924078757</c:v>
                </c:pt>
                <c:pt idx="43">
                  <c:v>-0.195381694469756</c:v>
                </c:pt>
                <c:pt idx="44">
                  <c:v>0.157268266528508</c:v>
                </c:pt>
                <c:pt idx="45">
                  <c:v>-0.614709677314771</c:v>
                </c:pt>
                <c:pt idx="46">
                  <c:v>-0.231435809525653</c:v>
                </c:pt>
                <c:pt idx="47">
                  <c:v>0.65007414547787</c:v>
                </c:pt>
                <c:pt idx="48">
                  <c:v>-0.266404938429005</c:v>
                </c:pt>
                <c:pt idx="49">
                  <c:v>0.483505094583734</c:v>
                </c:pt>
                <c:pt idx="50">
                  <c:v>-0.371622046265362</c:v>
                </c:pt>
                <c:pt idx="51">
                  <c:v>0.0798281489681791</c:v>
                </c:pt>
                <c:pt idx="52">
                  <c:v>0.205798692930827</c:v>
                </c:pt>
                <c:pt idx="53">
                  <c:v>0.241977954750766</c:v>
                </c:pt>
                <c:pt idx="54">
                  <c:v>-0.154312967040653</c:v>
                </c:pt>
                <c:pt idx="55">
                  <c:v>-0.258891959721282</c:v>
                </c:pt>
                <c:pt idx="56">
                  <c:v>0.0387308279013325</c:v>
                </c:pt>
                <c:pt idx="57">
                  <c:v>-0.236302087205178</c:v>
                </c:pt>
                <c:pt idx="58">
                  <c:v>-0.697717462572832</c:v>
                </c:pt>
                <c:pt idx="59">
                  <c:v>0.469147186832249</c:v>
                </c:pt>
                <c:pt idx="60">
                  <c:v>-0.0734513076406316</c:v>
                </c:pt>
                <c:pt idx="61">
                  <c:v>-0.919799880745789</c:v>
                </c:pt>
                <c:pt idx="62">
                  <c:v>0.519330361151315</c:v>
                </c:pt>
                <c:pt idx="63">
                  <c:v>-0.818037867533587</c:v>
                </c:pt>
                <c:pt idx="64">
                  <c:v>-0.427343294255095</c:v>
                </c:pt>
                <c:pt idx="65">
                  <c:v>0.553842798280062</c:v>
                </c:pt>
                <c:pt idx="66">
                  <c:v>-0.00352676211144143</c:v>
                </c:pt>
                <c:pt idx="67">
                  <c:v>-0.204377227665283</c:v>
                </c:pt>
                <c:pt idx="68">
                  <c:v>-0.625017517889574</c:v>
                </c:pt>
                <c:pt idx="69">
                  <c:v>-0.0803292490945075</c:v>
                </c:pt>
                <c:pt idx="70">
                  <c:v>-0.409593602348011</c:v>
                </c:pt>
                <c:pt idx="71">
                  <c:v>-0.40864372860397</c:v>
                </c:pt>
                <c:pt idx="72">
                  <c:v>-0.558346762031107</c:v>
                </c:pt>
                <c:pt idx="73">
                  <c:v>0.256335588992098</c:v>
                </c:pt>
                <c:pt idx="74">
                  <c:v>-0.383215777508134</c:v>
                </c:pt>
                <c:pt idx="75">
                  <c:v>0.17803855746337</c:v>
                </c:pt>
                <c:pt idx="76">
                  <c:v>0.21027036787434</c:v>
                </c:pt>
                <c:pt idx="77">
                  <c:v>-0.150896122619745</c:v>
                </c:pt>
                <c:pt idx="78">
                  <c:v>-0.2565865285185</c:v>
                </c:pt>
                <c:pt idx="79">
                  <c:v>0.0380778202943759</c:v>
                </c:pt>
                <c:pt idx="80">
                  <c:v>0.0240503236938032</c:v>
                </c:pt>
                <c:pt idx="81">
                  <c:v>0.793452727520805</c:v>
                </c:pt>
                <c:pt idx="82">
                  <c:v>0.393264783394706</c:v>
                </c:pt>
                <c:pt idx="83">
                  <c:v>0.518807907094853</c:v>
                </c:pt>
                <c:pt idx="84">
                  <c:v>-0.789152724652332</c:v>
                </c:pt>
                <c:pt idx="85">
                  <c:v>-0.0250703246158395</c:v>
                </c:pt>
                <c:pt idx="86">
                  <c:v>0.234670547835268</c:v>
                </c:pt>
                <c:pt idx="87">
                  <c:v>-0.0927733500566283</c:v>
                </c:pt>
                <c:pt idx="88">
                  <c:v>0.428672629330752</c:v>
                </c:pt>
                <c:pt idx="89">
                  <c:v>0.312173330421679</c:v>
                </c:pt>
                <c:pt idx="90">
                  <c:v>0.665043915240979</c:v>
                </c:pt>
                <c:pt idx="91">
                  <c:v>-0.0269267728397118</c:v>
                </c:pt>
                <c:pt idx="92">
                  <c:v>0.129727093292885</c:v>
                </c:pt>
                <c:pt idx="93">
                  <c:v>0.479777785598323</c:v>
                </c:pt>
                <c:pt idx="94">
                  <c:v>0.254338181786498</c:v>
                </c:pt>
                <c:pt idx="95">
                  <c:v>0.582821284821886</c:v>
                </c:pt>
                <c:pt idx="96">
                  <c:v>0.205647079779705</c:v>
                </c:pt>
                <c:pt idx="97">
                  <c:v>0.361167791962742</c:v>
                </c:pt>
                <c:pt idx="98">
                  <c:v>0.239449619738135</c:v>
                </c:pt>
                <c:pt idx="99">
                  <c:v>0.387654302773456</c:v>
                </c:pt>
                <c:pt idx="100">
                  <c:v>0.775999823461365</c:v>
                </c:pt>
                <c:pt idx="101">
                  <c:v>0.349865678737039</c:v>
                </c:pt>
                <c:pt idx="102">
                  <c:v>0.461399834069475</c:v>
                </c:pt>
                <c:pt idx="103">
                  <c:v>0.530701101425837</c:v>
                </c:pt>
                <c:pt idx="104">
                  <c:v>0.344503484949534</c:v>
                </c:pt>
                <c:pt idx="105">
                  <c:v>0.410868004873095</c:v>
                </c:pt>
                <c:pt idx="106">
                  <c:v>0.559858597308459</c:v>
                </c:pt>
                <c:pt idx="107">
                  <c:v>0.887527528698019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6556448"/>
        <c:axId val="1792581632"/>
      </c:scatterChart>
      <c:valAx>
        <c:axId val="178655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581632"/>
        <c:crosses val="autoZero"/>
        <c:crossBetween val="midCat"/>
      </c:valAx>
      <c:valAx>
        <c:axId val="179258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55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Ensemble!$U$1</c:f>
              <c:strCache>
                <c:ptCount val="1"/>
                <c:pt idx="0">
                  <c:v>Small Error Larger Weight Ensemble Residual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Ensemble!$U$14:$U$121</c:f>
              <c:numCache>
                <c:formatCode>0.000</c:formatCode>
                <c:ptCount val="108"/>
                <c:pt idx="0">
                  <c:v>1.330797387883507</c:v>
                </c:pt>
                <c:pt idx="1">
                  <c:v>1.489724768914119</c:v>
                </c:pt>
                <c:pt idx="2">
                  <c:v>-0.625098890760757</c:v>
                </c:pt>
                <c:pt idx="3">
                  <c:v>0.344354116045849</c:v>
                </c:pt>
                <c:pt idx="4">
                  <c:v>0.429978685425311</c:v>
                </c:pt>
                <c:pt idx="5">
                  <c:v>0.589869022402475</c:v>
                </c:pt>
                <c:pt idx="6">
                  <c:v>-0.323631942608706</c:v>
                </c:pt>
                <c:pt idx="7">
                  <c:v>0.0907377102602531</c:v>
                </c:pt>
                <c:pt idx="8">
                  <c:v>0.032916017443867</c:v>
                </c:pt>
                <c:pt idx="9">
                  <c:v>-0.588259668202756</c:v>
                </c:pt>
                <c:pt idx="10">
                  <c:v>0.178153007268776</c:v>
                </c:pt>
                <c:pt idx="11">
                  <c:v>-0.241771132165724</c:v>
                </c:pt>
                <c:pt idx="12">
                  <c:v>-0.181929249374612</c:v>
                </c:pt>
                <c:pt idx="13">
                  <c:v>-0.431187264266416</c:v>
                </c:pt>
                <c:pt idx="14">
                  <c:v>-0.358185005234748</c:v>
                </c:pt>
                <c:pt idx="15">
                  <c:v>0.341271431914102</c:v>
                </c:pt>
                <c:pt idx="16">
                  <c:v>0.408661046103521</c:v>
                </c:pt>
                <c:pt idx="17">
                  <c:v>0.192643258344052</c:v>
                </c:pt>
                <c:pt idx="18">
                  <c:v>0.544367372723912</c:v>
                </c:pt>
                <c:pt idx="19">
                  <c:v>-0.255950176716397</c:v>
                </c:pt>
                <c:pt idx="20">
                  <c:v>-1.13829423752664</c:v>
                </c:pt>
                <c:pt idx="21">
                  <c:v>-0.949236278840861</c:v>
                </c:pt>
                <c:pt idx="22">
                  <c:v>0.386525074995244</c:v>
                </c:pt>
                <c:pt idx="23">
                  <c:v>0.188215578478591</c:v>
                </c:pt>
                <c:pt idx="24">
                  <c:v>0.14909523327195</c:v>
                </c:pt>
                <c:pt idx="25">
                  <c:v>0.0522398531834014</c:v>
                </c:pt>
                <c:pt idx="26">
                  <c:v>-0.364542208224883</c:v>
                </c:pt>
                <c:pt idx="27">
                  <c:v>0.157221549674208</c:v>
                </c:pt>
                <c:pt idx="28">
                  <c:v>-0.0548881327382631</c:v>
                </c:pt>
                <c:pt idx="29">
                  <c:v>-0.0574984191772927</c:v>
                </c:pt>
                <c:pt idx="30">
                  <c:v>-0.0802736970716218</c:v>
                </c:pt>
                <c:pt idx="31">
                  <c:v>-0.124546085924578</c:v>
                </c:pt>
                <c:pt idx="32">
                  <c:v>-0.98201561606572</c:v>
                </c:pt>
                <c:pt idx="33">
                  <c:v>-0.0890109879362484</c:v>
                </c:pt>
                <c:pt idx="34">
                  <c:v>-0.139201459574828</c:v>
                </c:pt>
                <c:pt idx="35">
                  <c:v>-0.285275932937157</c:v>
                </c:pt>
                <c:pt idx="36">
                  <c:v>0.951463403099154</c:v>
                </c:pt>
                <c:pt idx="37">
                  <c:v>-0.182312466943586</c:v>
                </c:pt>
                <c:pt idx="38">
                  <c:v>-0.0232323944151673</c:v>
                </c:pt>
                <c:pt idx="39">
                  <c:v>0.245627870567617</c:v>
                </c:pt>
                <c:pt idx="40">
                  <c:v>0.617220946644984</c:v>
                </c:pt>
                <c:pt idx="41">
                  <c:v>-0.450052638906296</c:v>
                </c:pt>
                <c:pt idx="42">
                  <c:v>0.149129687782938</c:v>
                </c:pt>
                <c:pt idx="43">
                  <c:v>-0.140140184155893</c:v>
                </c:pt>
                <c:pt idx="44">
                  <c:v>0.121585232949542</c:v>
                </c:pt>
                <c:pt idx="45">
                  <c:v>-0.610802229752316</c:v>
                </c:pt>
                <c:pt idx="46">
                  <c:v>-0.227943176998465</c:v>
                </c:pt>
                <c:pt idx="47">
                  <c:v>0.651120857625621</c:v>
                </c:pt>
                <c:pt idx="48">
                  <c:v>-0.351212166675719</c:v>
                </c:pt>
                <c:pt idx="49">
                  <c:v>0.347142523516624</c:v>
                </c:pt>
                <c:pt idx="50">
                  <c:v>-0.424484514238753</c:v>
                </c:pt>
                <c:pt idx="51">
                  <c:v>0.0227823278444923</c:v>
                </c:pt>
                <c:pt idx="52">
                  <c:v>0.260901103578117</c:v>
                </c:pt>
                <c:pt idx="53">
                  <c:v>0.254310034413852</c:v>
                </c:pt>
                <c:pt idx="54">
                  <c:v>-0.0808325477350919</c:v>
                </c:pt>
                <c:pt idx="55">
                  <c:v>-0.214544713566795</c:v>
                </c:pt>
                <c:pt idx="56">
                  <c:v>-0.120134413476659</c:v>
                </c:pt>
                <c:pt idx="57">
                  <c:v>-0.236433123567977</c:v>
                </c:pt>
                <c:pt idx="58">
                  <c:v>-0.633600426592714</c:v>
                </c:pt>
                <c:pt idx="59">
                  <c:v>0.446258728933603</c:v>
                </c:pt>
                <c:pt idx="60">
                  <c:v>-0.049982641724899</c:v>
                </c:pt>
                <c:pt idx="61">
                  <c:v>-0.992634701926828</c:v>
                </c:pt>
                <c:pt idx="62">
                  <c:v>0.324208544659996</c:v>
                </c:pt>
                <c:pt idx="63">
                  <c:v>-0.855672037486229</c:v>
                </c:pt>
                <c:pt idx="64">
                  <c:v>-0.471304662132781</c:v>
                </c:pt>
                <c:pt idx="65">
                  <c:v>0.355720806476285</c:v>
                </c:pt>
                <c:pt idx="66">
                  <c:v>-0.0280277604727956</c:v>
                </c:pt>
                <c:pt idx="67">
                  <c:v>-0.178380918520368</c:v>
                </c:pt>
                <c:pt idx="68">
                  <c:v>-0.733618410354527</c:v>
                </c:pt>
                <c:pt idx="69">
                  <c:v>-0.165199219274069</c:v>
                </c:pt>
                <c:pt idx="70">
                  <c:v>-0.374386472956758</c:v>
                </c:pt>
                <c:pt idx="71">
                  <c:v>-0.377029796885278</c:v>
                </c:pt>
                <c:pt idx="72">
                  <c:v>-0.620068843795739</c:v>
                </c:pt>
                <c:pt idx="73">
                  <c:v>0.163473615860614</c:v>
                </c:pt>
                <c:pt idx="74">
                  <c:v>-0.502382197329137</c:v>
                </c:pt>
                <c:pt idx="75">
                  <c:v>0.123963611730879</c:v>
                </c:pt>
                <c:pt idx="76">
                  <c:v>0.316600377642853</c:v>
                </c:pt>
                <c:pt idx="77">
                  <c:v>-0.206508238022057</c:v>
                </c:pt>
                <c:pt idx="78">
                  <c:v>-0.311089261233459</c:v>
                </c:pt>
                <c:pt idx="79">
                  <c:v>-0.0235155485597325</c:v>
                </c:pt>
                <c:pt idx="80">
                  <c:v>-0.0353539486755707</c:v>
                </c:pt>
                <c:pt idx="81">
                  <c:v>0.758650907226375</c:v>
                </c:pt>
                <c:pt idx="82">
                  <c:v>0.522511328017881</c:v>
                </c:pt>
                <c:pt idx="83">
                  <c:v>0.804855968647779</c:v>
                </c:pt>
                <c:pt idx="84">
                  <c:v>-0.613150766135934</c:v>
                </c:pt>
                <c:pt idx="85">
                  <c:v>-0.0851921438365508</c:v>
                </c:pt>
                <c:pt idx="86">
                  <c:v>0.166202205257246</c:v>
                </c:pt>
                <c:pt idx="87">
                  <c:v>-0.160280389726083</c:v>
                </c:pt>
                <c:pt idx="88">
                  <c:v>0.416286216476127</c:v>
                </c:pt>
                <c:pt idx="89">
                  <c:v>0.292159121261481</c:v>
                </c:pt>
                <c:pt idx="90">
                  <c:v>0.645597055810754</c:v>
                </c:pt>
                <c:pt idx="91">
                  <c:v>-0.00019931144846197</c:v>
                </c:pt>
                <c:pt idx="92">
                  <c:v>0.0443323674199689</c:v>
                </c:pt>
                <c:pt idx="93">
                  <c:v>0.466769157453978</c:v>
                </c:pt>
                <c:pt idx="94">
                  <c:v>0.305088635278597</c:v>
                </c:pt>
                <c:pt idx="95">
                  <c:v>0.742011471668082</c:v>
                </c:pt>
                <c:pt idx="96">
                  <c:v>0.396588527620878</c:v>
                </c:pt>
                <c:pt idx="97">
                  <c:v>0.490621028219401</c:v>
                </c:pt>
                <c:pt idx="98">
                  <c:v>0.332863369276726</c:v>
                </c:pt>
                <c:pt idx="99">
                  <c:v>0.450120721952466</c:v>
                </c:pt>
                <c:pt idx="100">
                  <c:v>0.865273175644969</c:v>
                </c:pt>
                <c:pt idx="101">
                  <c:v>0.33331162395103</c:v>
                </c:pt>
                <c:pt idx="102">
                  <c:v>0.399285912545125</c:v>
                </c:pt>
                <c:pt idx="103">
                  <c:v>0.468447983402903</c:v>
                </c:pt>
                <c:pt idx="104">
                  <c:v>0.193662562476604</c:v>
                </c:pt>
                <c:pt idx="105">
                  <c:v>0.345294307420726</c:v>
                </c:pt>
                <c:pt idx="106">
                  <c:v>0.528379154391644</c:v>
                </c:pt>
                <c:pt idx="107">
                  <c:v>0.93165803819927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9343408"/>
        <c:axId val="2122554576"/>
      </c:scatterChart>
      <c:valAx>
        <c:axId val="195934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554576"/>
        <c:crosses val="autoZero"/>
        <c:crossBetween val="midCat"/>
      </c:valAx>
      <c:valAx>
        <c:axId val="212255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34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Ensemble!$V$1</c:f>
              <c:strCache>
                <c:ptCount val="1"/>
                <c:pt idx="0">
                  <c:v>Optimal Weight Residual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Ensemble!$V$14:$V$121</c:f>
              <c:numCache>
                <c:formatCode>0.000</c:formatCode>
                <c:ptCount val="108"/>
                <c:pt idx="0">
                  <c:v>1.00772981941499</c:v>
                </c:pt>
                <c:pt idx="1">
                  <c:v>1.08341154859032</c:v>
                </c:pt>
                <c:pt idx="2">
                  <c:v>-1.093590838357638</c:v>
                </c:pt>
                <c:pt idx="3">
                  <c:v>0.353022471609069</c:v>
                </c:pt>
                <c:pt idx="4">
                  <c:v>0.219988930995886</c:v>
                </c:pt>
                <c:pt idx="5">
                  <c:v>0.70001437018756</c:v>
                </c:pt>
                <c:pt idx="6">
                  <c:v>-0.264154925869398</c:v>
                </c:pt>
                <c:pt idx="7">
                  <c:v>0.123275389442412</c:v>
                </c:pt>
                <c:pt idx="8">
                  <c:v>0.211489958298912</c:v>
                </c:pt>
                <c:pt idx="9">
                  <c:v>-0.576121642782688</c:v>
                </c:pt>
                <c:pt idx="10">
                  <c:v>0.339795002507945</c:v>
                </c:pt>
                <c:pt idx="11">
                  <c:v>-0.314867687289645</c:v>
                </c:pt>
                <c:pt idx="12">
                  <c:v>-0.145060386647728</c:v>
                </c:pt>
                <c:pt idx="13">
                  <c:v>-0.470491091753185</c:v>
                </c:pt>
                <c:pt idx="14">
                  <c:v>-0.490801922148545</c:v>
                </c:pt>
                <c:pt idx="15">
                  <c:v>0.386803836051115</c:v>
                </c:pt>
                <c:pt idx="16">
                  <c:v>0.131645897793547</c:v>
                </c:pt>
                <c:pt idx="17">
                  <c:v>0.192113119137137</c:v>
                </c:pt>
                <c:pt idx="18">
                  <c:v>0.507578581960615</c:v>
                </c:pt>
                <c:pt idx="19">
                  <c:v>-0.446386681919737</c:v>
                </c:pt>
                <c:pt idx="20">
                  <c:v>-1.050400725199459</c:v>
                </c:pt>
                <c:pt idx="21">
                  <c:v>-0.876510493490993</c:v>
                </c:pt>
                <c:pt idx="22">
                  <c:v>0.566020690897545</c:v>
                </c:pt>
                <c:pt idx="23">
                  <c:v>0.0539897225871613</c:v>
                </c:pt>
                <c:pt idx="24">
                  <c:v>0.224116281805092</c:v>
                </c:pt>
                <c:pt idx="25">
                  <c:v>0.0129624219826034</c:v>
                </c:pt>
                <c:pt idx="26">
                  <c:v>-0.45788844192974</c:v>
                </c:pt>
                <c:pt idx="27">
                  <c:v>0.215579468106366</c:v>
                </c:pt>
                <c:pt idx="28">
                  <c:v>-0.309931765774401</c:v>
                </c:pt>
                <c:pt idx="29">
                  <c:v>-0.0577521380793584</c:v>
                </c:pt>
                <c:pt idx="30">
                  <c:v>-0.0777890968493686</c:v>
                </c:pt>
                <c:pt idx="31">
                  <c:v>-0.262041228544749</c:v>
                </c:pt>
                <c:pt idx="32">
                  <c:v>-0.962680175084447</c:v>
                </c:pt>
                <c:pt idx="33">
                  <c:v>-0.0761580742706975</c:v>
                </c:pt>
                <c:pt idx="34">
                  <c:v>-0.123968677915624</c:v>
                </c:pt>
                <c:pt idx="35">
                  <c:v>-0.403862507637569</c:v>
                </c:pt>
                <c:pt idx="36">
                  <c:v>1.121002834139173</c:v>
                </c:pt>
                <c:pt idx="37">
                  <c:v>-0.264532641128497</c:v>
                </c:pt>
                <c:pt idx="38">
                  <c:v>0.0379687035822442</c:v>
                </c:pt>
                <c:pt idx="39">
                  <c:v>0.238492905144348</c:v>
                </c:pt>
                <c:pt idx="40">
                  <c:v>0.355244036302412</c:v>
                </c:pt>
                <c:pt idx="41">
                  <c:v>-0.599806750208856</c:v>
                </c:pt>
                <c:pt idx="42">
                  <c:v>0.13955270043337</c:v>
                </c:pt>
                <c:pt idx="43">
                  <c:v>-0.239490635616843</c:v>
                </c:pt>
                <c:pt idx="44">
                  <c:v>0.211169985564677</c:v>
                </c:pt>
                <c:pt idx="45">
                  <c:v>-0.608991722343784</c:v>
                </c:pt>
                <c:pt idx="46">
                  <c:v>-0.277404049915368</c:v>
                </c:pt>
                <c:pt idx="47">
                  <c:v>0.573649773466425</c:v>
                </c:pt>
                <c:pt idx="48">
                  <c:v>-0.297196141299203</c:v>
                </c:pt>
                <c:pt idx="49">
                  <c:v>0.493174351792355</c:v>
                </c:pt>
                <c:pt idx="50">
                  <c:v>-0.361984414201576</c:v>
                </c:pt>
                <c:pt idx="51">
                  <c:v>0.0687272246628616</c:v>
                </c:pt>
                <c:pt idx="52">
                  <c:v>0.114367248634842</c:v>
                </c:pt>
                <c:pt idx="53">
                  <c:v>0.237382541167062</c:v>
                </c:pt>
                <c:pt idx="54">
                  <c:v>-0.190305488791786</c:v>
                </c:pt>
                <c:pt idx="55">
                  <c:v>-0.290635195901153</c:v>
                </c:pt>
                <c:pt idx="56">
                  <c:v>0.115534489561369</c:v>
                </c:pt>
                <c:pt idx="57">
                  <c:v>-0.215834159662219</c:v>
                </c:pt>
                <c:pt idx="58">
                  <c:v>-0.737704601443365</c:v>
                </c:pt>
                <c:pt idx="59">
                  <c:v>0.392476801455274</c:v>
                </c:pt>
                <c:pt idx="60">
                  <c:v>-0.108615913008499</c:v>
                </c:pt>
                <c:pt idx="61">
                  <c:v>-0.929508178410156</c:v>
                </c:pt>
                <c:pt idx="62">
                  <c:v>0.57007621082959</c:v>
                </c:pt>
                <c:pt idx="63">
                  <c:v>-0.825288572976152</c:v>
                </c:pt>
                <c:pt idx="64">
                  <c:v>-0.491810371107729</c:v>
                </c:pt>
                <c:pt idx="65">
                  <c:v>0.587044856553501</c:v>
                </c:pt>
                <c:pt idx="66">
                  <c:v>-0.00324175309759411</c:v>
                </c:pt>
                <c:pt idx="67">
                  <c:v>-0.212801460180874</c:v>
                </c:pt>
                <c:pt idx="68">
                  <c:v>-0.550506047225735</c:v>
                </c:pt>
                <c:pt idx="69">
                  <c:v>-0.0307109931163154</c:v>
                </c:pt>
                <c:pt idx="70">
                  <c:v>-0.412113850450353</c:v>
                </c:pt>
                <c:pt idx="71">
                  <c:v>-0.477025009218956</c:v>
                </c:pt>
                <c:pt idx="72">
                  <c:v>-0.569160610570435</c:v>
                </c:pt>
                <c:pt idx="73">
                  <c:v>0.290706015183069</c:v>
                </c:pt>
                <c:pt idx="74">
                  <c:v>-0.342558756761328</c:v>
                </c:pt>
                <c:pt idx="75">
                  <c:v>0.207414889153121</c:v>
                </c:pt>
                <c:pt idx="76">
                  <c:v>0.151405605547431</c:v>
                </c:pt>
                <c:pt idx="77">
                  <c:v>-0.150899568054641</c:v>
                </c:pt>
                <c:pt idx="78">
                  <c:v>-0.258545494963773</c:v>
                </c:pt>
                <c:pt idx="79">
                  <c:v>0.0453979569633702</c:v>
                </c:pt>
                <c:pt idx="80">
                  <c:v>0.088944784689545</c:v>
                </c:pt>
                <c:pt idx="81">
                  <c:v>0.828175381854738</c:v>
                </c:pt>
                <c:pt idx="82">
                  <c:v>0.377295873468739</c:v>
                </c:pt>
                <c:pt idx="83">
                  <c:v>0.402831147245024</c:v>
                </c:pt>
                <c:pt idx="84">
                  <c:v>-0.82678197359759</c:v>
                </c:pt>
                <c:pt idx="85">
                  <c:v>-0.025192189291257</c:v>
                </c:pt>
                <c:pt idx="86">
                  <c:v>0.24759959163741</c:v>
                </c:pt>
                <c:pt idx="87">
                  <c:v>-0.0987876085698111</c:v>
                </c:pt>
                <c:pt idx="88">
                  <c:v>0.353934627446602</c:v>
                </c:pt>
                <c:pt idx="89">
                  <c:v>0.277207932442604</c:v>
                </c:pt>
                <c:pt idx="90">
                  <c:v>0.644088534871852</c:v>
                </c:pt>
                <c:pt idx="91">
                  <c:v>-0.0563462204468266</c:v>
                </c:pt>
                <c:pt idx="92">
                  <c:v>0.174381886577585</c:v>
                </c:pt>
                <c:pt idx="93">
                  <c:v>0.456986253601638</c:v>
                </c:pt>
                <c:pt idx="94">
                  <c:v>0.211368454145465</c:v>
                </c:pt>
                <c:pt idx="95">
                  <c:v>0.456506095730514</c:v>
                </c:pt>
                <c:pt idx="96">
                  <c:v>0.166691762283804</c:v>
                </c:pt>
                <c:pt idx="97">
                  <c:v>0.342647306301927</c:v>
                </c:pt>
                <c:pt idx="98">
                  <c:v>0.231865799312771</c:v>
                </c:pt>
                <c:pt idx="99">
                  <c:v>0.386928390316655</c:v>
                </c:pt>
                <c:pt idx="100">
                  <c:v>0.706695185934731</c:v>
                </c:pt>
                <c:pt idx="101">
                  <c:v>0.332664043101598</c:v>
                </c:pt>
                <c:pt idx="102">
                  <c:v>0.440224789295222</c:v>
                </c:pt>
                <c:pt idx="103">
                  <c:v>0.527772667469211</c:v>
                </c:pt>
                <c:pt idx="104">
                  <c:v>0.413015622433896</c:v>
                </c:pt>
                <c:pt idx="105">
                  <c:v>0.408384493146684</c:v>
                </c:pt>
                <c:pt idx="106">
                  <c:v>0.545310995326833</c:v>
                </c:pt>
                <c:pt idx="107">
                  <c:v>0.802787977472516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95575920"/>
        <c:axId val="-2021899456"/>
      </c:scatterChart>
      <c:valAx>
        <c:axId val="-199557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1899456"/>
        <c:crosses val="autoZero"/>
        <c:crossBetween val="midCat"/>
      </c:valAx>
      <c:valAx>
        <c:axId val="-202189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5575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4" Type="http://schemas.openxmlformats.org/officeDocument/2006/relationships/chart" Target="../charts/chart18.xml"/><Relationship Id="rId1" Type="http://schemas.openxmlformats.org/officeDocument/2006/relationships/chart" Target="../charts/chart15.xml"/><Relationship Id="rId2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648937</xdr:colOff>
      <xdr:row>64</xdr:row>
      <xdr:rowOff>6812</xdr:rowOff>
    </xdr:from>
    <xdr:to>
      <xdr:col>19</xdr:col>
      <xdr:colOff>619512</xdr:colOff>
      <xdr:row>88</xdr:row>
      <xdr:rowOff>15487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664424</xdr:colOff>
      <xdr:row>95</xdr:row>
      <xdr:rowOff>6812</xdr:rowOff>
    </xdr:from>
    <xdr:to>
      <xdr:col>19</xdr:col>
      <xdr:colOff>0</xdr:colOff>
      <xdr:row>118</xdr:row>
      <xdr:rowOff>154878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339182</xdr:colOff>
      <xdr:row>15</xdr:row>
      <xdr:rowOff>115228</xdr:rowOff>
    </xdr:from>
    <xdr:to>
      <xdr:col>18</xdr:col>
      <xdr:colOff>46462</xdr:colOff>
      <xdr:row>37</xdr:row>
      <xdr:rowOff>30974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228599</xdr:colOff>
      <xdr:row>89</xdr:row>
      <xdr:rowOff>0</xdr:rowOff>
    </xdr:from>
    <xdr:to>
      <xdr:col>19</xdr:col>
      <xdr:colOff>16932</xdr:colOff>
      <xdr:row>109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364065</xdr:colOff>
      <xdr:row>18</xdr:row>
      <xdr:rowOff>0</xdr:rowOff>
    </xdr:from>
    <xdr:to>
      <xdr:col>19</xdr:col>
      <xdr:colOff>677332</xdr:colOff>
      <xdr:row>40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634999</xdr:colOff>
      <xdr:row>69</xdr:row>
      <xdr:rowOff>93785</xdr:rowOff>
    </xdr:from>
    <xdr:to>
      <xdr:col>24</xdr:col>
      <xdr:colOff>644770</xdr:colOff>
      <xdr:row>92</xdr:row>
      <xdr:rowOff>136769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556847</xdr:colOff>
      <xdr:row>95</xdr:row>
      <xdr:rowOff>132860</xdr:rowOff>
    </xdr:from>
    <xdr:to>
      <xdr:col>25</xdr:col>
      <xdr:colOff>19539</xdr:colOff>
      <xdr:row>120</xdr:row>
      <xdr:rowOff>117231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804335</xdr:colOff>
      <xdr:row>14</xdr:row>
      <xdr:rowOff>67732</xdr:rowOff>
    </xdr:from>
    <xdr:to>
      <xdr:col>19</xdr:col>
      <xdr:colOff>397935</xdr:colOff>
      <xdr:row>30</xdr:row>
      <xdr:rowOff>101599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577850</xdr:colOff>
      <xdr:row>112</xdr:row>
      <xdr:rowOff>127000</xdr:rowOff>
    </xdr:from>
    <xdr:to>
      <xdr:col>9</xdr:col>
      <xdr:colOff>196850</xdr:colOff>
      <xdr:row>129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803381</xdr:colOff>
      <xdr:row>72</xdr:row>
      <xdr:rowOff>12556</xdr:rowOff>
    </xdr:from>
    <xdr:to>
      <xdr:col>23</xdr:col>
      <xdr:colOff>799101</xdr:colOff>
      <xdr:row>90</xdr:row>
      <xdr:rowOff>156966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673100</xdr:colOff>
      <xdr:row>26</xdr:row>
      <xdr:rowOff>12700</xdr:rowOff>
    </xdr:from>
    <xdr:to>
      <xdr:col>12</xdr:col>
      <xdr:colOff>622300</xdr:colOff>
      <xdr:row>45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82550</xdr:colOff>
      <xdr:row>54</xdr:row>
      <xdr:rowOff>12700</xdr:rowOff>
    </xdr:from>
    <xdr:to>
      <xdr:col>16</xdr:col>
      <xdr:colOff>0</xdr:colOff>
      <xdr:row>72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87</xdr:row>
      <xdr:rowOff>0</xdr:rowOff>
    </xdr:from>
    <xdr:to>
      <xdr:col>16</xdr:col>
      <xdr:colOff>474134</xdr:colOff>
      <xdr:row>117</xdr:row>
      <xdr:rowOff>16933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25398</xdr:colOff>
      <xdr:row>76</xdr:row>
      <xdr:rowOff>0</xdr:rowOff>
    </xdr:from>
    <xdr:to>
      <xdr:col>26</xdr:col>
      <xdr:colOff>33866</xdr:colOff>
      <xdr:row>101</xdr:row>
      <xdr:rowOff>33865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134</xdr:row>
      <xdr:rowOff>16934</xdr:rowOff>
    </xdr:from>
    <xdr:to>
      <xdr:col>11</xdr:col>
      <xdr:colOff>16933</xdr:colOff>
      <xdr:row>153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651933</xdr:colOff>
      <xdr:row>138</xdr:row>
      <xdr:rowOff>135466</xdr:rowOff>
    </xdr:from>
    <xdr:to>
      <xdr:col>25</xdr:col>
      <xdr:colOff>118533</xdr:colOff>
      <xdr:row>158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590743</xdr:colOff>
      <xdr:row>79</xdr:row>
      <xdr:rowOff>167793</xdr:rowOff>
    </xdr:from>
    <xdr:to>
      <xdr:col>16</xdr:col>
      <xdr:colOff>294410</xdr:colOff>
      <xdr:row>95</xdr:row>
      <xdr:rowOff>140084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71197</xdr:colOff>
      <xdr:row>109</xdr:row>
      <xdr:rowOff>52340</xdr:rowOff>
    </xdr:from>
    <xdr:to>
      <xdr:col>16</xdr:col>
      <xdr:colOff>717743</xdr:colOff>
      <xdr:row>125</xdr:row>
      <xdr:rowOff>24631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zoomScale="82" workbookViewId="0">
      <selection activeCell="R11" sqref="R11"/>
    </sheetView>
  </sheetViews>
  <sheetFormatPr baseColWidth="10" defaultColWidth="8.83203125" defaultRowHeight="13" x14ac:dyDescent="0.15"/>
  <cols>
    <col min="8" max="8" width="21.33203125" bestFit="1" customWidth="1"/>
    <col min="15" max="15" width="12.1640625" bestFit="1" customWidth="1"/>
  </cols>
  <sheetData>
    <row r="1" spans="1:15" x14ac:dyDescent="0.15">
      <c r="A1" t="s">
        <v>1</v>
      </c>
      <c r="B1" t="s">
        <v>0</v>
      </c>
      <c r="C1" s="6" t="s">
        <v>3</v>
      </c>
      <c r="D1" s="6" t="s">
        <v>13</v>
      </c>
      <c r="E1" s="6" t="s">
        <v>7</v>
      </c>
      <c r="F1" s="6" t="s">
        <v>14</v>
      </c>
      <c r="G1" s="6" t="s">
        <v>10</v>
      </c>
      <c r="H1" s="6" t="s">
        <v>40</v>
      </c>
    </row>
    <row r="2" spans="1:15" x14ac:dyDescent="0.15">
      <c r="A2" s="1">
        <v>32509</v>
      </c>
      <c r="B2">
        <v>16.2</v>
      </c>
      <c r="C2" s="6">
        <v>1</v>
      </c>
      <c r="F2" s="2">
        <f>B2-AVERAGE($B$2:$B$13)</f>
        <v>-4.7083333333333357</v>
      </c>
    </row>
    <row r="3" spans="1:15" x14ac:dyDescent="0.15">
      <c r="A3" s="1">
        <v>32540</v>
      </c>
      <c r="B3">
        <v>16.7</v>
      </c>
      <c r="C3" s="6">
        <v>2</v>
      </c>
      <c r="F3" s="2">
        <f t="shared" ref="F3:F13" si="0">B3-AVERAGE($B$2:$B$13)</f>
        <v>-4.2083333333333357</v>
      </c>
    </row>
    <row r="4" spans="1:15" x14ac:dyDescent="0.15">
      <c r="A4" s="1">
        <v>32568</v>
      </c>
      <c r="B4">
        <v>18.7</v>
      </c>
      <c r="C4" s="6">
        <v>3</v>
      </c>
      <c r="F4" s="2">
        <f t="shared" si="0"/>
        <v>-2.2083333333333357</v>
      </c>
      <c r="J4" t="s">
        <v>15</v>
      </c>
      <c r="K4" s="24">
        <v>0.29206116124856202</v>
      </c>
    </row>
    <row r="5" spans="1:15" x14ac:dyDescent="0.15">
      <c r="A5" s="1">
        <v>32599</v>
      </c>
      <c r="B5">
        <v>18.8</v>
      </c>
      <c r="C5" s="6">
        <v>4</v>
      </c>
      <c r="F5" s="2">
        <f t="shared" si="0"/>
        <v>-2.1083333333333343</v>
      </c>
      <c r="J5" t="s">
        <v>16</v>
      </c>
      <c r="K5" s="24">
        <v>1.2373343322702896E-2</v>
      </c>
    </row>
    <row r="6" spans="1:15" x14ac:dyDescent="0.15">
      <c r="A6" s="1">
        <v>32629</v>
      </c>
      <c r="B6">
        <v>20.6</v>
      </c>
      <c r="C6" s="6">
        <v>5</v>
      </c>
      <c r="F6" s="2">
        <f t="shared" si="0"/>
        <v>-0.30833333333333357</v>
      </c>
      <c r="J6" t="s">
        <v>17</v>
      </c>
      <c r="K6" s="24">
        <v>1</v>
      </c>
    </row>
    <row r="7" spans="1:15" x14ac:dyDescent="0.15">
      <c r="A7" s="1">
        <v>32660</v>
      </c>
      <c r="B7">
        <v>22.5</v>
      </c>
      <c r="C7" s="6">
        <v>6</v>
      </c>
      <c r="F7" s="2">
        <f t="shared" si="0"/>
        <v>1.591666666666665</v>
      </c>
      <c r="K7" s="24"/>
    </row>
    <row r="8" spans="1:15" x14ac:dyDescent="0.15">
      <c r="A8" s="1">
        <v>32690</v>
      </c>
      <c r="B8">
        <v>23.3</v>
      </c>
      <c r="C8" s="6">
        <v>7</v>
      </c>
      <c r="F8" s="2">
        <f t="shared" si="0"/>
        <v>2.3916666666666657</v>
      </c>
      <c r="H8" t="s">
        <v>124</v>
      </c>
      <c r="I8" t="s">
        <v>18</v>
      </c>
      <c r="J8" t="s">
        <v>11</v>
      </c>
      <c r="K8" s="26">
        <f>SUMXMY2(G14:G109,B14:B109)/COUNT(B14:B109)</f>
        <v>0.7075650869836636</v>
      </c>
      <c r="M8" t="s">
        <v>19</v>
      </c>
      <c r="N8" t="s">
        <v>11</v>
      </c>
      <c r="O8" s="26">
        <v>0.50100515161426329</v>
      </c>
    </row>
    <row r="9" spans="1:15" x14ac:dyDescent="0.15">
      <c r="A9" s="1">
        <v>32721</v>
      </c>
      <c r="B9">
        <v>23.8</v>
      </c>
      <c r="C9" s="6">
        <v>8</v>
      </c>
      <c r="F9" s="2">
        <f t="shared" si="0"/>
        <v>2.8916666666666657</v>
      </c>
      <c r="J9" t="s">
        <v>12</v>
      </c>
      <c r="K9" s="26">
        <f>SQRT(K8)</f>
        <v>0.84116888136905277</v>
      </c>
      <c r="N9" t="s">
        <v>12</v>
      </c>
      <c r="O9" s="26">
        <v>0.70781717386219389</v>
      </c>
    </row>
    <row r="10" spans="1:15" x14ac:dyDescent="0.15">
      <c r="A10" s="1">
        <v>32752</v>
      </c>
      <c r="B10">
        <v>22.3</v>
      </c>
      <c r="C10" s="6">
        <v>9</v>
      </c>
      <c r="F10" s="2">
        <f t="shared" si="0"/>
        <v>1.3916666666666657</v>
      </c>
      <c r="K10" s="26"/>
    </row>
    <row r="11" spans="1:15" x14ac:dyDescent="0.15">
      <c r="A11" s="1">
        <v>32782</v>
      </c>
      <c r="B11">
        <v>22.3</v>
      </c>
      <c r="C11" s="6">
        <v>10</v>
      </c>
      <c r="F11" s="2">
        <f t="shared" si="0"/>
        <v>1.3916666666666657</v>
      </c>
      <c r="I11" t="s">
        <v>19</v>
      </c>
      <c r="J11" t="s">
        <v>11</v>
      </c>
      <c r="K11" s="26">
        <f>SUMXMY2(G110:G121,B110:B121)/COUNT(B110:B121)</f>
        <v>0.50100515161426329</v>
      </c>
    </row>
    <row r="12" spans="1:15" x14ac:dyDescent="0.15">
      <c r="A12" s="1">
        <v>32813</v>
      </c>
      <c r="B12">
        <v>22.1</v>
      </c>
      <c r="C12" s="6">
        <v>11</v>
      </c>
      <c r="F12" s="2">
        <f t="shared" si="0"/>
        <v>1.1916666666666664</v>
      </c>
      <c r="J12" t="s">
        <v>12</v>
      </c>
      <c r="K12" s="26">
        <f>SQRT(K11)</f>
        <v>0.70781717386219389</v>
      </c>
    </row>
    <row r="13" spans="1:15" x14ac:dyDescent="0.15">
      <c r="A13" s="1">
        <v>32843</v>
      </c>
      <c r="B13">
        <v>23.6</v>
      </c>
      <c r="C13" s="6">
        <v>12</v>
      </c>
      <c r="D13" s="2">
        <f>B13-F13</f>
        <v>20.908333333333335</v>
      </c>
      <c r="E13">
        <v>0</v>
      </c>
      <c r="F13" s="2">
        <f t="shared" si="0"/>
        <v>2.6916666666666664</v>
      </c>
    </row>
    <row r="14" spans="1:15" x14ac:dyDescent="0.15">
      <c r="A14" s="1">
        <v>32874</v>
      </c>
      <c r="B14">
        <v>20.100000000000001</v>
      </c>
      <c r="C14" s="6">
        <v>1</v>
      </c>
      <c r="D14" s="2">
        <f>$K$4*(B14-F2)+(1-$K$4)*(D13+E13)</f>
        <v>22.047371862202731</v>
      </c>
      <c r="E14" s="2">
        <f>$K$5*(D14-D13)+(1-$K$5)*E13</f>
        <v>1.4093714775487466E-2</v>
      </c>
      <c r="F14" s="2">
        <f>$K$6*(B14-D14)+(1-$K$6)*F2</f>
        <v>-1.9473718622027292</v>
      </c>
      <c r="G14" s="2">
        <f>D13+E13+F2</f>
        <v>16.2</v>
      </c>
      <c r="H14" s="2">
        <f>B14-G14</f>
        <v>3.9000000000000021</v>
      </c>
    </row>
    <row r="15" spans="1:15" x14ac:dyDescent="0.15">
      <c r="A15" s="1">
        <v>32905</v>
      </c>
      <c r="B15">
        <v>21.6</v>
      </c>
      <c r="C15" s="6">
        <v>2</v>
      </c>
      <c r="D15" s="2">
        <f t="shared" ref="D15:D78" si="1">$K$4*(B15-F3)+(1-$K$4)*(D14+E14)</f>
        <v>23.155780124944091</v>
      </c>
      <c r="E15" s="2">
        <f t="shared" ref="E15:E78" si="2">$K$5*(D15-D14)+(1-$K$5)*E14</f>
        <v>2.7634044380497633E-2</v>
      </c>
      <c r="F15" s="2">
        <f t="shared" ref="F15:F78" si="3">$K$6*(B15-D15)+(1-$K$6)*F3</f>
        <v>-1.5557801249440892</v>
      </c>
      <c r="G15" s="2">
        <f t="shared" ref="G15:G78" si="4">D14+E14+F3</f>
        <v>17.853132243644882</v>
      </c>
      <c r="H15" s="2">
        <f t="shared" ref="H15:H78" si="5">B15-G15</f>
        <v>3.7468677563551189</v>
      </c>
    </row>
    <row r="16" spans="1:15" x14ac:dyDescent="0.15">
      <c r="A16" s="1">
        <v>32933</v>
      </c>
      <c r="B16">
        <v>21.6</v>
      </c>
      <c r="C16" s="6">
        <v>3</v>
      </c>
      <c r="D16" s="2">
        <f t="shared" si="1"/>
        <v>23.365928786051462</v>
      </c>
      <c r="E16" s="2">
        <f t="shared" si="2"/>
        <v>2.9892360394670778E-2</v>
      </c>
      <c r="F16" s="2">
        <f t="shared" si="3"/>
        <v>-1.765928786051461</v>
      </c>
      <c r="G16" s="2">
        <f t="shared" si="4"/>
        <v>20.975080835991253</v>
      </c>
      <c r="H16" s="2">
        <f t="shared" si="5"/>
        <v>0.62491916400874814</v>
      </c>
    </row>
    <row r="17" spans="1:8" x14ac:dyDescent="0.15">
      <c r="A17" s="1">
        <v>32964</v>
      </c>
      <c r="B17">
        <v>21.9</v>
      </c>
      <c r="C17" s="6">
        <v>4</v>
      </c>
      <c r="D17" s="2">
        <f t="shared" si="1"/>
        <v>23.574712167027307</v>
      </c>
      <c r="E17" s="2">
        <f t="shared" si="2"/>
        <v>3.2105840409670357E-2</v>
      </c>
      <c r="F17" s="2">
        <f t="shared" si="3"/>
        <v>-1.6747121670273089</v>
      </c>
      <c r="G17" s="2">
        <f t="shared" si="4"/>
        <v>21.287487813112797</v>
      </c>
      <c r="H17" s="2">
        <f t="shared" si="5"/>
        <v>0.61251218688720144</v>
      </c>
    </row>
    <row r="18" spans="1:8" x14ac:dyDescent="0.15">
      <c r="A18" s="1">
        <v>32994</v>
      </c>
      <c r="B18">
        <v>23.4</v>
      </c>
      <c r="C18" s="6">
        <v>5</v>
      </c>
      <c r="D18" s="2">
        <f t="shared" si="1"/>
        <v>23.636466691402795</v>
      </c>
      <c r="E18" s="2">
        <f t="shared" si="2"/>
        <v>3.2472693755445731E-2</v>
      </c>
      <c r="F18" s="2">
        <f t="shared" si="3"/>
        <v>-0.23646669140279641</v>
      </c>
      <c r="G18" s="2">
        <f t="shared" si="4"/>
        <v>23.298484674103644</v>
      </c>
      <c r="H18" s="2">
        <f t="shared" si="5"/>
        <v>0.10151532589635437</v>
      </c>
    </row>
    <row r="19" spans="1:8" x14ac:dyDescent="0.15">
      <c r="A19" s="1">
        <v>33025</v>
      </c>
      <c r="B19">
        <v>25.9</v>
      </c>
      <c r="C19" s="6">
        <v>6</v>
      </c>
      <c r="D19" s="2">
        <f t="shared" si="1"/>
        <v>23.855681524157561</v>
      </c>
      <c r="E19" s="2">
        <f t="shared" si="2"/>
        <v>3.4783318354100222E-2</v>
      </c>
      <c r="F19" s="2">
        <f t="shared" si="3"/>
        <v>2.044318475842438</v>
      </c>
      <c r="G19" s="2">
        <f t="shared" si="4"/>
        <v>25.260606051824904</v>
      </c>
      <c r="H19" s="2">
        <f t="shared" si="5"/>
        <v>0.6393939481750941</v>
      </c>
    </row>
    <row r="20" spans="1:8" x14ac:dyDescent="0.15">
      <c r="A20" s="1">
        <v>33055</v>
      </c>
      <c r="B20">
        <v>26</v>
      </c>
      <c r="C20" s="6">
        <v>7</v>
      </c>
      <c r="D20" s="2">
        <f t="shared" si="1"/>
        <v>23.808065186316231</v>
      </c>
      <c r="E20" s="2">
        <f t="shared" si="2"/>
        <v>3.3763759118321482E-2</v>
      </c>
      <c r="F20" s="2">
        <f t="shared" si="3"/>
        <v>2.1919348136837691</v>
      </c>
      <c r="G20" s="2">
        <f t="shared" si="4"/>
        <v>26.282131509178328</v>
      </c>
      <c r="H20" s="2">
        <f t="shared" si="5"/>
        <v>-0.28213150917832763</v>
      </c>
    </row>
    <row r="21" spans="1:8" x14ac:dyDescent="0.15">
      <c r="A21" s="1">
        <v>33086</v>
      </c>
      <c r="B21">
        <v>26.2</v>
      </c>
      <c r="C21" s="6">
        <v>8</v>
      </c>
      <c r="D21" s="2">
        <f t="shared" si="1"/>
        <v>23.686015597443259</v>
      </c>
      <c r="E21" s="2">
        <f t="shared" si="2"/>
        <v>3.1835827069365427E-2</v>
      </c>
      <c r="F21" s="2">
        <f t="shared" si="3"/>
        <v>2.5139844025567406</v>
      </c>
      <c r="G21" s="2">
        <f t="shared" si="4"/>
        <v>26.733495612101219</v>
      </c>
      <c r="H21" s="2">
        <f t="shared" si="5"/>
        <v>-0.53349561210121976</v>
      </c>
    </row>
    <row r="22" spans="1:8" x14ac:dyDescent="0.15">
      <c r="A22" s="1">
        <v>33117</v>
      </c>
      <c r="B22">
        <v>24.7</v>
      </c>
      <c r="C22" s="6">
        <v>9</v>
      </c>
      <c r="D22" s="2">
        <f t="shared" si="1"/>
        <v>23.598247095250507</v>
      </c>
      <c r="E22" s="2">
        <f t="shared" si="2"/>
        <v>3.0355921640523652E-2</v>
      </c>
      <c r="F22" s="2">
        <f t="shared" si="3"/>
        <v>1.1017529047494925</v>
      </c>
      <c r="G22" s="2">
        <f t="shared" si="4"/>
        <v>25.109518091179289</v>
      </c>
      <c r="H22" s="2">
        <f t="shared" si="5"/>
        <v>-0.40951809117929017</v>
      </c>
    </row>
    <row r="23" spans="1:8" x14ac:dyDescent="0.15">
      <c r="A23" s="1">
        <v>33147</v>
      </c>
      <c r="B23">
        <v>23.5</v>
      </c>
      <c r="C23" s="6">
        <v>10</v>
      </c>
      <c r="D23" s="2">
        <f t="shared" si="1"/>
        <v>23.184591287700187</v>
      </c>
      <c r="E23" s="2">
        <f t="shared" si="2"/>
        <v>2.4862012075938356E-2</v>
      </c>
      <c r="F23" s="2">
        <f t="shared" si="3"/>
        <v>0.31540871229981349</v>
      </c>
      <c r="G23" s="2">
        <f t="shared" si="4"/>
        <v>25.020269683557697</v>
      </c>
      <c r="H23" s="2">
        <f t="shared" si="5"/>
        <v>-1.5202696835576965</v>
      </c>
    </row>
    <row r="24" spans="1:8" x14ac:dyDescent="0.15">
      <c r="A24" s="1">
        <v>33178</v>
      </c>
      <c r="B24">
        <v>23.4</v>
      </c>
      <c r="C24" s="6">
        <v>11</v>
      </c>
      <c r="D24" s="2">
        <f t="shared" si="1"/>
        <v>22.917065039827722</v>
      </c>
      <c r="E24" s="2">
        <f t="shared" si="2"/>
        <v>2.1244191752069073E-2</v>
      </c>
      <c r="F24" s="2">
        <f t="shared" si="3"/>
        <v>0.48293496017227611</v>
      </c>
      <c r="G24" s="2">
        <f t="shared" si="4"/>
        <v>24.401119966442792</v>
      </c>
      <c r="H24" s="2">
        <f t="shared" si="5"/>
        <v>-1.0011199664427934</v>
      </c>
    </row>
    <row r="25" spans="1:8" x14ac:dyDescent="0.15">
      <c r="A25" s="1">
        <v>33208</v>
      </c>
      <c r="B25">
        <v>23.9</v>
      </c>
      <c r="C25" s="6">
        <v>12</v>
      </c>
      <c r="D25" s="2">
        <f t="shared" si="1"/>
        <v>22.433050461805905</v>
      </c>
      <c r="E25" s="2">
        <f t="shared" si="2"/>
        <v>1.4992451526850279E-2</v>
      </c>
      <c r="F25" s="2">
        <f t="shared" si="3"/>
        <v>1.4669495381940933</v>
      </c>
      <c r="G25" s="2">
        <f t="shared" si="4"/>
        <v>25.629975898246457</v>
      </c>
      <c r="H25" s="2">
        <f t="shared" si="5"/>
        <v>-1.7299758982464581</v>
      </c>
    </row>
    <row r="26" spans="1:8" x14ac:dyDescent="0.15">
      <c r="A26" s="1">
        <v>33239</v>
      </c>
      <c r="B26">
        <v>20</v>
      </c>
      <c r="C26" s="6">
        <v>1</v>
      </c>
      <c r="D26" s="2">
        <f t="shared" si="1"/>
        <v>22.301816344736185</v>
      </c>
      <c r="E26" s="2">
        <f t="shared" si="2"/>
        <v>1.3183139990704147E-2</v>
      </c>
      <c r="F26" s="2">
        <f t="shared" si="3"/>
        <v>-2.301816344736185</v>
      </c>
      <c r="G26" s="2">
        <f t="shared" si="4"/>
        <v>20.500671051130027</v>
      </c>
      <c r="H26" s="2">
        <f t="shared" si="5"/>
        <v>-0.50067105113002697</v>
      </c>
    </row>
    <row r="27" spans="1:8" x14ac:dyDescent="0.15">
      <c r="A27" s="1">
        <v>33270</v>
      </c>
      <c r="B27">
        <v>20.399999999999999</v>
      </c>
      <c r="C27" s="6">
        <v>2</v>
      </c>
      <c r="D27" s="2">
        <f t="shared" si="1"/>
        <v>22.210085461365761</v>
      </c>
      <c r="E27" s="2">
        <f t="shared" si="2"/>
        <v>1.1885002760290836E-2</v>
      </c>
      <c r="F27" s="2">
        <f t="shared" si="3"/>
        <v>-1.8100854613657624</v>
      </c>
      <c r="G27" s="2">
        <f t="shared" si="4"/>
        <v>20.759219359782801</v>
      </c>
      <c r="H27" s="2">
        <f t="shared" si="5"/>
        <v>-0.35921935978280217</v>
      </c>
    </row>
    <row r="28" spans="1:8" x14ac:dyDescent="0.15">
      <c r="A28" s="1">
        <v>33298</v>
      </c>
      <c r="B28">
        <v>20.9</v>
      </c>
      <c r="C28" s="6">
        <v>3</v>
      </c>
      <c r="D28" s="2">
        <f t="shared" si="1"/>
        <v>22.351633447173551</v>
      </c>
      <c r="E28" s="2">
        <f t="shared" si="2"/>
        <v>1.348936736578335E-2</v>
      </c>
      <c r="F28" s="2">
        <f t="shared" si="3"/>
        <v>-1.4516334471735526</v>
      </c>
      <c r="G28" s="2">
        <f t="shared" si="4"/>
        <v>20.456041678074591</v>
      </c>
      <c r="H28" s="2">
        <f t="shared" si="5"/>
        <v>0.44395832192540752</v>
      </c>
    </row>
    <row r="29" spans="1:8" x14ac:dyDescent="0.15">
      <c r="A29" s="1">
        <v>33329</v>
      </c>
      <c r="B29">
        <v>21.6</v>
      </c>
      <c r="C29" s="6">
        <v>4</v>
      </c>
      <c r="D29" s="2">
        <f t="shared" si="1"/>
        <v>22.6307785370863</v>
      </c>
      <c r="E29" s="2">
        <f t="shared" si="2"/>
        <v>1.6776416826497661E-2</v>
      </c>
      <c r="F29" s="2">
        <f t="shared" si="3"/>
        <v>-1.0307785370862987</v>
      </c>
      <c r="G29" s="2">
        <f t="shared" si="4"/>
        <v>20.690410647512024</v>
      </c>
      <c r="H29" s="2">
        <f t="shared" si="5"/>
        <v>0.90958935248797701</v>
      </c>
    </row>
    <row r="30" spans="1:8" x14ac:dyDescent="0.15">
      <c r="A30" s="1">
        <v>33359</v>
      </c>
      <c r="B30">
        <v>23.2</v>
      </c>
      <c r="C30" s="6">
        <v>5</v>
      </c>
      <c r="D30" s="2">
        <f t="shared" si="1"/>
        <v>22.87796543208675</v>
      </c>
      <c r="E30" s="2">
        <f t="shared" si="2"/>
        <v>1.9627364778092116E-2</v>
      </c>
      <c r="F30" s="2">
        <f t="shared" si="3"/>
        <v>0.32203456791324925</v>
      </c>
      <c r="G30" s="2">
        <f t="shared" si="4"/>
        <v>22.411088262510003</v>
      </c>
      <c r="H30" s="2">
        <f t="shared" si="5"/>
        <v>0.78891173748999677</v>
      </c>
    </row>
    <row r="31" spans="1:8" x14ac:dyDescent="0.15">
      <c r="A31" s="1">
        <v>33390</v>
      </c>
      <c r="B31">
        <v>25.6</v>
      </c>
      <c r="C31" s="6">
        <v>6</v>
      </c>
      <c r="D31" s="2">
        <f t="shared" si="1"/>
        <v>23.089794954762542</v>
      </c>
      <c r="E31" s="2">
        <f t="shared" si="2"/>
        <v>2.2005548065124711E-2</v>
      </c>
      <c r="F31" s="2">
        <f t="shared" si="3"/>
        <v>2.5102050452374591</v>
      </c>
      <c r="G31" s="2">
        <f t="shared" si="4"/>
        <v>24.94191127270728</v>
      </c>
      <c r="H31" s="2">
        <f t="shared" si="5"/>
        <v>0.65808872729272139</v>
      </c>
    </row>
    <row r="32" spans="1:8" x14ac:dyDescent="0.15">
      <c r="A32" s="1">
        <v>33420</v>
      </c>
      <c r="B32">
        <v>26.6</v>
      </c>
      <c r="C32" s="6">
        <v>7</v>
      </c>
      <c r="D32" s="2">
        <f t="shared" si="1"/>
        <v>23.490389071572835</v>
      </c>
      <c r="E32" s="2">
        <f t="shared" si="2"/>
        <v>2.6689954404259381E-2</v>
      </c>
      <c r="F32" s="2">
        <f t="shared" si="3"/>
        <v>3.1096109284271662</v>
      </c>
      <c r="G32" s="2">
        <f t="shared" si="4"/>
        <v>25.303735316511435</v>
      </c>
      <c r="H32" s="2">
        <f t="shared" si="5"/>
        <v>1.296264683488566</v>
      </c>
    </row>
    <row r="33" spans="1:8" x14ac:dyDescent="0.15">
      <c r="A33" s="1">
        <v>33451</v>
      </c>
      <c r="B33">
        <v>26.3</v>
      </c>
      <c r="C33" s="6">
        <v>8</v>
      </c>
      <c r="D33" s="2">
        <f t="shared" si="1"/>
        <v>23.595624953341709</v>
      </c>
      <c r="E33" s="2">
        <f t="shared" si="2"/>
        <v>2.7661830130141833E-2</v>
      </c>
      <c r="F33" s="2">
        <f t="shared" si="3"/>
        <v>2.7043750466582921</v>
      </c>
      <c r="G33" s="2">
        <f t="shared" si="4"/>
        <v>26.031063428533834</v>
      </c>
      <c r="H33" s="2">
        <f t="shared" si="5"/>
        <v>0.2689365714661669</v>
      </c>
    </row>
    <row r="34" spans="1:8" x14ac:dyDescent="0.15">
      <c r="A34" s="1">
        <v>33482</v>
      </c>
      <c r="B34">
        <v>23.7</v>
      </c>
      <c r="C34" s="6">
        <v>9</v>
      </c>
      <c r="D34" s="2">
        <f t="shared" si="1"/>
        <v>23.323912501804063</v>
      </c>
      <c r="E34" s="2">
        <f t="shared" si="2"/>
        <v>2.3957569361078741E-2</v>
      </c>
      <c r="F34" s="2">
        <f t="shared" si="3"/>
        <v>0.37608749819593612</v>
      </c>
      <c r="G34" s="2">
        <f t="shared" si="4"/>
        <v>24.725039688221344</v>
      </c>
      <c r="H34" s="2">
        <f t="shared" si="5"/>
        <v>-1.0250396882213444</v>
      </c>
    </row>
    <row r="35" spans="1:8" x14ac:dyDescent="0.15">
      <c r="A35" s="1">
        <v>33512</v>
      </c>
      <c r="B35">
        <v>22.2</v>
      </c>
      <c r="C35" s="6">
        <v>10</v>
      </c>
      <c r="D35" s="2">
        <f t="shared" si="1"/>
        <v>22.920503170435985</v>
      </c>
      <c r="E35" s="2">
        <f t="shared" si="2"/>
        <v>1.86696119735974E-2</v>
      </c>
      <c r="F35" s="2">
        <f t="shared" si="3"/>
        <v>-0.72050317043598611</v>
      </c>
      <c r="G35" s="2">
        <f t="shared" si="4"/>
        <v>23.663278783464957</v>
      </c>
      <c r="H35" s="2">
        <f t="shared" si="5"/>
        <v>-1.4632787834649577</v>
      </c>
    </row>
    <row r="36" spans="1:8" x14ac:dyDescent="0.15">
      <c r="A36" s="1">
        <v>33543</v>
      </c>
      <c r="B36">
        <v>22.7</v>
      </c>
      <c r="C36" s="6">
        <v>11</v>
      </c>
      <c r="D36" s="2">
        <f t="shared" si="1"/>
        <v>22.728273156564548</v>
      </c>
      <c r="E36" s="2">
        <f t="shared" si="2"/>
        <v>1.6060078496387197E-2</v>
      </c>
      <c r="F36" s="2">
        <f t="shared" si="3"/>
        <v>-2.827315656454843E-2</v>
      </c>
      <c r="G36" s="2">
        <f t="shared" si="4"/>
        <v>23.422107742581858</v>
      </c>
      <c r="H36" s="2">
        <f t="shared" si="5"/>
        <v>-0.7221077425818585</v>
      </c>
    </row>
    <row r="37" spans="1:8" x14ac:dyDescent="0.15">
      <c r="A37" s="1">
        <v>33573</v>
      </c>
      <c r="B37">
        <v>23.6</v>
      </c>
      <c r="C37" s="6">
        <v>12</v>
      </c>
      <c r="D37" s="2">
        <f t="shared" si="1"/>
        <v>22.565801278452831</v>
      </c>
      <c r="E37" s="2">
        <f t="shared" si="2"/>
        <v>1.3851041303201229E-2</v>
      </c>
      <c r="F37" s="2">
        <f t="shared" si="3"/>
        <v>1.0341987215471704</v>
      </c>
      <c r="G37" s="2">
        <f t="shared" si="4"/>
        <v>24.211282773255029</v>
      </c>
      <c r="H37" s="2">
        <f t="shared" si="5"/>
        <v>-0.61128277325502722</v>
      </c>
    </row>
    <row r="38" spans="1:8" x14ac:dyDescent="0.15">
      <c r="A38" s="1">
        <v>33604</v>
      </c>
      <c r="B38">
        <v>20.2</v>
      </c>
      <c r="C38" s="6">
        <v>1</v>
      </c>
      <c r="D38" s="2">
        <f t="shared" si="1"/>
        <v>22.556919454504822</v>
      </c>
      <c r="E38" s="2">
        <f t="shared" si="2"/>
        <v>1.356975975673926E-2</v>
      </c>
      <c r="F38" s="2">
        <f t="shared" si="3"/>
        <v>-2.3569194545048227</v>
      </c>
      <c r="G38" s="2">
        <f t="shared" si="4"/>
        <v>20.277835975019848</v>
      </c>
      <c r="H38" s="2">
        <f t="shared" si="5"/>
        <v>-7.7835975019848291E-2</v>
      </c>
    </row>
    <row r="39" spans="1:8" x14ac:dyDescent="0.15">
      <c r="A39" s="1">
        <v>33635</v>
      </c>
      <c r="B39">
        <v>21.1</v>
      </c>
      <c r="C39" s="6">
        <v>2</v>
      </c>
      <c r="D39" s="2">
        <f t="shared" si="1"/>
        <v>22.66967208854647</v>
      </c>
      <c r="E39" s="2">
        <f t="shared" si="2"/>
        <v>1.4796983511998917E-2</v>
      </c>
      <c r="F39" s="2">
        <f t="shared" si="3"/>
        <v>-1.5696720885464686</v>
      </c>
      <c r="G39" s="2">
        <f t="shared" si="4"/>
        <v>20.760403752895797</v>
      </c>
      <c r="H39" s="2">
        <f t="shared" si="5"/>
        <v>0.339596247104204</v>
      </c>
    </row>
    <row r="40" spans="1:8" x14ac:dyDescent="0.15">
      <c r="A40" s="1">
        <v>33664</v>
      </c>
      <c r="B40">
        <v>21.5</v>
      </c>
      <c r="C40" s="6">
        <v>3</v>
      </c>
      <c r="D40" s="2">
        <f t="shared" si="1"/>
        <v>22.762497409698828</v>
      </c>
      <c r="E40" s="2">
        <f t="shared" si="2"/>
        <v>1.5762454922522855E-2</v>
      </c>
      <c r="F40" s="2">
        <f t="shared" si="3"/>
        <v>-1.2624974096988275</v>
      </c>
      <c r="G40" s="2">
        <f t="shared" si="4"/>
        <v>21.232835624884917</v>
      </c>
      <c r="H40" s="2">
        <f t="shared" si="5"/>
        <v>0.26716437511508317</v>
      </c>
    </row>
    <row r="41" spans="1:8" x14ac:dyDescent="0.15">
      <c r="A41" s="1">
        <v>33695</v>
      </c>
      <c r="B41">
        <v>22.2</v>
      </c>
      <c r="C41" s="6">
        <v>4</v>
      </c>
      <c r="D41" s="2">
        <f t="shared" si="1"/>
        <v>22.910422993588121</v>
      </c>
      <c r="E41" s="2">
        <f t="shared" si="2"/>
        <v>1.7397754691831364E-2</v>
      </c>
      <c r="F41" s="2">
        <f t="shared" si="3"/>
        <v>-0.71042299358812144</v>
      </c>
      <c r="G41" s="2">
        <f t="shared" si="4"/>
        <v>21.747481327535052</v>
      </c>
      <c r="H41" s="2">
        <f t="shared" si="5"/>
        <v>0.45251867246494726</v>
      </c>
    </row>
    <row r="42" spans="1:8" x14ac:dyDescent="0.15">
      <c r="A42" s="1">
        <v>33725</v>
      </c>
      <c r="B42">
        <v>23.4</v>
      </c>
      <c r="C42" s="6">
        <v>5</v>
      </c>
      <c r="D42" s="2">
        <f t="shared" si="1"/>
        <v>22.971672178987866</v>
      </c>
      <c r="E42" s="2">
        <f t="shared" si="2"/>
        <v>1.79403434991721E-2</v>
      </c>
      <c r="F42" s="2">
        <f t="shared" si="3"/>
        <v>0.4283278210121324</v>
      </c>
      <c r="G42" s="2">
        <f t="shared" si="4"/>
        <v>23.249855316193202</v>
      </c>
      <c r="H42" s="2">
        <f t="shared" si="5"/>
        <v>0.15014468380679702</v>
      </c>
    </row>
    <row r="43" spans="1:8" x14ac:dyDescent="0.15">
      <c r="A43" s="1">
        <v>33756</v>
      </c>
      <c r="B43">
        <v>25.7</v>
      </c>
      <c r="C43" s="6">
        <v>6</v>
      </c>
      <c r="D43" s="2">
        <f t="shared" si="1"/>
        <v>23.048078036118984</v>
      </c>
      <c r="E43" s="2">
        <f t="shared" si="2"/>
        <v>1.8663757371878326E-2</v>
      </c>
      <c r="F43" s="2">
        <f t="shared" si="3"/>
        <v>2.6519219638810156</v>
      </c>
      <c r="G43" s="2">
        <f t="shared" si="4"/>
        <v>25.499817567724499</v>
      </c>
      <c r="H43" s="2">
        <f t="shared" si="5"/>
        <v>0.20018243227550059</v>
      </c>
    </row>
    <row r="44" spans="1:8" x14ac:dyDescent="0.15">
      <c r="A44" s="1">
        <v>33786</v>
      </c>
      <c r="B44">
        <v>26.3</v>
      </c>
      <c r="C44" s="6">
        <v>7</v>
      </c>
      <c r="D44" s="2">
        <f t="shared" si="1"/>
        <v>23.102854361112708</v>
      </c>
      <c r="E44" s="2">
        <f t="shared" si="2"/>
        <v>1.9110590569327755E-2</v>
      </c>
      <c r="F44" s="2">
        <f t="shared" si="3"/>
        <v>3.1971456388872923</v>
      </c>
      <c r="G44" s="2">
        <f t="shared" si="4"/>
        <v>26.176352721918029</v>
      </c>
      <c r="H44" s="2">
        <f t="shared" si="5"/>
        <v>0.12364727808197173</v>
      </c>
    </row>
    <row r="45" spans="1:8" x14ac:dyDescent="0.15">
      <c r="A45" s="1">
        <v>33817</v>
      </c>
      <c r="B45">
        <v>26.2</v>
      </c>
      <c r="C45" s="6">
        <v>8</v>
      </c>
      <c r="D45" s="2">
        <f t="shared" si="1"/>
        <v>23.231096525678897</v>
      </c>
      <c r="E45" s="2">
        <f t="shared" si="2"/>
        <v>2.0460913001737871E-2</v>
      </c>
      <c r="F45" s="2">
        <f t="shared" si="3"/>
        <v>2.9689034743211025</v>
      </c>
      <c r="G45" s="2">
        <f t="shared" si="4"/>
        <v>25.826339998340327</v>
      </c>
      <c r="H45" s="2">
        <f t="shared" si="5"/>
        <v>0.3736600016596725</v>
      </c>
    </row>
    <row r="46" spans="1:8" x14ac:dyDescent="0.15">
      <c r="A46" s="1">
        <v>33848</v>
      </c>
      <c r="B46">
        <v>23.6</v>
      </c>
      <c r="C46" s="6">
        <v>9</v>
      </c>
      <c r="D46" s="2">
        <f t="shared" si="1"/>
        <v>23.243483426313823</v>
      </c>
      <c r="E46" s="2">
        <f t="shared" si="2"/>
        <v>2.0361010474731558E-2</v>
      </c>
      <c r="F46" s="2">
        <f t="shared" si="3"/>
        <v>0.35651657368617862</v>
      </c>
      <c r="G46" s="2">
        <f t="shared" si="4"/>
        <v>23.627644936876571</v>
      </c>
      <c r="H46" s="2">
        <f t="shared" si="5"/>
        <v>-2.7644936876569659E-2</v>
      </c>
    </row>
    <row r="47" spans="1:8" x14ac:dyDescent="0.15">
      <c r="A47" s="1">
        <v>33878</v>
      </c>
      <c r="B47">
        <v>22.8</v>
      </c>
      <c r="C47" s="6">
        <v>10</v>
      </c>
      <c r="D47" s="2">
        <f t="shared" si="1"/>
        <v>23.338804484582209</v>
      </c>
      <c r="E47" s="2">
        <f t="shared" si="2"/>
        <v>2.1288516881568662E-2</v>
      </c>
      <c r="F47" s="2">
        <f t="shared" si="3"/>
        <v>-0.53880448458220798</v>
      </c>
      <c r="G47" s="2">
        <f t="shared" si="4"/>
        <v>22.543341266352567</v>
      </c>
      <c r="H47" s="2">
        <f t="shared" si="5"/>
        <v>0.25665873364743419</v>
      </c>
    </row>
    <row r="48" spans="1:8" x14ac:dyDescent="0.15">
      <c r="A48" s="1">
        <v>33909</v>
      </c>
      <c r="B48">
        <v>22.8</v>
      </c>
      <c r="C48" s="6">
        <v>11</v>
      </c>
      <c r="D48" s="2">
        <f t="shared" si="1"/>
        <v>23.204769079987482</v>
      </c>
      <c r="E48" s="2">
        <f t="shared" si="2"/>
        <v>1.9366640674913917E-2</v>
      </c>
      <c r="F48" s="2">
        <f t="shared" si="3"/>
        <v>-0.40476907998748146</v>
      </c>
      <c r="G48" s="2">
        <f t="shared" si="4"/>
        <v>23.331819844899229</v>
      </c>
      <c r="H48" s="2">
        <f t="shared" si="5"/>
        <v>-0.5318198448992284</v>
      </c>
    </row>
    <row r="49" spans="1:8" x14ac:dyDescent="0.15">
      <c r="A49" s="1">
        <v>33939</v>
      </c>
      <c r="B49">
        <v>23.3</v>
      </c>
      <c r="C49" s="6">
        <v>12</v>
      </c>
      <c r="D49" s="2">
        <f t="shared" si="1"/>
        <v>22.944243450606177</v>
      </c>
      <c r="E49" s="2">
        <f t="shared" si="2"/>
        <v>1.5903437524137639E-2</v>
      </c>
      <c r="F49" s="2">
        <f t="shared" si="3"/>
        <v>0.35575654939382417</v>
      </c>
      <c r="G49" s="2">
        <f t="shared" si="4"/>
        <v>24.258334442209566</v>
      </c>
      <c r="H49" s="2">
        <f t="shared" si="5"/>
        <v>-0.95833444220956565</v>
      </c>
    </row>
    <row r="50" spans="1:8" x14ac:dyDescent="0.15">
      <c r="A50" s="1">
        <v>33970</v>
      </c>
      <c r="B50">
        <v>21</v>
      </c>
      <c r="C50" s="6">
        <v>1</v>
      </c>
      <c r="D50" s="2">
        <f t="shared" si="1"/>
        <v>23.076028744617226</v>
      </c>
      <c r="E50" s="2">
        <f t="shared" si="2"/>
        <v>1.7337283519322379E-2</v>
      </c>
      <c r="F50" s="2">
        <f t="shared" si="3"/>
        <v>-2.0760287446172256</v>
      </c>
      <c r="G50" s="2">
        <f t="shared" si="4"/>
        <v>20.603227433625491</v>
      </c>
      <c r="H50" s="2">
        <f t="shared" si="5"/>
        <v>0.39677256637450853</v>
      </c>
    </row>
    <row r="51" spans="1:8" x14ac:dyDescent="0.15">
      <c r="A51" s="1">
        <v>34001</v>
      </c>
      <c r="B51">
        <v>21.7</v>
      </c>
      <c r="C51" s="6">
        <v>2</v>
      </c>
      <c r="D51" s="2">
        <f t="shared" si="1"/>
        <v>23.144858180875026</v>
      </c>
      <c r="E51" s="2">
        <f t="shared" si="2"/>
        <v>1.7974413603580628E-2</v>
      </c>
      <c r="F51" s="2">
        <f t="shared" si="3"/>
        <v>-1.4448581808750269</v>
      </c>
      <c r="G51" s="2">
        <f t="shared" si="4"/>
        <v>21.523693939590078</v>
      </c>
      <c r="H51" s="2">
        <f t="shared" si="5"/>
        <v>0.17630606040992092</v>
      </c>
    </row>
    <row r="52" spans="1:8" x14ac:dyDescent="0.15">
      <c r="A52" s="1">
        <v>34029</v>
      </c>
      <c r="B52">
        <v>22.2</v>
      </c>
      <c r="C52" s="6">
        <v>3</v>
      </c>
      <c r="D52" s="2">
        <f t="shared" si="1"/>
        <v>23.250353048397159</v>
      </c>
      <c r="E52" s="2">
        <f t="shared" si="2"/>
        <v>1.9057334227673667E-2</v>
      </c>
      <c r="F52" s="2">
        <f t="shared" si="3"/>
        <v>-1.0503530483971595</v>
      </c>
      <c r="G52" s="2">
        <f t="shared" si="4"/>
        <v>21.900335184779781</v>
      </c>
      <c r="H52" s="2">
        <f t="shared" si="5"/>
        <v>0.29966481522021837</v>
      </c>
    </row>
    <row r="53" spans="1:8" x14ac:dyDescent="0.15">
      <c r="A53" s="1">
        <v>34060</v>
      </c>
      <c r="B53">
        <v>23.1</v>
      </c>
      <c r="C53" s="6">
        <v>4</v>
      </c>
      <c r="D53" s="2">
        <f t="shared" si="1"/>
        <v>23.42741915403289</v>
      </c>
      <c r="E53" s="2">
        <f t="shared" si="2"/>
        <v>2.1012431004304041E-2</v>
      </c>
      <c r="F53" s="2">
        <f t="shared" si="3"/>
        <v>-0.32741915403288857</v>
      </c>
      <c r="G53" s="2">
        <f t="shared" si="4"/>
        <v>22.558987389036712</v>
      </c>
      <c r="H53" s="2">
        <f t="shared" si="5"/>
        <v>0.54101261096328912</v>
      </c>
    </row>
    <row r="54" spans="1:8" x14ac:dyDescent="0.15">
      <c r="A54" s="1">
        <v>34090</v>
      </c>
      <c r="B54">
        <v>24.8</v>
      </c>
      <c r="C54" s="6">
        <v>5</v>
      </c>
      <c r="D54" s="2">
        <f t="shared" si="1"/>
        <v>23.718074305018241</v>
      </c>
      <c r="E54" s="2">
        <f t="shared" si="2"/>
        <v>2.4348812953096981E-2</v>
      </c>
      <c r="F54" s="2">
        <f t="shared" si="3"/>
        <v>1.0819256949817593</v>
      </c>
      <c r="G54" s="2">
        <f t="shared" si="4"/>
        <v>23.876759406049327</v>
      </c>
      <c r="H54" s="2">
        <f t="shared" si="5"/>
        <v>0.92324059395067337</v>
      </c>
    </row>
    <row r="55" spans="1:8" x14ac:dyDescent="0.15">
      <c r="A55" s="1">
        <v>34121</v>
      </c>
      <c r="B55">
        <v>26.6</v>
      </c>
      <c r="C55" s="6">
        <v>6</v>
      </c>
      <c r="D55" s="2">
        <f t="shared" si="1"/>
        <v>23.80248693218202</v>
      </c>
      <c r="E55" s="2">
        <f t="shared" si="2"/>
        <v>2.5092003147596791E-2</v>
      </c>
      <c r="F55" s="2">
        <f t="shared" si="3"/>
        <v>2.7975130678179809</v>
      </c>
      <c r="G55" s="2">
        <f t="shared" si="4"/>
        <v>26.394345081852354</v>
      </c>
      <c r="H55" s="2">
        <f t="shared" si="5"/>
        <v>0.20565491814764769</v>
      </c>
    </row>
    <row r="56" spans="1:8" x14ac:dyDescent="0.15">
      <c r="A56" s="1">
        <v>34151</v>
      </c>
      <c r="B56">
        <v>27.4</v>
      </c>
      <c r="C56" s="6">
        <v>7</v>
      </c>
      <c r="D56" s="2">
        <f t="shared" si="1"/>
        <v>23.937182311971878</v>
      </c>
      <c r="E56" s="2">
        <f t="shared" si="2"/>
        <v>2.6448163356118992E-2</v>
      </c>
      <c r="F56" s="2">
        <f t="shared" si="3"/>
        <v>3.462817688028121</v>
      </c>
      <c r="G56" s="2">
        <f t="shared" si="4"/>
        <v>27.024724574216911</v>
      </c>
      <c r="H56" s="2">
        <f t="shared" si="5"/>
        <v>0.37527542578308726</v>
      </c>
    </row>
    <row r="57" spans="1:8" x14ac:dyDescent="0.15">
      <c r="A57" s="1">
        <v>34182</v>
      </c>
      <c r="B57">
        <v>27.1</v>
      </c>
      <c r="C57" s="6">
        <v>8</v>
      </c>
      <c r="D57" s="2">
        <f t="shared" si="1"/>
        <v>24.012540804463193</v>
      </c>
      <c r="E57" s="2">
        <f t="shared" si="2"/>
        <v>2.7053347650535169E-2</v>
      </c>
      <c r="F57" s="2">
        <f t="shared" si="3"/>
        <v>3.0874591955368089</v>
      </c>
      <c r="G57" s="2">
        <f t="shared" si="4"/>
        <v>26.932533949649098</v>
      </c>
      <c r="H57" s="2">
        <f t="shared" si="5"/>
        <v>0.16746605035090312</v>
      </c>
    </row>
    <row r="58" spans="1:8" x14ac:dyDescent="0.15">
      <c r="A58" s="1">
        <v>34213</v>
      </c>
      <c r="B58">
        <v>25.3</v>
      </c>
      <c r="C58" s="6">
        <v>9</v>
      </c>
      <c r="D58" s="2">
        <f t="shared" si="1"/>
        <v>24.303585103176729</v>
      </c>
      <c r="E58" s="2">
        <f t="shared" si="2"/>
        <v>3.0319798322124548E-2</v>
      </c>
      <c r="F58" s="2">
        <f t="shared" si="3"/>
        <v>0.99641489682327133</v>
      </c>
      <c r="G58" s="2">
        <f t="shared" si="4"/>
        <v>24.396110725799907</v>
      </c>
      <c r="H58" s="2">
        <f t="shared" si="5"/>
        <v>0.90388927420009324</v>
      </c>
    </row>
    <row r="59" spans="1:8" x14ac:dyDescent="0.15">
      <c r="A59" s="1">
        <v>34243</v>
      </c>
      <c r="B59">
        <v>23.6</v>
      </c>
      <c r="C59" s="6">
        <v>10</v>
      </c>
      <c r="D59" s="2">
        <f t="shared" si="1"/>
        <v>24.276923647174101</v>
      </c>
      <c r="E59" s="2">
        <f t="shared" si="2"/>
        <v>2.9614749699406129E-2</v>
      </c>
      <c r="F59" s="2">
        <f t="shared" si="3"/>
        <v>-0.67692364717409959</v>
      </c>
      <c r="G59" s="2">
        <f t="shared" si="4"/>
        <v>23.795100416916647</v>
      </c>
      <c r="H59" s="2">
        <f t="shared" si="5"/>
        <v>-0.19510041691664526</v>
      </c>
    </row>
    <row r="60" spans="1:8" x14ac:dyDescent="0.15">
      <c r="A60" s="1">
        <v>34274</v>
      </c>
      <c r="B60">
        <v>23.5</v>
      </c>
      <c r="C60" s="6">
        <v>11</v>
      </c>
      <c r="D60" s="2">
        <f t="shared" si="1"/>
        <v>24.189197183629737</v>
      </c>
      <c r="E60" s="2">
        <f t="shared" si="2"/>
        <v>2.8162846582038475E-2</v>
      </c>
      <c r="F60" s="2">
        <f t="shared" si="3"/>
        <v>-0.68919718362973725</v>
      </c>
      <c r="G60" s="2">
        <f t="shared" si="4"/>
        <v>23.901769316886025</v>
      </c>
      <c r="H60" s="2">
        <f t="shared" si="5"/>
        <v>-0.4017693168860248</v>
      </c>
    </row>
    <row r="61" spans="1:8" x14ac:dyDescent="0.15">
      <c r="A61" s="1">
        <v>34304</v>
      </c>
      <c r="B61">
        <v>24.7</v>
      </c>
      <c r="C61" s="6">
        <v>12</v>
      </c>
      <c r="D61" s="2">
        <f t="shared" si="1"/>
        <v>24.254417749315355</v>
      </c>
      <c r="E61" s="2">
        <f t="shared" si="2"/>
        <v>2.8621374463263346E-2</v>
      </c>
      <c r="F61" s="2">
        <f t="shared" si="3"/>
        <v>0.44558225068464452</v>
      </c>
      <c r="G61" s="2">
        <f t="shared" si="4"/>
        <v>24.5731165796056</v>
      </c>
      <c r="H61" s="2">
        <f t="shared" si="5"/>
        <v>0.12688342039439959</v>
      </c>
    </row>
    <row r="62" spans="1:8" x14ac:dyDescent="0.15">
      <c r="A62" s="1">
        <v>34335</v>
      </c>
      <c r="B62">
        <v>21.2</v>
      </c>
      <c r="C62" s="6">
        <v>1</v>
      </c>
      <c r="D62" s="2">
        <f t="shared" si="1"/>
        <v>23.988930503051389</v>
      </c>
      <c r="E62" s="2">
        <f t="shared" si="2"/>
        <v>2.4982267524838727E-2</v>
      </c>
      <c r="F62" s="2">
        <f t="shared" si="3"/>
        <v>-2.7889305030513896</v>
      </c>
      <c r="G62" s="2">
        <f t="shared" si="4"/>
        <v>22.207010379161392</v>
      </c>
      <c r="H62" s="2">
        <f t="shared" si="5"/>
        <v>-1.0070103791613931</v>
      </c>
    </row>
    <row r="63" spans="1:8" x14ac:dyDescent="0.15">
      <c r="A63" s="1">
        <v>34366</v>
      </c>
      <c r="B63">
        <v>22.5</v>
      </c>
      <c r="C63" s="6">
        <v>2</v>
      </c>
      <c r="D63" s="2">
        <f t="shared" si="1"/>
        <v>23.993744606918554</v>
      </c>
      <c r="E63" s="2">
        <f t="shared" si="2"/>
        <v>2.4732719911713875E-2</v>
      </c>
      <c r="F63" s="2">
        <f t="shared" si="3"/>
        <v>-1.493744606918554</v>
      </c>
      <c r="G63" s="2">
        <f t="shared" si="4"/>
        <v>22.569054589701199</v>
      </c>
      <c r="H63" s="2">
        <f t="shared" si="5"/>
        <v>-6.9054589701199376E-2</v>
      </c>
    </row>
    <row r="64" spans="1:8" x14ac:dyDescent="0.15">
      <c r="A64" s="1">
        <v>34394</v>
      </c>
      <c r="B64">
        <v>22.7</v>
      </c>
      <c r="C64" s="6">
        <v>3</v>
      </c>
      <c r="D64" s="2">
        <f t="shared" si="1"/>
        <v>23.940168638712162</v>
      </c>
      <c r="E64" s="2">
        <f t="shared" si="2"/>
        <v>2.3763779628478088E-2</v>
      </c>
      <c r="F64" s="2">
        <f t="shared" si="3"/>
        <v>-1.2401686387121629</v>
      </c>
      <c r="G64" s="2">
        <f t="shared" si="4"/>
        <v>22.968124278433109</v>
      </c>
      <c r="H64" s="2">
        <f t="shared" si="5"/>
        <v>-0.26812427843310971</v>
      </c>
    </row>
    <row r="65" spans="1:8" x14ac:dyDescent="0.15">
      <c r="A65" s="1">
        <v>34425</v>
      </c>
      <c r="B65">
        <v>23.6</v>
      </c>
      <c r="C65" s="6">
        <v>4</v>
      </c>
      <c r="D65" s="2">
        <f t="shared" si="1"/>
        <v>23.953268311965942</v>
      </c>
      <c r="E65" s="2">
        <f t="shared" si="2"/>
        <v>2.3631828979074128E-2</v>
      </c>
      <c r="F65" s="2">
        <f t="shared" si="3"/>
        <v>-0.353268311965941</v>
      </c>
      <c r="G65" s="2">
        <f t="shared" si="4"/>
        <v>23.636513264307752</v>
      </c>
      <c r="H65" s="2">
        <f t="shared" si="5"/>
        <v>-3.6513264307750148E-2</v>
      </c>
    </row>
    <row r="66" spans="1:8" x14ac:dyDescent="0.15">
      <c r="A66" s="1">
        <v>34455</v>
      </c>
      <c r="B66">
        <v>25.1</v>
      </c>
      <c r="C66" s="6">
        <v>5</v>
      </c>
      <c r="D66" s="2">
        <f t="shared" si="1"/>
        <v>23.988925515117682</v>
      </c>
      <c r="E66" s="2">
        <f t="shared" si="2"/>
        <v>2.3780623062296478E-2</v>
      </c>
      <c r="F66" s="2">
        <f t="shared" si="3"/>
        <v>1.1110744848823195</v>
      </c>
      <c r="G66" s="2">
        <f t="shared" si="4"/>
        <v>25.058825835926775</v>
      </c>
      <c r="H66" s="2">
        <f t="shared" si="5"/>
        <v>4.1174164073225938E-2</v>
      </c>
    </row>
    <row r="67" spans="1:8" x14ac:dyDescent="0.15">
      <c r="A67" s="1">
        <v>34486</v>
      </c>
      <c r="B67">
        <v>27.6</v>
      </c>
      <c r="C67" s="6">
        <v>6</v>
      </c>
      <c r="D67" s="2">
        <f t="shared" si="1"/>
        <v>24.243370434008028</v>
      </c>
      <c r="E67" s="2">
        <f t="shared" si="2"/>
        <v>2.6634711586866443E-2</v>
      </c>
      <c r="F67" s="2">
        <f t="shared" si="3"/>
        <v>3.3566295659919732</v>
      </c>
      <c r="G67" s="2">
        <f t="shared" si="4"/>
        <v>26.81021920599796</v>
      </c>
      <c r="H67" s="2">
        <f t="shared" si="5"/>
        <v>0.78978079400204138</v>
      </c>
    </row>
    <row r="68" spans="1:8" x14ac:dyDescent="0.15">
      <c r="A68" s="1">
        <v>34516</v>
      </c>
      <c r="B68">
        <v>28.2</v>
      </c>
      <c r="C68" s="6">
        <v>7</v>
      </c>
      <c r="D68" s="2">
        <f t="shared" si="1"/>
        <v>24.406449451315769</v>
      </c>
      <c r="E68" s="2">
        <f t="shared" si="2"/>
        <v>2.8322983825978656E-2</v>
      </c>
      <c r="F68" s="2">
        <f t="shared" si="3"/>
        <v>3.7935505486842303</v>
      </c>
      <c r="G68" s="2">
        <f t="shared" si="4"/>
        <v>27.732822833623015</v>
      </c>
      <c r="H68" s="2">
        <f t="shared" si="5"/>
        <v>0.46717716637698459</v>
      </c>
    </row>
    <row r="69" spans="1:8" x14ac:dyDescent="0.15">
      <c r="A69" s="1">
        <v>34547</v>
      </c>
      <c r="B69">
        <v>27.7</v>
      </c>
      <c r="C69" s="6">
        <v>8</v>
      </c>
      <c r="D69" s="2">
        <f t="shared" si="1"/>
        <v>24.486691671519033</v>
      </c>
      <c r="E69" s="2">
        <f t="shared" si="2"/>
        <v>2.8965398362727372E-2</v>
      </c>
      <c r="F69" s="2">
        <f t="shared" si="3"/>
        <v>3.2133083284809665</v>
      </c>
      <c r="G69" s="2">
        <f t="shared" si="4"/>
        <v>27.522231630678558</v>
      </c>
      <c r="H69" s="2">
        <f t="shared" si="5"/>
        <v>0.17776836932144136</v>
      </c>
    </row>
    <row r="70" spans="1:8" x14ac:dyDescent="0.15">
      <c r="A70" s="1">
        <v>34578</v>
      </c>
      <c r="B70">
        <v>25.7</v>
      </c>
      <c r="C70" s="6">
        <v>9</v>
      </c>
      <c r="D70" s="2">
        <f t="shared" si="1"/>
        <v>24.570543549517048</v>
      </c>
      <c r="E70" s="2">
        <f t="shared" si="2"/>
        <v>2.9644527619029325E-2</v>
      </c>
      <c r="F70" s="2">
        <f t="shared" si="3"/>
        <v>1.1294564504829516</v>
      </c>
      <c r="G70" s="2">
        <f t="shared" si="4"/>
        <v>25.512071966705033</v>
      </c>
      <c r="H70" s="2">
        <f t="shared" si="5"/>
        <v>0.18792803329496621</v>
      </c>
    </row>
    <row r="71" spans="1:8" x14ac:dyDescent="0.15">
      <c r="A71" s="1">
        <v>34608</v>
      </c>
      <c r="B71">
        <v>24.3</v>
      </c>
      <c r="C71" s="6">
        <v>10</v>
      </c>
      <c r="D71" s="2">
        <f t="shared" si="1"/>
        <v>24.71021790520502</v>
      </c>
      <c r="E71" s="2">
        <f t="shared" si="2"/>
        <v>3.1005964457464331E-2</v>
      </c>
      <c r="F71" s="2">
        <f t="shared" si="3"/>
        <v>-0.41021790520501966</v>
      </c>
      <c r="G71" s="2">
        <f t="shared" si="4"/>
        <v>23.923264429961979</v>
      </c>
      <c r="H71" s="2">
        <f t="shared" si="5"/>
        <v>0.37673557003802216</v>
      </c>
    </row>
    <row r="72" spans="1:8" x14ac:dyDescent="0.15">
      <c r="A72" s="1">
        <v>34639</v>
      </c>
      <c r="B72">
        <v>23.7</v>
      </c>
      <c r="C72" s="6">
        <v>11</v>
      </c>
      <c r="D72" s="2">
        <f t="shared" si="1"/>
        <v>24.638410546949277</v>
      </c>
      <c r="E72" s="2">
        <f t="shared" si="2"/>
        <v>2.9733819917385967E-2</v>
      </c>
      <c r="F72" s="2">
        <f t="shared" si="3"/>
        <v>-0.93841054694927806</v>
      </c>
      <c r="G72" s="2">
        <f t="shared" si="4"/>
        <v>24.052026686032747</v>
      </c>
      <c r="H72" s="2">
        <f t="shared" si="5"/>
        <v>-0.35202668603274745</v>
      </c>
    </row>
    <row r="73" spans="1:8" x14ac:dyDescent="0.15">
      <c r="A73" s="1">
        <v>34669</v>
      </c>
      <c r="B73">
        <v>24.9</v>
      </c>
      <c r="C73" s="6">
        <v>12</v>
      </c>
      <c r="D73" s="2">
        <f t="shared" si="1"/>
        <v>24.605723122754902</v>
      </c>
      <c r="E73" s="2">
        <f t="shared" si="2"/>
        <v>2.8961460433360904E-2</v>
      </c>
      <c r="F73" s="2">
        <f t="shared" si="3"/>
        <v>0.2942768772450961</v>
      </c>
      <c r="G73" s="2">
        <f t="shared" si="4"/>
        <v>25.113726617551308</v>
      </c>
      <c r="H73" s="2">
        <f t="shared" si="5"/>
        <v>-0.21372661755130906</v>
      </c>
    </row>
    <row r="74" spans="1:8" x14ac:dyDescent="0.15">
      <c r="A74" s="1">
        <v>34700</v>
      </c>
      <c r="B74">
        <v>21.8</v>
      </c>
      <c r="C74" s="6">
        <v>1</v>
      </c>
      <c r="D74" s="2">
        <f t="shared" si="1"/>
        <v>24.621321593411633</v>
      </c>
      <c r="E74" s="2">
        <f t="shared" si="2"/>
        <v>2.8796115573036882E-2</v>
      </c>
      <c r="F74" s="2">
        <f t="shared" si="3"/>
        <v>-2.821321593411632</v>
      </c>
      <c r="G74" s="2">
        <f t="shared" si="4"/>
        <v>21.845754080136874</v>
      </c>
      <c r="H74" s="2">
        <f t="shared" si="5"/>
        <v>-4.5754080136873654E-2</v>
      </c>
    </row>
    <row r="75" spans="1:8" x14ac:dyDescent="0.15">
      <c r="A75" s="1">
        <v>34731</v>
      </c>
      <c r="B75">
        <v>21.9</v>
      </c>
      <c r="C75" s="6">
        <v>2</v>
      </c>
      <c r="D75" s="2">
        <f t="shared" si="1"/>
        <v>24.283179921833785</v>
      </c>
      <c r="E75" s="2">
        <f t="shared" si="2"/>
        <v>2.4255868354546108E-2</v>
      </c>
      <c r="F75" s="2">
        <f t="shared" si="3"/>
        <v>-2.3831799218337864</v>
      </c>
      <c r="G75" s="2">
        <f t="shared" si="4"/>
        <v>23.156373102066116</v>
      </c>
      <c r="H75" s="2">
        <f t="shared" si="5"/>
        <v>-1.2563731020661173</v>
      </c>
    </row>
    <row r="76" spans="1:8" x14ac:dyDescent="0.15">
      <c r="A76" s="1">
        <v>34759</v>
      </c>
      <c r="B76">
        <v>23.1</v>
      </c>
      <c r="C76" s="6">
        <v>3</v>
      </c>
      <c r="D76" s="2">
        <f t="shared" si="1"/>
        <v>24.316995783939177</v>
      </c>
      <c r="E76" s="2">
        <f t="shared" si="2"/>
        <v>2.4374157439388221E-2</v>
      </c>
      <c r="F76" s="2">
        <f t="shared" si="3"/>
        <v>-1.2169957839391756</v>
      </c>
      <c r="G76" s="2">
        <f t="shared" si="4"/>
        <v>23.06726715147617</v>
      </c>
      <c r="H76" s="2">
        <f t="shared" si="5"/>
        <v>3.2732848523831848E-2</v>
      </c>
    </row>
    <row r="77" spans="1:8" x14ac:dyDescent="0.15">
      <c r="A77" s="1">
        <v>34790</v>
      </c>
      <c r="B77">
        <v>23.2</v>
      </c>
      <c r="C77" s="6">
        <v>4</v>
      </c>
      <c r="D77" s="2">
        <f t="shared" si="1"/>
        <v>24.111196064310434</v>
      </c>
      <c r="E77" s="2">
        <f t="shared" si="2"/>
        <v>2.1526137034506621E-2</v>
      </c>
      <c r="F77" s="2">
        <f t="shared" si="3"/>
        <v>-0.91119606431043465</v>
      </c>
      <c r="G77" s="2">
        <f t="shared" si="4"/>
        <v>23.988101629412625</v>
      </c>
      <c r="H77" s="2">
        <f t="shared" si="5"/>
        <v>-0.78810162941262618</v>
      </c>
    </row>
    <row r="78" spans="1:8" x14ac:dyDescent="0.15">
      <c r="A78" s="1">
        <v>34820</v>
      </c>
      <c r="B78">
        <v>24.2</v>
      </c>
      <c r="C78" s="6">
        <v>5</v>
      </c>
      <c r="D78" s="2">
        <f t="shared" si="1"/>
        <v>23.827869729058005</v>
      </c>
      <c r="E78" s="2">
        <f t="shared" si="2"/>
        <v>1.7754092732125595E-2</v>
      </c>
      <c r="F78" s="2">
        <f t="shared" si="3"/>
        <v>0.37213027094199447</v>
      </c>
      <c r="G78" s="2">
        <f t="shared" si="4"/>
        <v>25.24379668622726</v>
      </c>
      <c r="H78" s="2">
        <f t="shared" si="5"/>
        <v>-1.0437966862272603</v>
      </c>
    </row>
    <row r="79" spans="1:8" x14ac:dyDescent="0.15">
      <c r="A79" s="1">
        <v>34851</v>
      </c>
      <c r="B79">
        <v>27.2</v>
      </c>
      <c r="C79" s="6">
        <v>6</v>
      </c>
      <c r="D79" s="2">
        <f t="shared" ref="D79:D109" si="6">$K$4*(B79-F67)+(1-$K$4)*(D78+E78)</f>
        <v>23.844965694737745</v>
      </c>
      <c r="E79" s="2">
        <f t="shared" ref="E79:E109" si="7">$K$5*(D79-D78)+(1-$K$5)*E78</f>
        <v>1.7745949500156472E-2</v>
      </c>
      <c r="F79" s="2">
        <f t="shared" ref="F79:F109" si="8">$K$6*(B79-D79)+(1-$K$6)*F67</f>
        <v>3.3550343052622544</v>
      </c>
      <c r="G79" s="2">
        <f t="shared" ref="G79:G109" si="9">D78+E78+F67</f>
        <v>27.202253387782104</v>
      </c>
      <c r="H79" s="2">
        <f t="shared" ref="H79:H121" si="10">B79-G79</f>
        <v>-2.2533877821047099E-3</v>
      </c>
    </row>
    <row r="80" spans="1:8" x14ac:dyDescent="0.15">
      <c r="A80" s="1">
        <v>34881</v>
      </c>
      <c r="B80">
        <v>28</v>
      </c>
      <c r="C80" s="6">
        <v>7</v>
      </c>
      <c r="D80" s="2">
        <f t="shared" si="6"/>
        <v>23.963104107338101</v>
      </c>
      <c r="E80" s="2">
        <f t="shared" si="7"/>
        <v>1.8988139913107022E-2</v>
      </c>
      <c r="F80" s="2">
        <f t="shared" si="8"/>
        <v>4.0368958926618994</v>
      </c>
      <c r="G80" s="2">
        <f t="shared" si="9"/>
        <v>27.656262192922132</v>
      </c>
      <c r="H80" s="2">
        <f t="shared" si="10"/>
        <v>0.3437378070778685</v>
      </c>
    </row>
    <row r="81" spans="1:8" x14ac:dyDescent="0.15">
      <c r="A81" s="1">
        <v>34912</v>
      </c>
      <c r="B81">
        <v>27.6</v>
      </c>
      <c r="C81" s="6">
        <v>8</v>
      </c>
      <c r="D81" s="2">
        <f t="shared" si="6"/>
        <v>24.100260024943367</v>
      </c>
      <c r="E81" s="2">
        <f t="shared" si="7"/>
        <v>2.0450270396172941E-2</v>
      </c>
      <c r="F81" s="2">
        <f t="shared" si="8"/>
        <v>3.4997399750566345</v>
      </c>
      <c r="G81" s="2">
        <f t="shared" si="9"/>
        <v>27.195400575732172</v>
      </c>
      <c r="H81" s="2">
        <f t="shared" si="10"/>
        <v>0.40459942426782902</v>
      </c>
    </row>
    <row r="82" spans="1:8" x14ac:dyDescent="0.15">
      <c r="A82" s="1">
        <v>34943</v>
      </c>
      <c r="B82">
        <v>25.2</v>
      </c>
      <c r="C82" s="6">
        <v>9</v>
      </c>
      <c r="D82" s="2">
        <f t="shared" si="6"/>
        <v>24.106058537298562</v>
      </c>
      <c r="E82" s="2">
        <f t="shared" si="7"/>
        <v>2.0268979163650749E-2</v>
      </c>
      <c r="F82" s="2">
        <f t="shared" si="8"/>
        <v>1.0939414627014372</v>
      </c>
      <c r="G82" s="2">
        <f t="shared" si="9"/>
        <v>25.25016674582249</v>
      </c>
      <c r="H82" s="2">
        <f t="shared" si="10"/>
        <v>-5.016674582249081E-2</v>
      </c>
    </row>
    <row r="83" spans="1:8" x14ac:dyDescent="0.15">
      <c r="A83" s="1">
        <v>34973</v>
      </c>
      <c r="B83">
        <v>24.1</v>
      </c>
      <c r="C83" s="6">
        <v>10</v>
      </c>
      <c r="D83" s="2">
        <f t="shared" si="6"/>
        <v>24.238446989190599</v>
      </c>
      <c r="E83" s="2">
        <f t="shared" si="7"/>
        <v>2.1656271892879501E-2</v>
      </c>
      <c r="F83" s="2">
        <f t="shared" si="8"/>
        <v>-0.13844698919059795</v>
      </c>
      <c r="G83" s="2">
        <f t="shared" si="9"/>
        <v>23.716109611257192</v>
      </c>
      <c r="H83" s="2">
        <f t="shared" si="10"/>
        <v>0.38389038874280956</v>
      </c>
    </row>
    <row r="84" spans="1:8" x14ac:dyDescent="0.15">
      <c r="A84" s="1">
        <v>35004</v>
      </c>
      <c r="B84">
        <v>23.6</v>
      </c>
      <c r="C84" s="6">
        <v>11</v>
      </c>
      <c r="D84" s="2">
        <f t="shared" si="6"/>
        <v>24.341386010177381</v>
      </c>
      <c r="E84" s="2">
        <f t="shared" si="7"/>
        <v>2.2662011253631466E-2</v>
      </c>
      <c r="F84" s="2">
        <f t="shared" si="8"/>
        <v>-0.74138601017737926</v>
      </c>
      <c r="G84" s="2">
        <f t="shared" si="9"/>
        <v>23.321692714134201</v>
      </c>
      <c r="H84" s="2">
        <f t="shared" si="10"/>
        <v>0.27830728586580022</v>
      </c>
    </row>
    <row r="85" spans="1:8" x14ac:dyDescent="0.15">
      <c r="A85" s="1">
        <v>35034</v>
      </c>
      <c r="B85">
        <v>24.1</v>
      </c>
      <c r="C85" s="6">
        <v>12</v>
      </c>
      <c r="D85" s="2">
        <f t="shared" si="6"/>
        <v>24.200983003169686</v>
      </c>
      <c r="E85" s="2">
        <f t="shared" si="7"/>
        <v>2.0644351798761257E-2</v>
      </c>
      <c r="F85" s="2">
        <f t="shared" si="8"/>
        <v>-0.10098300316968434</v>
      </c>
      <c r="G85" s="2">
        <f t="shared" si="9"/>
        <v>24.65832489867611</v>
      </c>
      <c r="H85" s="2">
        <f t="shared" si="10"/>
        <v>-0.55832489867610846</v>
      </c>
    </row>
    <row r="86" spans="1:8" x14ac:dyDescent="0.15">
      <c r="A86" s="1">
        <v>35065</v>
      </c>
      <c r="B86">
        <v>20.7</v>
      </c>
      <c r="C86" s="6">
        <v>1</v>
      </c>
      <c r="D86" s="2">
        <f t="shared" si="6"/>
        <v>24.017095241019106</v>
      </c>
      <c r="E86" s="2">
        <f t="shared" si="7"/>
        <v>1.8113605732347875E-2</v>
      </c>
      <c r="F86" s="2">
        <f t="shared" si="8"/>
        <v>-3.317095241019107</v>
      </c>
      <c r="G86" s="2">
        <f t="shared" si="9"/>
        <v>21.400305761556815</v>
      </c>
      <c r="H86" s="2">
        <f t="shared" si="10"/>
        <v>-0.70030576155681601</v>
      </c>
    </row>
    <row r="87" spans="1:8" x14ac:dyDescent="0.15">
      <c r="A87" s="1">
        <v>35096</v>
      </c>
      <c r="B87">
        <v>22</v>
      </c>
      <c r="C87" s="6">
        <v>2</v>
      </c>
      <c r="D87" s="2">
        <f t="shared" si="6"/>
        <v>24.136837683020914</v>
      </c>
      <c r="E87" s="2">
        <f t="shared" si="7"/>
        <v>1.9371094214996665E-2</v>
      </c>
      <c r="F87" s="2">
        <f t="shared" si="8"/>
        <v>-2.1368376830209144</v>
      </c>
      <c r="G87" s="2">
        <f t="shared" si="9"/>
        <v>21.652028924917669</v>
      </c>
      <c r="H87" s="2">
        <f t="shared" si="10"/>
        <v>0.34797107508233083</v>
      </c>
    </row>
    <row r="88" spans="1:8" x14ac:dyDescent="0.15">
      <c r="A88" s="1">
        <v>35125</v>
      </c>
      <c r="B88">
        <v>22.5</v>
      </c>
      <c r="C88" s="6">
        <v>3</v>
      </c>
      <c r="D88" s="2">
        <f t="shared" si="6"/>
        <v>24.027931720378213</v>
      </c>
      <c r="E88" s="2">
        <f t="shared" si="7"/>
        <v>1.7783878150070483E-2</v>
      </c>
      <c r="F88" s="2">
        <f t="shared" si="8"/>
        <v>-1.5279317203782128</v>
      </c>
      <c r="G88" s="2">
        <f t="shared" si="9"/>
        <v>22.939212993296735</v>
      </c>
      <c r="H88" s="2">
        <f t="shared" si="10"/>
        <v>-0.43921299329673502</v>
      </c>
    </row>
    <row r="89" spans="1:8" x14ac:dyDescent="0.15">
      <c r="A89" s="1">
        <v>35156</v>
      </c>
      <c r="B89">
        <v>23.6</v>
      </c>
      <c r="C89" s="6">
        <v>4</v>
      </c>
      <c r="D89" s="2">
        <f t="shared" si="6"/>
        <v>24.181664363903138</v>
      </c>
      <c r="E89" s="2">
        <f t="shared" si="7"/>
        <v>1.9466018898351149E-2</v>
      </c>
      <c r="F89" s="2">
        <f t="shared" si="8"/>
        <v>-0.58166436390313692</v>
      </c>
      <c r="G89" s="2">
        <f t="shared" si="9"/>
        <v>23.134519534217848</v>
      </c>
      <c r="H89" s="2">
        <f t="shared" si="10"/>
        <v>0.46548046578215363</v>
      </c>
    </row>
    <row r="90" spans="1:8" x14ac:dyDescent="0.15">
      <c r="A90" s="1">
        <v>35186</v>
      </c>
      <c r="B90">
        <v>25.2</v>
      </c>
      <c r="C90" s="6">
        <v>5</v>
      </c>
      <c r="D90" s="2">
        <f t="shared" si="6"/>
        <v>24.384176604069332</v>
      </c>
      <c r="E90" s="2">
        <f t="shared" si="7"/>
        <v>2.1730912638021599E-2</v>
      </c>
      <c r="F90" s="2">
        <f t="shared" si="8"/>
        <v>0.81582339593066777</v>
      </c>
      <c r="G90" s="2">
        <f t="shared" si="9"/>
        <v>24.573260653743485</v>
      </c>
      <c r="H90" s="2">
        <f t="shared" si="10"/>
        <v>0.62673934625651384</v>
      </c>
    </row>
    <row r="91" spans="1:8" x14ac:dyDescent="0.15">
      <c r="A91" s="1">
        <v>35217</v>
      </c>
      <c r="B91">
        <v>27.6</v>
      </c>
      <c r="C91" s="6">
        <v>6</v>
      </c>
      <c r="D91" s="2">
        <f t="shared" si="6"/>
        <v>24.358902661289452</v>
      </c>
      <c r="E91" s="2">
        <f t="shared" si="7"/>
        <v>2.11493054241019E-2</v>
      </c>
      <c r="F91" s="2">
        <f t="shared" si="8"/>
        <v>3.2410973387105493</v>
      </c>
      <c r="G91" s="2">
        <f t="shared" si="9"/>
        <v>27.760941821969606</v>
      </c>
      <c r="H91" s="2">
        <f t="shared" si="10"/>
        <v>-0.1609418219696046</v>
      </c>
    </row>
    <row r="92" spans="1:8" x14ac:dyDescent="0.15">
      <c r="A92" s="1">
        <v>35247</v>
      </c>
      <c r="B92">
        <v>28.2</v>
      </c>
      <c r="C92" s="6">
        <v>7</v>
      </c>
      <c r="D92" s="2">
        <f t="shared" si="6"/>
        <v>24.316689922973971</v>
      </c>
      <c r="E92" s="2">
        <f t="shared" si="7"/>
        <v>2.0365305103283923E-2</v>
      </c>
      <c r="F92" s="2">
        <f t="shared" si="8"/>
        <v>3.883310077026028</v>
      </c>
      <c r="G92" s="2">
        <f t="shared" si="9"/>
        <v>28.416947859375455</v>
      </c>
      <c r="H92" s="2">
        <f t="shared" si="10"/>
        <v>-0.21694785937545547</v>
      </c>
    </row>
    <row r="93" spans="1:8" x14ac:dyDescent="0.15">
      <c r="A93" s="1">
        <v>35278</v>
      </c>
      <c r="B93">
        <v>28</v>
      </c>
      <c r="C93" s="6">
        <v>8</v>
      </c>
      <c r="D93" s="2">
        <f t="shared" si="6"/>
        <v>24.384721010571308</v>
      </c>
      <c r="E93" s="2">
        <f t="shared" si="7"/>
        <v>2.0955090194828122E-2</v>
      </c>
      <c r="F93" s="2">
        <f t="shared" si="8"/>
        <v>3.6152789894286919</v>
      </c>
      <c r="G93" s="2">
        <f t="shared" si="9"/>
        <v>27.836795203133889</v>
      </c>
      <c r="H93" s="2">
        <f t="shared" si="10"/>
        <v>0.16320479686611122</v>
      </c>
    </row>
    <row r="94" spans="1:8" x14ac:dyDescent="0.15">
      <c r="A94" s="1">
        <v>35309</v>
      </c>
      <c r="B94">
        <v>26.3</v>
      </c>
      <c r="C94" s="6">
        <v>9</v>
      </c>
      <c r="D94" s="2">
        <f t="shared" si="6"/>
        <v>24.639436724622755</v>
      </c>
      <c r="E94" s="2">
        <f t="shared" si="7"/>
        <v>2.3847490649135272E-2</v>
      </c>
      <c r="F94" s="2">
        <f t="shared" si="8"/>
        <v>1.6605632753772461</v>
      </c>
      <c r="G94" s="2">
        <f t="shared" si="9"/>
        <v>25.499617563467574</v>
      </c>
      <c r="H94" s="2">
        <f t="shared" si="10"/>
        <v>0.80038243653242702</v>
      </c>
    </row>
    <row r="95" spans="1:8" x14ac:dyDescent="0.15">
      <c r="A95" s="1">
        <v>35339</v>
      </c>
      <c r="B95">
        <v>25.9</v>
      </c>
      <c r="C95" s="6">
        <v>10</v>
      </c>
      <c r="D95" s="2">
        <f t="shared" si="6"/>
        <v>25.064915851928383</v>
      </c>
      <c r="E95" s="2">
        <f t="shared" si="7"/>
        <v>2.8817016778745128E-2</v>
      </c>
      <c r="F95" s="2">
        <f t="shared" si="8"/>
        <v>0.83508414807161557</v>
      </c>
      <c r="G95" s="2">
        <f t="shared" si="9"/>
        <v>24.524837226081292</v>
      </c>
      <c r="H95" s="2">
        <f t="shared" si="10"/>
        <v>1.3751627739187064</v>
      </c>
    </row>
    <row r="96" spans="1:8" x14ac:dyDescent="0.15">
      <c r="A96" s="1">
        <v>35370</v>
      </c>
      <c r="B96">
        <v>25.9</v>
      </c>
      <c r="C96" s="6">
        <v>11</v>
      </c>
      <c r="D96" s="2">
        <f t="shared" si="6"/>
        <v>25.545742242414914</v>
      </c>
      <c r="E96" s="2">
        <f t="shared" si="7"/>
        <v>3.4409883944711471E-2</v>
      </c>
      <c r="F96" s="2">
        <f t="shared" si="8"/>
        <v>0.35425775758508493</v>
      </c>
      <c r="G96" s="2">
        <f t="shared" si="9"/>
        <v>24.352346858529749</v>
      </c>
      <c r="H96" s="2">
        <f t="shared" si="10"/>
        <v>1.5476531414702492</v>
      </c>
    </row>
    <row r="97" spans="1:8" x14ac:dyDescent="0.15">
      <c r="A97" s="1">
        <v>35400</v>
      </c>
      <c r="B97">
        <v>27.1</v>
      </c>
      <c r="C97" s="6">
        <v>12</v>
      </c>
      <c r="D97" s="2">
        <f t="shared" si="6"/>
        <v>26.053533874428297</v>
      </c>
      <c r="E97" s="2">
        <f t="shared" si="7"/>
        <v>4.0267198836266394E-2</v>
      </c>
      <c r="F97" s="2">
        <f t="shared" si="8"/>
        <v>1.0464661255717047</v>
      </c>
      <c r="G97" s="2">
        <f t="shared" si="9"/>
        <v>25.479169123189941</v>
      </c>
      <c r="H97" s="2">
        <f t="shared" si="10"/>
        <v>1.6208308768100608</v>
      </c>
    </row>
    <row r="98" spans="1:8" x14ac:dyDescent="0.15">
      <c r="A98" s="1">
        <v>35431</v>
      </c>
      <c r="B98">
        <v>22.9</v>
      </c>
      <c r="C98" s="6">
        <v>1</v>
      </c>
      <c r="D98" s="2">
        <f t="shared" si="6"/>
        <v>26.12981051107413</v>
      </c>
      <c r="E98" s="2">
        <f t="shared" si="7"/>
        <v>4.0712755973141682E-2</v>
      </c>
      <c r="F98" s="2">
        <f t="shared" si="8"/>
        <v>-3.2298105110741311</v>
      </c>
      <c r="G98" s="2">
        <f t="shared" si="9"/>
        <v>22.776705832245455</v>
      </c>
      <c r="H98" s="2">
        <f t="shared" si="10"/>
        <v>0.12329416775454405</v>
      </c>
    </row>
    <row r="99" spans="1:8" x14ac:dyDescent="0.15">
      <c r="A99" s="1">
        <v>35462</v>
      </c>
      <c r="B99">
        <v>23.8</v>
      </c>
      <c r="C99" s="6">
        <v>2</v>
      </c>
      <c r="D99" s="2">
        <f t="shared" si="6"/>
        <v>26.102272784009486</v>
      </c>
      <c r="E99" s="2">
        <f t="shared" si="7"/>
        <v>3.9868269314574857E-2</v>
      </c>
      <c r="F99" s="2">
        <f t="shared" si="8"/>
        <v>-2.3022727840094852</v>
      </c>
      <c r="G99" s="2">
        <f t="shared" si="9"/>
        <v>24.033685584026358</v>
      </c>
      <c r="H99" s="2">
        <f t="shared" si="10"/>
        <v>-0.23368558402635742</v>
      </c>
    </row>
    <row r="100" spans="1:8" x14ac:dyDescent="0.15">
      <c r="A100" s="1">
        <v>35490</v>
      </c>
      <c r="B100">
        <v>24.8</v>
      </c>
      <c r="C100" s="6">
        <v>3</v>
      </c>
      <c r="D100" s="2">
        <f t="shared" si="6"/>
        <v>26.196403291293045</v>
      </c>
      <c r="E100" s="2">
        <f t="shared" si="7"/>
        <v>4.0539674614423302E-2</v>
      </c>
      <c r="F100" s="2">
        <f t="shared" si="8"/>
        <v>-1.3964032912930442</v>
      </c>
      <c r="G100" s="2">
        <f t="shared" si="9"/>
        <v>24.614209332945848</v>
      </c>
      <c r="H100" s="2">
        <f t="shared" si="10"/>
        <v>0.18579066705415315</v>
      </c>
    </row>
    <row r="101" spans="1:8" x14ac:dyDescent="0.15">
      <c r="A101" s="1">
        <v>35521</v>
      </c>
      <c r="B101">
        <v>25.4</v>
      </c>
      <c r="C101" s="6">
        <v>4</v>
      </c>
      <c r="D101" s="2">
        <f t="shared" si="6"/>
        <v>26.162386000964176</v>
      </c>
      <c r="E101" s="2">
        <f t="shared" si="7"/>
        <v>3.9617155690081222E-2</v>
      </c>
      <c r="F101" s="2">
        <f t="shared" si="8"/>
        <v>-0.76238600096417741</v>
      </c>
      <c r="G101" s="2">
        <f t="shared" si="9"/>
        <v>25.65527860200433</v>
      </c>
      <c r="H101" s="2">
        <f t="shared" si="10"/>
        <v>-0.25527860200433139</v>
      </c>
    </row>
    <row r="102" spans="1:8" x14ac:dyDescent="0.15">
      <c r="A102" s="1">
        <v>35551</v>
      </c>
      <c r="B102">
        <v>27</v>
      </c>
      <c r="C102" s="6">
        <v>5</v>
      </c>
      <c r="D102" s="2">
        <f t="shared" si="6"/>
        <v>26.196796713005249</v>
      </c>
      <c r="E102" s="2">
        <f t="shared" si="7"/>
        <v>3.9552734575321727E-2</v>
      </c>
      <c r="F102" s="2">
        <f t="shared" si="8"/>
        <v>0.80320328699475141</v>
      </c>
      <c r="G102" s="2">
        <f t="shared" si="9"/>
        <v>27.017826552584925</v>
      </c>
      <c r="H102" s="2">
        <f t="shared" si="10"/>
        <v>-1.7826552584924826E-2</v>
      </c>
    </row>
    <row r="103" spans="1:8" x14ac:dyDescent="0.15">
      <c r="A103" s="1">
        <v>35582</v>
      </c>
      <c r="B103">
        <v>29.9</v>
      </c>
      <c r="C103" s="6">
        <v>6</v>
      </c>
      <c r="D103" s="2">
        <f t="shared" si="6"/>
        <v>26.359760829865696</v>
      </c>
      <c r="E103" s="2">
        <f t="shared" si="7"/>
        <v>4.1079745978264921E-2</v>
      </c>
      <c r="F103" s="2">
        <f t="shared" si="8"/>
        <v>3.5402391701343028</v>
      </c>
      <c r="G103" s="2">
        <f t="shared" si="9"/>
        <v>29.477446786291118</v>
      </c>
      <c r="H103" s="2">
        <f t="shared" si="10"/>
        <v>0.42255321370888055</v>
      </c>
    </row>
    <row r="104" spans="1:8" x14ac:dyDescent="0.15">
      <c r="A104" s="1">
        <v>35612</v>
      </c>
      <c r="B104">
        <v>31.2</v>
      </c>
      <c r="C104" s="6">
        <v>7</v>
      </c>
      <c r="D104" s="2">
        <f t="shared" si="6"/>
        <v>26.668324599695492</v>
      </c>
      <c r="E104" s="2">
        <f t="shared" si="7"/>
        <v>4.4389417638717961E-2</v>
      </c>
      <c r="F104" s="2">
        <f t="shared" si="8"/>
        <v>4.5316754003045077</v>
      </c>
      <c r="G104" s="2">
        <f t="shared" si="9"/>
        <v>30.28415065286999</v>
      </c>
      <c r="H104" s="2">
        <f t="shared" si="10"/>
        <v>0.91584934713000976</v>
      </c>
    </row>
    <row r="105" spans="1:8" x14ac:dyDescent="0.15">
      <c r="A105" s="1">
        <v>35643</v>
      </c>
      <c r="B105">
        <v>30.7</v>
      </c>
      <c r="C105" s="6">
        <v>8</v>
      </c>
      <c r="D105" s="2">
        <f t="shared" si="6"/>
        <v>26.821362811771625</v>
      </c>
      <c r="E105" s="2">
        <f t="shared" si="7"/>
        <v>4.5733766473889874E-2</v>
      </c>
      <c r="F105" s="2">
        <f t="shared" si="8"/>
        <v>3.8786371882283746</v>
      </c>
      <c r="G105" s="2">
        <f t="shared" si="9"/>
        <v>30.327993006762902</v>
      </c>
      <c r="H105" s="2">
        <f t="shared" si="10"/>
        <v>0.37200699323709685</v>
      </c>
    </row>
    <row r="106" spans="1:8" x14ac:dyDescent="0.15">
      <c r="A106" s="1">
        <v>35674</v>
      </c>
      <c r="B106">
        <v>28.9</v>
      </c>
      <c r="C106" s="6">
        <v>9</v>
      </c>
      <c r="D106" s="2">
        <f t="shared" si="6"/>
        <v>26.975842673775912</v>
      </c>
      <c r="E106" s="2">
        <f t="shared" si="7"/>
        <v>4.7079319248890923E-2</v>
      </c>
      <c r="F106" s="2">
        <f t="shared" si="8"/>
        <v>1.924157326224087</v>
      </c>
      <c r="G106" s="2">
        <f t="shared" si="9"/>
        <v>28.527659853622762</v>
      </c>
      <c r="H106" s="2">
        <f t="shared" si="10"/>
        <v>0.37234014637723689</v>
      </c>
    </row>
    <row r="107" spans="1:8" x14ac:dyDescent="0.15">
      <c r="A107" s="1">
        <v>35704</v>
      </c>
      <c r="B107">
        <v>28.3</v>
      </c>
      <c r="C107" s="6">
        <v>10</v>
      </c>
      <c r="D107" s="2">
        <f t="shared" si="6"/>
        <v>27.152011232720916</v>
      </c>
      <c r="E107" s="2">
        <f t="shared" si="7"/>
        <v>4.8676584730917627E-2</v>
      </c>
      <c r="F107" s="2">
        <f t="shared" si="8"/>
        <v>1.1479887672790845</v>
      </c>
      <c r="G107" s="2">
        <f t="shared" si="9"/>
        <v>27.858006141096418</v>
      </c>
      <c r="H107" s="2">
        <f t="shared" si="10"/>
        <v>0.441993858903583</v>
      </c>
    </row>
    <row r="108" spans="1:8" x14ac:dyDescent="0.15">
      <c r="A108" s="1">
        <v>35735</v>
      </c>
      <c r="B108">
        <v>28</v>
      </c>
      <c r="C108" s="6">
        <v>11</v>
      </c>
      <c r="D108" s="2">
        <f t="shared" si="6"/>
        <v>27.330670929625363</v>
      </c>
      <c r="E108" s="2">
        <f t="shared" si="7"/>
        <v>5.0284910403994104E-2</v>
      </c>
      <c r="F108" s="2">
        <f t="shared" si="8"/>
        <v>0.66932907037463707</v>
      </c>
      <c r="G108" s="2">
        <f t="shared" si="9"/>
        <v>27.554945575036918</v>
      </c>
      <c r="H108" s="2">
        <f t="shared" si="10"/>
        <v>0.44505442496308234</v>
      </c>
    </row>
    <row r="109" spans="1:8" x14ac:dyDescent="0.15">
      <c r="A109" s="1">
        <v>35765</v>
      </c>
      <c r="B109">
        <v>29.1</v>
      </c>
      <c r="C109" s="6">
        <v>12</v>
      </c>
      <c r="D109" s="2">
        <f t="shared" si="6"/>
        <v>27.57738976178619</v>
      </c>
      <c r="E109" s="2">
        <f t="shared" si="7"/>
        <v>5.2715454758116356E-2</v>
      </c>
      <c r="F109" s="2">
        <f t="shared" si="8"/>
        <v>1.5226102382138116</v>
      </c>
      <c r="G109" s="2">
        <f t="shared" si="9"/>
        <v>28.427421965601063</v>
      </c>
      <c r="H109" s="2">
        <f t="shared" si="10"/>
        <v>0.67257803439893848</v>
      </c>
    </row>
    <row r="110" spans="1:8" x14ac:dyDescent="0.15">
      <c r="A110" s="3">
        <v>35796</v>
      </c>
      <c r="B110" s="4">
        <v>25.6</v>
      </c>
      <c r="C110" s="7">
        <v>1</v>
      </c>
      <c r="G110" s="5">
        <f>$D$109+C110*$E$109+F98</f>
        <v>24.400294705470174</v>
      </c>
      <c r="H110" s="2">
        <f t="shared" si="10"/>
        <v>1.1997052945298279</v>
      </c>
    </row>
    <row r="111" spans="1:8" x14ac:dyDescent="0.15">
      <c r="A111" s="3">
        <v>35827</v>
      </c>
      <c r="B111" s="4">
        <v>26.5</v>
      </c>
      <c r="C111" s="7">
        <v>2</v>
      </c>
      <c r="G111" s="5">
        <f t="shared" ref="G111:G121" si="11">$D$109+C111*$E$109+F99</f>
        <v>25.380547887292938</v>
      </c>
      <c r="H111" s="2">
        <f t="shared" si="10"/>
        <v>1.1194521127070622</v>
      </c>
    </row>
    <row r="112" spans="1:8" x14ac:dyDescent="0.15">
      <c r="A112" s="3">
        <v>35855</v>
      </c>
      <c r="B112" s="4">
        <v>27.2</v>
      </c>
      <c r="C112" s="7">
        <v>3</v>
      </c>
      <c r="G112" s="5">
        <f t="shared" si="11"/>
        <v>26.339132834767494</v>
      </c>
      <c r="H112" s="2">
        <f t="shared" si="10"/>
        <v>0.86086716523250573</v>
      </c>
    </row>
    <row r="113" spans="1:8" x14ac:dyDescent="0.15">
      <c r="A113" s="3">
        <v>35886</v>
      </c>
      <c r="B113" s="4">
        <v>27.9</v>
      </c>
      <c r="C113" s="7">
        <v>4</v>
      </c>
      <c r="G113" s="5">
        <f t="shared" si="11"/>
        <v>27.025865579854479</v>
      </c>
      <c r="H113" s="2">
        <f t="shared" si="10"/>
        <v>0.8741344201455199</v>
      </c>
    </row>
    <row r="114" spans="1:8" x14ac:dyDescent="0.15">
      <c r="A114" s="3">
        <v>35916</v>
      </c>
      <c r="B114" s="4">
        <v>29.4</v>
      </c>
      <c r="C114" s="7">
        <v>5</v>
      </c>
      <c r="G114" s="5">
        <f t="shared" si="11"/>
        <v>28.644170322571522</v>
      </c>
      <c r="H114" s="2">
        <f t="shared" si="10"/>
        <v>0.75582967742847629</v>
      </c>
    </row>
    <row r="115" spans="1:8" x14ac:dyDescent="0.15">
      <c r="A115" s="3">
        <v>35947</v>
      </c>
      <c r="B115" s="4">
        <v>31.8</v>
      </c>
      <c r="C115" s="7">
        <v>6</v>
      </c>
      <c r="G115" s="5">
        <f t="shared" si="11"/>
        <v>31.433921660469192</v>
      </c>
      <c r="H115" s="2">
        <f t="shared" si="10"/>
        <v>0.36607833953080871</v>
      </c>
    </row>
    <row r="116" spans="1:8" x14ac:dyDescent="0.15">
      <c r="A116" s="3">
        <v>35977</v>
      </c>
      <c r="B116" s="4">
        <v>32.700000000000003</v>
      </c>
      <c r="C116" s="7">
        <v>7</v>
      </c>
      <c r="G116" s="5">
        <f t="shared" si="11"/>
        <v>32.478073345397512</v>
      </c>
      <c r="H116" s="2">
        <f t="shared" si="10"/>
        <v>0.22192665460249117</v>
      </c>
    </row>
    <row r="117" spans="1:8" x14ac:dyDescent="0.15">
      <c r="A117" s="3">
        <v>36008</v>
      </c>
      <c r="B117" s="4">
        <v>32.4</v>
      </c>
      <c r="C117" s="7">
        <v>8</v>
      </c>
      <c r="G117" s="5">
        <f t="shared" si="11"/>
        <v>31.877750588079497</v>
      </c>
      <c r="H117" s="2">
        <f t="shared" si="10"/>
        <v>0.52224941192050167</v>
      </c>
    </row>
    <row r="118" spans="1:8" x14ac:dyDescent="0.15">
      <c r="A118" s="3">
        <v>36039</v>
      </c>
      <c r="B118" s="4">
        <v>30.4</v>
      </c>
      <c r="C118" s="7">
        <v>9</v>
      </c>
      <c r="G118" s="5">
        <f t="shared" si="11"/>
        <v>29.975986180833324</v>
      </c>
      <c r="H118" s="2">
        <f t="shared" si="10"/>
        <v>0.42401381916667447</v>
      </c>
    </row>
    <row r="119" spans="1:8" x14ac:dyDescent="0.15">
      <c r="A119" s="3">
        <v>36069</v>
      </c>
      <c r="B119" s="4">
        <v>29.5</v>
      </c>
      <c r="C119" s="7">
        <v>10</v>
      </c>
      <c r="G119" s="5">
        <f t="shared" si="11"/>
        <v>29.252533076646436</v>
      </c>
      <c r="H119" s="2">
        <f t="shared" si="10"/>
        <v>0.24746692335356357</v>
      </c>
    </row>
    <row r="120" spans="1:8" x14ac:dyDescent="0.15">
      <c r="A120" s="3">
        <v>36100</v>
      </c>
      <c r="B120" s="4">
        <v>29.3</v>
      </c>
      <c r="C120" s="7">
        <v>11</v>
      </c>
      <c r="G120" s="5">
        <f t="shared" si="11"/>
        <v>28.826588834500107</v>
      </c>
      <c r="H120" s="2">
        <f t="shared" si="10"/>
        <v>0.47341116549989337</v>
      </c>
    </row>
    <row r="121" spans="1:8" x14ac:dyDescent="0.15">
      <c r="A121" s="3">
        <v>36130</v>
      </c>
      <c r="B121" s="4">
        <v>30.3</v>
      </c>
      <c r="C121" s="7">
        <v>12</v>
      </c>
      <c r="G121" s="5">
        <f t="shared" si="11"/>
        <v>29.732585457097397</v>
      </c>
      <c r="H121" s="2">
        <f t="shared" si="10"/>
        <v>0.56741454290260407</v>
      </c>
    </row>
  </sheetData>
  <pageMargins left="0.75" right="0.75" top="1" bottom="1" header="0.5" footer="0.5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zoomScale="75" workbookViewId="0">
      <selection activeCell="S14" sqref="S14"/>
    </sheetView>
  </sheetViews>
  <sheetFormatPr baseColWidth="10" defaultColWidth="8.83203125" defaultRowHeight="13" x14ac:dyDescent="0.15"/>
  <cols>
    <col min="8" max="8" width="20.83203125" bestFit="1" customWidth="1"/>
    <col min="11" max="11" width="9.83203125" bestFit="1" customWidth="1"/>
  </cols>
  <sheetData>
    <row r="1" spans="1:15" x14ac:dyDescent="0.15">
      <c r="A1" t="s">
        <v>1</v>
      </c>
      <c r="B1" t="s">
        <v>0</v>
      </c>
      <c r="C1" s="6" t="s">
        <v>3</v>
      </c>
      <c r="D1" s="6" t="s">
        <v>13</v>
      </c>
      <c r="E1" s="6" t="s">
        <v>7</v>
      </c>
      <c r="F1" s="6" t="s">
        <v>14</v>
      </c>
      <c r="G1" s="6" t="s">
        <v>10</v>
      </c>
      <c r="H1" s="6" t="s">
        <v>40</v>
      </c>
    </row>
    <row r="2" spans="1:15" x14ac:dyDescent="0.15">
      <c r="A2" s="1">
        <v>32509</v>
      </c>
      <c r="B2">
        <v>16.2</v>
      </c>
      <c r="C2" s="6">
        <v>1</v>
      </c>
      <c r="F2" s="2">
        <f>B2/AVERAGE($B$2:$B$13)</f>
        <v>0.77481068154643273</v>
      </c>
    </row>
    <row r="3" spans="1:15" x14ac:dyDescent="0.15">
      <c r="A3" s="1">
        <v>32540</v>
      </c>
      <c r="B3">
        <v>16.7</v>
      </c>
      <c r="C3" s="6">
        <v>2</v>
      </c>
      <c r="F3" s="2">
        <f t="shared" ref="F3:F12" si="0">B3/AVERAGE($B$2:$B$13)</f>
        <v>0.7987245914707054</v>
      </c>
    </row>
    <row r="4" spans="1:15" x14ac:dyDescent="0.15">
      <c r="A4" s="1">
        <v>32568</v>
      </c>
      <c r="B4">
        <v>18.7</v>
      </c>
      <c r="C4" s="6">
        <v>3</v>
      </c>
      <c r="F4" s="2">
        <f t="shared" si="0"/>
        <v>0.89438023116779586</v>
      </c>
      <c r="J4" t="s">
        <v>15</v>
      </c>
      <c r="K4" s="24">
        <v>0.25934719117009414</v>
      </c>
    </row>
    <row r="5" spans="1:15" x14ac:dyDescent="0.15">
      <c r="A5" s="1">
        <v>32599</v>
      </c>
      <c r="B5">
        <v>18.8</v>
      </c>
      <c r="C5" s="6">
        <v>4</v>
      </c>
      <c r="F5" s="2">
        <f t="shared" si="0"/>
        <v>0.89916301315265046</v>
      </c>
      <c r="J5" t="s">
        <v>16</v>
      </c>
      <c r="K5" s="24">
        <v>9.7438723766320474E-3</v>
      </c>
    </row>
    <row r="6" spans="1:15" x14ac:dyDescent="0.15">
      <c r="A6" s="1">
        <v>32629</v>
      </c>
      <c r="B6">
        <v>20.6</v>
      </c>
      <c r="C6" s="6">
        <v>5</v>
      </c>
      <c r="F6" s="2">
        <f t="shared" si="0"/>
        <v>0.98525308888003182</v>
      </c>
      <c r="J6" t="s">
        <v>17</v>
      </c>
      <c r="K6" s="24">
        <v>1</v>
      </c>
    </row>
    <row r="7" spans="1:15" x14ac:dyDescent="0.15">
      <c r="A7" s="1">
        <v>32660</v>
      </c>
      <c r="B7">
        <v>22.5</v>
      </c>
      <c r="C7" s="6">
        <v>6</v>
      </c>
      <c r="F7" s="2">
        <f t="shared" si="0"/>
        <v>1.0761259465922677</v>
      </c>
      <c r="K7" s="24"/>
    </row>
    <row r="8" spans="1:15" x14ac:dyDescent="0.15">
      <c r="A8" s="1">
        <v>32690</v>
      </c>
      <c r="B8">
        <v>23.3</v>
      </c>
      <c r="C8" s="6">
        <v>7</v>
      </c>
      <c r="F8" s="2">
        <f t="shared" si="0"/>
        <v>1.114388202471104</v>
      </c>
      <c r="H8" t="s">
        <v>125</v>
      </c>
      <c r="I8" t="s">
        <v>18</v>
      </c>
      <c r="J8" t="s">
        <v>11</v>
      </c>
      <c r="K8" s="26">
        <f>SUMXMY2(G14:G109,B14:B109)/COUNT(B14:B109)</f>
        <v>0.73592771441111127</v>
      </c>
      <c r="M8" t="s">
        <v>19</v>
      </c>
      <c r="N8" t="s">
        <v>11</v>
      </c>
      <c r="O8" s="24">
        <v>0.90148241139208929</v>
      </c>
    </row>
    <row r="9" spans="1:15" x14ac:dyDescent="0.15">
      <c r="A9" s="1">
        <v>32721</v>
      </c>
      <c r="B9">
        <v>23.8</v>
      </c>
      <c r="C9" s="6">
        <v>8</v>
      </c>
      <c r="F9" s="2">
        <f t="shared" si="0"/>
        <v>1.1383021123953765</v>
      </c>
      <c r="J9" t="s">
        <v>12</v>
      </c>
      <c r="K9" s="26">
        <f>SQRT(K8)</f>
        <v>0.85786229338461495</v>
      </c>
      <c r="N9" t="s">
        <v>12</v>
      </c>
      <c r="O9" s="24">
        <v>0.94946427599572658</v>
      </c>
    </row>
    <row r="10" spans="1:15" x14ac:dyDescent="0.15">
      <c r="A10" s="1">
        <v>32752</v>
      </c>
      <c r="B10">
        <v>22.3</v>
      </c>
      <c r="C10" s="6">
        <v>9</v>
      </c>
      <c r="F10" s="2">
        <f t="shared" si="0"/>
        <v>1.0665603826225587</v>
      </c>
      <c r="K10" s="26"/>
      <c r="O10" s="24"/>
    </row>
    <row r="11" spans="1:15" x14ac:dyDescent="0.15">
      <c r="A11" s="1">
        <v>32782</v>
      </c>
      <c r="B11">
        <v>22.3</v>
      </c>
      <c r="C11" s="6">
        <v>10</v>
      </c>
      <c r="F11" s="2">
        <f t="shared" si="0"/>
        <v>1.0665603826225587</v>
      </c>
      <c r="I11" t="s">
        <v>19</v>
      </c>
      <c r="J11" t="s">
        <v>11</v>
      </c>
      <c r="K11" s="26">
        <f>SUMXMY2(G110:G121,B110:B121)/COUNT(B110:B121)</f>
        <v>0.90148241139208929</v>
      </c>
    </row>
    <row r="12" spans="1:15" x14ac:dyDescent="0.15">
      <c r="A12" s="1">
        <v>32813</v>
      </c>
      <c r="B12">
        <v>22.1</v>
      </c>
      <c r="C12" s="6">
        <v>11</v>
      </c>
      <c r="F12" s="2">
        <f t="shared" si="0"/>
        <v>1.0569948186528497</v>
      </c>
      <c r="J12" t="s">
        <v>12</v>
      </c>
      <c r="K12" s="26">
        <f>SQRT(K11)</f>
        <v>0.94946427599572658</v>
      </c>
    </row>
    <row r="13" spans="1:15" x14ac:dyDescent="0.15">
      <c r="A13" s="1">
        <v>32843</v>
      </c>
      <c r="B13">
        <v>23.6</v>
      </c>
      <c r="C13" s="6">
        <v>12</v>
      </c>
      <c r="D13" s="2">
        <f>B13/F13</f>
        <v>20.908333333333335</v>
      </c>
      <c r="E13">
        <v>0</v>
      </c>
      <c r="F13" s="2">
        <f>B13/AVERAGE($B$2:$B$13)</f>
        <v>1.1287365484256675</v>
      </c>
    </row>
    <row r="14" spans="1:15" x14ac:dyDescent="0.15">
      <c r="A14" s="1">
        <v>32874</v>
      </c>
      <c r="B14">
        <v>20.100000000000001</v>
      </c>
      <c r="C14" s="6">
        <v>1</v>
      </c>
      <c r="D14" s="2">
        <f>$K$4*(B14/F2)+(1-$K$4)*(D13+E13)</f>
        <v>22.213754218270829</v>
      </c>
      <c r="E14" s="2">
        <f>$K$5*(D14-D13)+(1-$K$5)*E13</f>
        <v>1.2719854500621007E-2</v>
      </c>
      <c r="F14" s="2">
        <f>$K$6*(B14/D14)+(1-$K$6)*F2</f>
        <v>0.90484480032050307</v>
      </c>
      <c r="G14" s="2">
        <f>(D13+E13)*F2</f>
        <v>16.2</v>
      </c>
      <c r="H14" s="2">
        <f>B14-G14</f>
        <v>3.9000000000000021</v>
      </c>
    </row>
    <row r="15" spans="1:15" x14ac:dyDescent="0.15">
      <c r="A15" s="1">
        <v>32905</v>
      </c>
      <c r="B15">
        <v>21.6</v>
      </c>
      <c r="C15" s="6">
        <v>2</v>
      </c>
      <c r="D15" s="2">
        <f t="shared" ref="D15:D78" si="1">$K$4*(B15/F3)+(1-$K$4)*(D14+E14)</f>
        <v>23.475656049762769</v>
      </c>
      <c r="E15" s="2">
        <f t="shared" ref="E15:E78" si="2">$K$5*(D15-D14)+(1-$K$5)*E14</f>
        <v>2.4891724259613328E-2</v>
      </c>
      <c r="F15" s="2">
        <f t="shared" ref="F15:F78" si="3">$K$6*(B15/D15)+(1-$K$6)*F3</f>
        <v>0.92010208167188912</v>
      </c>
      <c r="G15" s="2">
        <f t="shared" ref="G15:G78" si="4">(D14+E14)*F3</f>
        <v>17.752831423608601</v>
      </c>
      <c r="H15" s="2">
        <f t="shared" ref="H15:H78" si="5">B15-G15</f>
        <v>3.8471685763914003</v>
      </c>
    </row>
    <row r="16" spans="1:15" x14ac:dyDescent="0.15">
      <c r="A16" s="1">
        <v>32933</v>
      </c>
      <c r="B16">
        <v>21.6</v>
      </c>
      <c r="C16" s="6">
        <v>3</v>
      </c>
      <c r="D16" s="2">
        <f t="shared" si="1"/>
        <v>23.669189417135129</v>
      </c>
      <c r="E16" s="2">
        <f t="shared" si="2"/>
        <v>2.6534946907489462E-2</v>
      </c>
      <c r="F16" s="2">
        <f t="shared" si="3"/>
        <v>0.91257877992065273</v>
      </c>
      <c r="G16" s="2">
        <f t="shared" si="4"/>
        <v>21.018425350699971</v>
      </c>
      <c r="H16" s="2">
        <f t="shared" si="5"/>
        <v>0.58157464930003044</v>
      </c>
    </row>
    <row r="17" spans="1:8" x14ac:dyDescent="0.15">
      <c r="A17" s="1">
        <v>32964</v>
      </c>
      <c r="B17">
        <v>21.9</v>
      </c>
      <c r="C17" s="6">
        <v>4</v>
      </c>
      <c r="D17" s="2">
        <f t="shared" si="1"/>
        <v>23.866960857107205</v>
      </c>
      <c r="E17" s="2">
        <f t="shared" si="2"/>
        <v>2.820345344213283E-2</v>
      </c>
      <c r="F17" s="2">
        <f t="shared" si="3"/>
        <v>0.9175864548115904</v>
      </c>
      <c r="G17" s="2">
        <f t="shared" si="4"/>
        <v>21.306318918007232</v>
      </c>
      <c r="H17" s="2">
        <f t="shared" si="5"/>
        <v>0.59368108199276648</v>
      </c>
    </row>
    <row r="18" spans="1:8" x14ac:dyDescent="0.15">
      <c r="A18" s="1">
        <v>32994</v>
      </c>
      <c r="B18">
        <v>23.4</v>
      </c>
      <c r="C18" s="6">
        <v>5</v>
      </c>
      <c r="D18" s="2">
        <f t="shared" si="1"/>
        <v>23.857579302697594</v>
      </c>
      <c r="E18" s="2">
        <f t="shared" si="2"/>
        <v>2.7837229922350722E-2</v>
      </c>
      <c r="F18" s="2">
        <f t="shared" si="3"/>
        <v>0.9808203801026093</v>
      </c>
      <c r="G18" s="2">
        <f t="shared" si="4"/>
        <v>23.54278444626463</v>
      </c>
      <c r="H18" s="2">
        <f t="shared" si="5"/>
        <v>-0.14278444626463127</v>
      </c>
    </row>
    <row r="19" spans="1:8" x14ac:dyDescent="0.15">
      <c r="A19" s="1">
        <v>33025</v>
      </c>
      <c r="B19">
        <v>25.9</v>
      </c>
      <c r="C19" s="6">
        <v>6</v>
      </c>
      <c r="D19" s="2">
        <f t="shared" si="1"/>
        <v>23.932721014781432</v>
      </c>
      <c r="E19" s="2">
        <f t="shared" si="2"/>
        <v>2.8298158759374914E-2</v>
      </c>
      <c r="F19" s="2">
        <f t="shared" si="3"/>
        <v>1.0822003893332282</v>
      </c>
      <c r="G19" s="2">
        <f t="shared" si="4"/>
        <v>25.703716475916238</v>
      </c>
      <c r="H19" s="2">
        <f t="shared" si="5"/>
        <v>0.1962835240837606</v>
      </c>
    </row>
    <row r="20" spans="1:8" x14ac:dyDescent="0.15">
      <c r="A20" s="1">
        <v>33055</v>
      </c>
      <c r="B20">
        <v>26</v>
      </c>
      <c r="C20" s="6">
        <v>7</v>
      </c>
      <c r="D20" s="2">
        <f t="shared" si="1"/>
        <v>23.797674074908908</v>
      </c>
      <c r="E20" s="2">
        <f t="shared" si="2"/>
        <v>2.6706544964957318E-2</v>
      </c>
      <c r="F20" s="2">
        <f t="shared" si="3"/>
        <v>1.092543746845122</v>
      </c>
      <c r="G20" s="2">
        <f t="shared" si="4"/>
        <v>26.701877086177795</v>
      </c>
      <c r="H20" s="2">
        <f t="shared" si="5"/>
        <v>-0.70187708617779521</v>
      </c>
    </row>
    <row r="21" spans="1:8" x14ac:dyDescent="0.15">
      <c r="A21" s="1">
        <v>33086</v>
      </c>
      <c r="B21">
        <v>26.2</v>
      </c>
      <c r="C21" s="6">
        <v>8</v>
      </c>
      <c r="D21" s="2">
        <f t="shared" si="1"/>
        <v>23.614920436408692</v>
      </c>
      <c r="E21" s="2">
        <f t="shared" si="2"/>
        <v>2.4665591669286734E-2</v>
      </c>
      <c r="F21" s="2">
        <f t="shared" si="3"/>
        <v>1.109468061539844</v>
      </c>
      <c r="G21" s="2">
        <f t="shared" si="4"/>
        <v>27.11934278611389</v>
      </c>
      <c r="H21" s="2">
        <f t="shared" si="5"/>
        <v>-0.91934278611389075</v>
      </c>
    </row>
    <row r="22" spans="1:8" x14ac:dyDescent="0.15">
      <c r="A22" s="1">
        <v>33117</v>
      </c>
      <c r="B22">
        <v>24.7</v>
      </c>
      <c r="C22" s="6">
        <v>9</v>
      </c>
      <c r="D22" s="2">
        <f t="shared" si="1"/>
        <v>23.514832643047349</v>
      </c>
      <c r="E22" s="2">
        <f t="shared" si="2"/>
        <v>2.3450010606995437E-2</v>
      </c>
      <c r="F22" s="2">
        <f t="shared" si="3"/>
        <v>1.0504008416705899</v>
      </c>
      <c r="G22" s="2">
        <f t="shared" si="4"/>
        <v>25.213045919145742</v>
      </c>
      <c r="H22" s="2">
        <f t="shared" si="5"/>
        <v>-0.5130459191457426</v>
      </c>
    </row>
    <row r="23" spans="1:8" x14ac:dyDescent="0.15">
      <c r="A23" s="1">
        <v>33147</v>
      </c>
      <c r="B23">
        <v>23.5</v>
      </c>
      <c r="C23" s="6">
        <v>10</v>
      </c>
      <c r="D23" s="2">
        <f t="shared" si="1"/>
        <v>23.148007349372964</v>
      </c>
      <c r="E23" s="2">
        <f t="shared" si="2"/>
        <v>1.9647217850326429E-2</v>
      </c>
      <c r="F23" s="2">
        <f t="shared" si="3"/>
        <v>1.0152061749987551</v>
      </c>
      <c r="G23" s="2">
        <f t="shared" si="4"/>
        <v>25.104999753359515</v>
      </c>
      <c r="H23" s="2">
        <f t="shared" si="5"/>
        <v>-1.6049997533595146</v>
      </c>
    </row>
    <row r="24" spans="1:8" x14ac:dyDescent="0.15">
      <c r="A24" s="1">
        <v>33178</v>
      </c>
      <c r="B24">
        <v>23.4</v>
      </c>
      <c r="C24" s="6">
        <v>11</v>
      </c>
      <c r="D24" s="2">
        <f t="shared" si="1"/>
        <v>22.90067757020698</v>
      </c>
      <c r="E24" s="2">
        <f t="shared" si="2"/>
        <v>1.7045828063903024E-2</v>
      </c>
      <c r="F24" s="2">
        <f t="shared" si="3"/>
        <v>1.0218038277803021</v>
      </c>
      <c r="G24" s="2">
        <f t="shared" si="4"/>
        <v>24.488090837894049</v>
      </c>
      <c r="H24" s="2">
        <f t="shared" si="5"/>
        <v>-1.0880908378940504</v>
      </c>
    </row>
    <row r="25" spans="1:8" x14ac:dyDescent="0.15">
      <c r="A25" s="1">
        <v>33208</v>
      </c>
      <c r="B25">
        <v>23.9</v>
      </c>
      <c r="C25" s="6">
        <v>12</v>
      </c>
      <c r="D25" s="2">
        <f t="shared" si="1"/>
        <v>22.465524036447896</v>
      </c>
      <c r="E25" s="2">
        <f t="shared" si="2"/>
        <v>1.2639655193505373E-2</v>
      </c>
      <c r="F25" s="2">
        <f t="shared" si="3"/>
        <v>1.0638523259561994</v>
      </c>
      <c r="G25" s="2">
        <f t="shared" si="4"/>
        <v>25.868072006338437</v>
      </c>
      <c r="H25" s="2">
        <f t="shared" si="5"/>
        <v>-1.9680720063384385</v>
      </c>
    </row>
    <row r="26" spans="1:8" x14ac:dyDescent="0.15">
      <c r="A26" s="1">
        <v>33239</v>
      </c>
      <c r="B26">
        <v>20</v>
      </c>
      <c r="C26" s="6">
        <v>1</v>
      </c>
      <c r="D26" s="2">
        <f t="shared" si="1"/>
        <v>22.38092777391218</v>
      </c>
      <c r="E26" s="2">
        <f t="shared" si="2"/>
        <v>1.1692200820727153E-2</v>
      </c>
      <c r="F26" s="2">
        <f t="shared" si="3"/>
        <v>0.89361800377697231</v>
      </c>
      <c r="G26" s="2">
        <f t="shared" si="4"/>
        <v>20.339249537134847</v>
      </c>
      <c r="H26" s="2">
        <f t="shared" si="5"/>
        <v>-0.3392495371348474</v>
      </c>
    </row>
    <row r="27" spans="1:8" x14ac:dyDescent="0.15">
      <c r="A27" s="1">
        <v>33270</v>
      </c>
      <c r="B27">
        <v>20.399999999999999</v>
      </c>
      <c r="C27" s="6">
        <v>2</v>
      </c>
      <c r="D27" s="2">
        <f t="shared" si="1"/>
        <v>22.335260924428827</v>
      </c>
      <c r="E27" s="2">
        <f t="shared" si="2"/>
        <v>1.1133301554919371E-2</v>
      </c>
      <c r="F27" s="2">
        <f t="shared" si="3"/>
        <v>0.91335400419199186</v>
      </c>
      <c r="G27" s="2">
        <f t="shared" si="4"/>
        <v>20.603496252839271</v>
      </c>
      <c r="H27" s="2">
        <f t="shared" si="5"/>
        <v>-0.20349625283927253</v>
      </c>
    </row>
    <row r="28" spans="1:8" x14ac:dyDescent="0.15">
      <c r="A28" s="1">
        <v>33298</v>
      </c>
      <c r="B28">
        <v>20.9</v>
      </c>
      <c r="C28" s="6">
        <v>3</v>
      </c>
      <c r="D28" s="2">
        <f t="shared" si="1"/>
        <v>22.490523348171386</v>
      </c>
      <c r="E28" s="2">
        <f t="shared" si="2"/>
        <v>1.2537677327271745E-2</v>
      </c>
      <c r="F28" s="2">
        <f t="shared" si="3"/>
        <v>0.92928028736598045</v>
      </c>
      <c r="G28" s="2">
        <f t="shared" si="4"/>
        <v>20.392845178374166</v>
      </c>
      <c r="H28" s="2">
        <f t="shared" si="5"/>
        <v>0.50715482162583214</v>
      </c>
    </row>
    <row r="29" spans="1:8" x14ac:dyDescent="0.15">
      <c r="A29" s="1">
        <v>33329</v>
      </c>
      <c r="B29">
        <v>21.6</v>
      </c>
      <c r="C29" s="6">
        <v>4</v>
      </c>
      <c r="D29" s="2">
        <f t="shared" si="1"/>
        <v>22.771992434219079</v>
      </c>
      <c r="E29" s="2">
        <f t="shared" si="2"/>
        <v>1.5158110651911399E-2</v>
      </c>
      <c r="F29" s="2">
        <f t="shared" si="3"/>
        <v>0.94853360163347211</v>
      </c>
      <c r="G29" s="2">
        <f t="shared" si="4"/>
        <v>20.648503988796186</v>
      </c>
      <c r="H29" s="2">
        <f t="shared" si="5"/>
        <v>0.95149601120381533</v>
      </c>
    </row>
    <row r="30" spans="1:8" x14ac:dyDescent="0.15">
      <c r="A30" s="1">
        <v>33359</v>
      </c>
      <c r="B30">
        <v>23.2</v>
      </c>
      <c r="C30" s="6">
        <v>5</v>
      </c>
      <c r="D30" s="2">
        <f t="shared" si="1"/>
        <v>23.011879508524494</v>
      </c>
      <c r="E30" s="2">
        <f t="shared" si="2"/>
        <v>1.7347840993083917E-2</v>
      </c>
      <c r="F30" s="2">
        <f t="shared" si="3"/>
        <v>1.0081749294491924</v>
      </c>
      <c r="G30" s="2">
        <f t="shared" si="4"/>
        <v>22.350101658875744</v>
      </c>
      <c r="H30" s="2">
        <f t="shared" si="5"/>
        <v>0.84989834112425555</v>
      </c>
    </row>
    <row r="31" spans="1:8" x14ac:dyDescent="0.15">
      <c r="A31" s="1">
        <v>33390</v>
      </c>
      <c r="B31">
        <v>25.6</v>
      </c>
      <c r="C31" s="6">
        <v>6</v>
      </c>
      <c r="D31" s="2">
        <f t="shared" si="1"/>
        <v>23.191651484898852</v>
      </c>
      <c r="E31" s="2">
        <f t="shared" si="2"/>
        <v>1.8930481039123856E-2</v>
      </c>
      <c r="F31" s="2">
        <f t="shared" si="3"/>
        <v>1.1038454944301546</v>
      </c>
      <c r="G31" s="2">
        <f t="shared" si="4"/>
        <v>24.922238803691346</v>
      </c>
      <c r="H31" s="2">
        <f t="shared" si="5"/>
        <v>0.67776119630865495</v>
      </c>
    </row>
    <row r="32" spans="1:8" x14ac:dyDescent="0.15">
      <c r="A32" s="1">
        <v>33420</v>
      </c>
      <c r="B32">
        <v>26.6</v>
      </c>
      <c r="C32" s="6">
        <v>7</v>
      </c>
      <c r="D32" s="2">
        <f t="shared" si="1"/>
        <v>23.505270192150999</v>
      </c>
      <c r="E32" s="2">
        <f t="shared" si="2"/>
        <v>2.1801885506239623E-2</v>
      </c>
      <c r="F32" s="2">
        <f t="shared" si="3"/>
        <v>1.1316611033419395</v>
      </c>
      <c r="G32" s="2">
        <f t="shared" si="4"/>
        <v>25.358576187521695</v>
      </c>
      <c r="H32" s="2">
        <f t="shared" si="5"/>
        <v>1.2414238124783061</v>
      </c>
    </row>
    <row r="33" spans="1:8" x14ac:dyDescent="0.15">
      <c r="A33" s="1">
        <v>33451</v>
      </c>
      <c r="B33">
        <v>26.3</v>
      </c>
      <c r="C33" s="6">
        <v>8</v>
      </c>
      <c r="D33" s="2">
        <f t="shared" si="1"/>
        <v>23.573231116812789</v>
      </c>
      <c r="E33" s="2">
        <f t="shared" si="2"/>
        <v>2.2251653292799267E-2</v>
      </c>
      <c r="F33" s="2">
        <f t="shared" si="3"/>
        <v>1.1156722584899461</v>
      </c>
      <c r="G33" s="2">
        <f t="shared" si="4"/>
        <v>26.102535051706564</v>
      </c>
      <c r="H33" s="2">
        <f t="shared" si="5"/>
        <v>0.19746494829343675</v>
      </c>
    </row>
    <row r="34" spans="1:8" x14ac:dyDescent="0.15">
      <c r="A34" s="1">
        <v>33482</v>
      </c>
      <c r="B34">
        <v>23.7</v>
      </c>
      <c r="C34" s="6">
        <v>9</v>
      </c>
      <c r="D34" s="2">
        <f t="shared" si="1"/>
        <v>23.327663317488792</v>
      </c>
      <c r="E34" s="2">
        <f t="shared" si="2"/>
        <v>1.9642054726521752E-2</v>
      </c>
      <c r="F34" s="2">
        <f t="shared" si="3"/>
        <v>1.0159611649672629</v>
      </c>
      <c r="G34" s="2">
        <f t="shared" si="4"/>
        <v>24.784714961342811</v>
      </c>
      <c r="H34" s="2">
        <f t="shared" si="5"/>
        <v>-1.0847149613428115</v>
      </c>
    </row>
    <row r="35" spans="1:8" x14ac:dyDescent="0.15">
      <c r="A35" s="1">
        <v>33512</v>
      </c>
      <c r="B35">
        <v>22.2</v>
      </c>
      <c r="C35" s="6">
        <v>10</v>
      </c>
      <c r="D35" s="2">
        <f t="shared" si="1"/>
        <v>22.963516632618678</v>
      </c>
      <c r="E35" s="2">
        <f t="shared" si="2"/>
        <v>1.5902466228303658E-2</v>
      </c>
      <c r="F35" s="2">
        <f t="shared" si="3"/>
        <v>0.96675088381131769</v>
      </c>
      <c r="G35" s="2">
        <f t="shared" si="4"/>
        <v>23.702328583454594</v>
      </c>
      <c r="H35" s="2">
        <f t="shared" si="5"/>
        <v>-1.5023285834545952</v>
      </c>
    </row>
    <row r="36" spans="1:8" x14ac:dyDescent="0.15">
      <c r="A36" s="1">
        <v>33543</v>
      </c>
      <c r="B36">
        <v>22.7</v>
      </c>
      <c r="C36" s="6">
        <v>11</v>
      </c>
      <c r="D36" s="2">
        <f t="shared" si="1"/>
        <v>22.781328538642352</v>
      </c>
      <c r="E36" s="2">
        <f t="shared" si="2"/>
        <v>1.3972297090654204E-2</v>
      </c>
      <c r="F36" s="2">
        <f t="shared" si="3"/>
        <v>0.99643003530262064</v>
      </c>
      <c r="G36" s="2">
        <f t="shared" si="4"/>
        <v>23.480458395369627</v>
      </c>
      <c r="H36" s="2">
        <f t="shared" si="5"/>
        <v>-0.78045839536962802</v>
      </c>
    </row>
    <row r="37" spans="1:8" x14ac:dyDescent="0.15">
      <c r="A37" s="1">
        <v>33573</v>
      </c>
      <c r="B37">
        <v>23.6</v>
      </c>
      <c r="C37" s="6">
        <v>12</v>
      </c>
      <c r="D37" s="2">
        <f t="shared" si="1"/>
        <v>22.636639790669069</v>
      </c>
      <c r="E37" s="2">
        <f t="shared" si="2"/>
        <v>1.2426324116408127E-2</v>
      </c>
      <c r="F37" s="2">
        <f t="shared" si="3"/>
        <v>1.0425575623519898</v>
      </c>
      <c r="G37" s="2">
        <f t="shared" si="4"/>
        <v>24.250833814965855</v>
      </c>
      <c r="H37" s="2">
        <f t="shared" si="5"/>
        <v>-0.65083381496585346</v>
      </c>
    </row>
    <row r="38" spans="1:8" x14ac:dyDescent="0.15">
      <c r="A38" s="1">
        <v>33604</v>
      </c>
      <c r="B38">
        <v>20.2</v>
      </c>
      <c r="C38" s="6">
        <v>1</v>
      </c>
      <c r="D38" s="2">
        <f t="shared" si="1"/>
        <v>22.637569496774425</v>
      </c>
      <c r="E38" s="2">
        <f t="shared" si="2"/>
        <v>1.231430253774555E-2</v>
      </c>
      <c r="F38" s="2">
        <f t="shared" si="3"/>
        <v>0.8923219430813123</v>
      </c>
      <c r="G38" s="2">
        <f t="shared" si="4"/>
        <v>20.239613248907265</v>
      </c>
      <c r="H38" s="2">
        <f t="shared" si="5"/>
        <v>-3.9613248907265586E-2</v>
      </c>
    </row>
    <row r="39" spans="1:8" x14ac:dyDescent="0.15">
      <c r="A39" s="1">
        <v>33635</v>
      </c>
      <c r="B39">
        <v>21.1</v>
      </c>
      <c r="C39" s="6">
        <v>2</v>
      </c>
      <c r="D39" s="2">
        <f t="shared" si="1"/>
        <v>22.767052486970634</v>
      </c>
      <c r="E39" s="2">
        <f t="shared" si="2"/>
        <v>1.3455979276827078E-2</v>
      </c>
      <c r="F39" s="2">
        <f t="shared" si="3"/>
        <v>0.92677785198919926</v>
      </c>
      <c r="G39" s="2">
        <f t="shared" si="4"/>
        <v>20.687362062585098</v>
      </c>
      <c r="H39" s="2">
        <f t="shared" si="5"/>
        <v>0.41263793741490318</v>
      </c>
    </row>
    <row r="40" spans="1:8" x14ac:dyDescent="0.15">
      <c r="A40" s="1">
        <v>33664</v>
      </c>
      <c r="B40">
        <v>21.5</v>
      </c>
      <c r="C40" s="6">
        <v>3</v>
      </c>
      <c r="D40" s="2">
        <f t="shared" si="1"/>
        <v>22.87275199613379</v>
      </c>
      <c r="E40" s="2">
        <f t="shared" si="2"/>
        <v>1.4354788459609509E-2</v>
      </c>
      <c r="F40" s="2">
        <f t="shared" si="3"/>
        <v>0.93998308570976385</v>
      </c>
      <c r="G40" s="2">
        <f t="shared" si="4"/>
        <v>21.169477453857592</v>
      </c>
      <c r="H40" s="2">
        <f t="shared" si="5"/>
        <v>0.33052254614240795</v>
      </c>
    </row>
    <row r="41" spans="1:8" x14ac:dyDescent="0.15">
      <c r="A41" s="1">
        <v>33695</v>
      </c>
      <c r="B41">
        <v>22.2</v>
      </c>
      <c r="C41" s="6">
        <v>4</v>
      </c>
      <c r="D41" s="2">
        <f t="shared" si="1"/>
        <v>23.02130365324826</v>
      </c>
      <c r="E41" s="2">
        <f t="shared" si="2"/>
        <v>1.5662385621126131E-2</v>
      </c>
      <c r="F41" s="2">
        <f t="shared" si="3"/>
        <v>0.96432419007980996</v>
      </c>
      <c r="G41" s="2">
        <f t="shared" si="4"/>
        <v>21.709189829360252</v>
      </c>
      <c r="H41" s="2">
        <f t="shared" si="5"/>
        <v>0.49081017063974741</v>
      </c>
    </row>
    <row r="42" spans="1:8" x14ac:dyDescent="0.15">
      <c r="A42" s="1">
        <v>33725</v>
      </c>
      <c r="B42">
        <v>23.4</v>
      </c>
      <c r="C42" s="6">
        <v>5</v>
      </c>
      <c r="D42" s="2">
        <f t="shared" si="1"/>
        <v>23.08190876522341</v>
      </c>
      <c r="E42" s="2">
        <f t="shared" si="2"/>
        <v>1.6100301810977637E-2</v>
      </c>
      <c r="F42" s="2">
        <f t="shared" si="3"/>
        <v>1.0137809761754124</v>
      </c>
      <c r="G42" s="2">
        <f t="shared" si="4"/>
        <v>23.225291610960586</v>
      </c>
      <c r="H42" s="2">
        <f t="shared" si="5"/>
        <v>0.17470838903941299</v>
      </c>
    </row>
    <row r="43" spans="1:8" x14ac:dyDescent="0.15">
      <c r="A43" s="1">
        <v>33756</v>
      </c>
      <c r="B43">
        <v>25.7</v>
      </c>
      <c r="C43" s="6">
        <v>6</v>
      </c>
      <c r="D43" s="2">
        <f t="shared" si="1"/>
        <v>23.14578984661005</v>
      </c>
      <c r="E43" s="2">
        <f t="shared" si="2"/>
        <v>1.6565871629218874E-2</v>
      </c>
      <c r="F43" s="2">
        <f t="shared" si="3"/>
        <v>1.1103531212508628</v>
      </c>
      <c r="G43" s="2">
        <f t="shared" si="4"/>
        <v>25.496633238952764</v>
      </c>
      <c r="H43" s="2">
        <f t="shared" si="5"/>
        <v>0.20336676104723495</v>
      </c>
    </row>
    <row r="44" spans="1:8" x14ac:dyDescent="0.15">
      <c r="A44" s="1">
        <v>33786</v>
      </c>
      <c r="B44">
        <v>26.3</v>
      </c>
      <c r="C44" s="6">
        <v>7</v>
      </c>
      <c r="D44" s="2">
        <f t="shared" si="1"/>
        <v>23.182537453160275</v>
      </c>
      <c r="E44" s="2">
        <f t="shared" si="2"/>
        <v>1.6762519878628181E-2</v>
      </c>
      <c r="F44" s="2">
        <f t="shared" si="3"/>
        <v>1.1344746041341884</v>
      </c>
      <c r="G44" s="2">
        <f t="shared" si="4"/>
        <v>26.211937028101133</v>
      </c>
      <c r="H44" s="2">
        <f t="shared" si="5"/>
        <v>8.8062971898867914E-2</v>
      </c>
    </row>
    <row r="45" spans="1:8" x14ac:dyDescent="0.15">
      <c r="A45" s="1">
        <v>33817</v>
      </c>
      <c r="B45">
        <v>26.2</v>
      </c>
      <c r="C45" s="6">
        <v>8</v>
      </c>
      <c r="D45" s="2">
        <f t="shared" si="1"/>
        <v>23.273032142521867</v>
      </c>
      <c r="E45" s="2">
        <f t="shared" si="2"/>
        <v>1.7480956728122377E-2</v>
      </c>
      <c r="F45" s="2">
        <f t="shared" si="3"/>
        <v>1.1257665026006778</v>
      </c>
      <c r="G45" s="2">
        <f t="shared" si="4"/>
        <v>25.882815396306061</v>
      </c>
      <c r="H45" s="2">
        <f t="shared" si="5"/>
        <v>0.31718460369393853</v>
      </c>
    </row>
    <row r="46" spans="1:8" x14ac:dyDescent="0.15">
      <c r="A46" s="1">
        <v>33848</v>
      </c>
      <c r="B46">
        <v>23.6</v>
      </c>
      <c r="C46" s="6">
        <v>9</v>
      </c>
      <c r="D46" s="2">
        <f t="shared" si="1"/>
        <v>23.27462062991739</v>
      </c>
      <c r="E46" s="2">
        <f t="shared" si="2"/>
        <v>1.7326102535195991E-2</v>
      </c>
      <c r="F46" s="2">
        <f t="shared" si="3"/>
        <v>1.0139800074620493</v>
      </c>
      <c r="G46" s="2">
        <f t="shared" si="4"/>
        <v>23.662256820999314</v>
      </c>
      <c r="H46" s="2">
        <f t="shared" si="5"/>
        <v>-6.2256820999312623E-2</v>
      </c>
    </row>
    <row r="47" spans="1:8" x14ac:dyDescent="0.15">
      <c r="A47" s="1">
        <v>33878</v>
      </c>
      <c r="B47">
        <v>22.8</v>
      </c>
      <c r="C47" s="6">
        <v>10</v>
      </c>
      <c r="D47" s="2">
        <f t="shared" si="1"/>
        <v>23.367729404188122</v>
      </c>
      <c r="E47" s="2">
        <f t="shared" si="2"/>
        <v>1.8064519216947253E-2</v>
      </c>
      <c r="F47" s="2">
        <f t="shared" si="3"/>
        <v>0.97570455415807888</v>
      </c>
      <c r="G47" s="2">
        <f t="shared" si="4"/>
        <v>22.51751008928467</v>
      </c>
      <c r="H47" s="2">
        <f t="shared" si="5"/>
        <v>0.28248991071533069</v>
      </c>
    </row>
    <row r="48" spans="1:8" x14ac:dyDescent="0.15">
      <c r="A48" s="1">
        <v>33909</v>
      </c>
      <c r="B48">
        <v>22.8</v>
      </c>
      <c r="C48" s="6">
        <v>11</v>
      </c>
      <c r="D48" s="2">
        <f t="shared" si="1"/>
        <v>23.255055160569068</v>
      </c>
      <c r="E48" s="2">
        <f t="shared" si="2"/>
        <v>1.679061739719449E-2</v>
      </c>
      <c r="F48" s="2">
        <f t="shared" si="3"/>
        <v>0.98043198962861833</v>
      </c>
      <c r="G48" s="2">
        <f t="shared" si="4"/>
        <v>23.302307464678321</v>
      </c>
      <c r="H48" s="2">
        <f t="shared" si="5"/>
        <v>-0.50230746467832077</v>
      </c>
    </row>
    <row r="49" spans="1:8" x14ac:dyDescent="0.15">
      <c r="A49" s="1">
        <v>33939</v>
      </c>
      <c r="B49">
        <v>23.3</v>
      </c>
      <c r="C49" s="6">
        <v>12</v>
      </c>
      <c r="D49" s="2">
        <f t="shared" si="1"/>
        <v>23.032478724762761</v>
      </c>
      <c r="E49" s="2">
        <f t="shared" si="2"/>
        <v>1.445825537960908E-2</v>
      </c>
      <c r="F49" s="2">
        <f t="shared" si="3"/>
        <v>1.0116149580960916</v>
      </c>
      <c r="G49" s="2">
        <f t="shared" si="4"/>
        <v>24.262238805707952</v>
      </c>
      <c r="H49" s="2">
        <f t="shared" si="5"/>
        <v>-0.96223880570795117</v>
      </c>
    </row>
    <row r="50" spans="1:8" x14ac:dyDescent="0.15">
      <c r="A50" s="1">
        <v>33970</v>
      </c>
      <c r="B50">
        <v>21</v>
      </c>
      <c r="C50" s="6">
        <v>1</v>
      </c>
      <c r="D50" s="2">
        <f t="shared" si="1"/>
        <v>23.173283131151006</v>
      </c>
      <c r="E50" s="2">
        <f t="shared" si="2"/>
        <v>1.5689356150315907E-2</v>
      </c>
      <c r="F50" s="2">
        <f t="shared" si="3"/>
        <v>0.90621600233116983</v>
      </c>
      <c r="G50" s="2">
        <f t="shared" si="4"/>
        <v>20.56528758819319</v>
      </c>
      <c r="H50" s="2">
        <f t="shared" si="5"/>
        <v>0.4347124118068102</v>
      </c>
    </row>
    <row r="51" spans="1:8" x14ac:dyDescent="0.15">
      <c r="A51" s="1">
        <v>34001</v>
      </c>
      <c r="B51">
        <v>21.7</v>
      </c>
      <c r="C51" s="6">
        <v>2</v>
      </c>
      <c r="D51" s="2">
        <f t="shared" si="1"/>
        <v>23.247451216441753</v>
      </c>
      <c r="E51" s="2">
        <f t="shared" si="2"/>
        <v>1.6259165423807901E-2</v>
      </c>
      <c r="F51" s="2">
        <f t="shared" si="3"/>
        <v>0.93343566131037536</v>
      </c>
      <c r="G51" s="2">
        <f t="shared" si="4"/>
        <v>21.491026111617757</v>
      </c>
      <c r="H51" s="2">
        <f t="shared" si="5"/>
        <v>0.20897388838224273</v>
      </c>
    </row>
    <row r="52" spans="1:8" x14ac:dyDescent="0.15">
      <c r="A52" s="1">
        <v>34029</v>
      </c>
      <c r="B52">
        <v>22.2</v>
      </c>
      <c r="C52" s="6">
        <v>3</v>
      </c>
      <c r="D52" s="2">
        <f t="shared" si="1"/>
        <v>23.355450784948573</v>
      </c>
      <c r="E52" s="2">
        <f t="shared" si="2"/>
        <v>1.7153072203229546E-2</v>
      </c>
      <c r="F52" s="2">
        <f t="shared" si="3"/>
        <v>0.9505275751006611</v>
      </c>
      <c r="G52" s="2">
        <f t="shared" si="4"/>
        <v>21.867494269804258</v>
      </c>
      <c r="H52" s="2">
        <f t="shared" si="5"/>
        <v>0.33250573019574148</v>
      </c>
    </row>
    <row r="53" spans="1:8" x14ac:dyDescent="0.15">
      <c r="A53" s="1">
        <v>34060</v>
      </c>
      <c r="B53">
        <v>23.1</v>
      </c>
      <c r="C53" s="6">
        <v>4</v>
      </c>
      <c r="D53" s="2">
        <f t="shared" si="1"/>
        <v>23.523542856533979</v>
      </c>
      <c r="E53" s="2">
        <f t="shared" si="2"/>
        <v>1.8623802549866012E-2</v>
      </c>
      <c r="F53" s="2">
        <f t="shared" si="3"/>
        <v>0.98199493761985213</v>
      </c>
      <c r="G53" s="2">
        <f t="shared" si="4"/>
        <v>22.538767284604155</v>
      </c>
      <c r="H53" s="2">
        <f t="shared" si="5"/>
        <v>0.56123271539584607</v>
      </c>
    </row>
    <row r="54" spans="1:8" x14ac:dyDescent="0.15">
      <c r="A54" s="1">
        <v>34090</v>
      </c>
      <c r="B54">
        <v>24.8</v>
      </c>
      <c r="C54" s="6">
        <v>5</v>
      </c>
      <c r="D54" s="2">
        <f t="shared" si="1"/>
        <v>23.780950472530915</v>
      </c>
      <c r="E54" s="2">
        <f t="shared" si="2"/>
        <v>2.0950481553699777E-2</v>
      </c>
      <c r="F54" s="2">
        <f t="shared" si="3"/>
        <v>1.0428515053948821</v>
      </c>
      <c r="G54" s="2">
        <f t="shared" si="4"/>
        <v>23.866600696930266</v>
      </c>
      <c r="H54" s="2">
        <f t="shared" si="5"/>
        <v>0.93339930306973429</v>
      </c>
    </row>
    <row r="55" spans="1:8" x14ac:dyDescent="0.15">
      <c r="A55" s="1">
        <v>34121</v>
      </c>
      <c r="B55">
        <v>26.6</v>
      </c>
      <c r="C55" s="6">
        <v>6</v>
      </c>
      <c r="D55" s="2">
        <f t="shared" si="1"/>
        <v>23.841955012616499</v>
      </c>
      <c r="E55" s="2">
        <f t="shared" si="2"/>
        <v>2.1340763188200607E-2</v>
      </c>
      <c r="F55" s="2">
        <f t="shared" si="3"/>
        <v>1.1156803200880139</v>
      </c>
      <c r="G55" s="2">
        <f t="shared" si="4"/>
        <v>26.428515016071742</v>
      </c>
      <c r="H55" s="2">
        <f t="shared" si="5"/>
        <v>0.17148498392825928</v>
      </c>
    </row>
    <row r="56" spans="1:8" x14ac:dyDescent="0.15">
      <c r="A56" s="1">
        <v>34151</v>
      </c>
      <c r="B56">
        <v>27.4</v>
      </c>
      <c r="C56" s="6">
        <v>7</v>
      </c>
      <c r="D56" s="2">
        <f t="shared" si="1"/>
        <v>23.938209122282107</v>
      </c>
      <c r="E56" s="2">
        <f t="shared" si="2"/>
        <v>2.207070927558288E-2</v>
      </c>
      <c r="F56" s="2">
        <f t="shared" si="3"/>
        <v>1.1446136116546661</v>
      </c>
      <c r="G56" s="2">
        <f t="shared" si="4"/>
        <v>27.072303028593087</v>
      </c>
      <c r="H56" s="2">
        <f t="shared" si="5"/>
        <v>0.32769697140691179</v>
      </c>
    </row>
    <row r="57" spans="1:8" x14ac:dyDescent="0.15">
      <c r="A57" s="1">
        <v>34182</v>
      </c>
      <c r="B57">
        <v>27.1</v>
      </c>
      <c r="C57" s="6">
        <v>8</v>
      </c>
      <c r="D57" s="2">
        <f t="shared" si="1"/>
        <v>23.989380560964939</v>
      </c>
      <c r="E57" s="2">
        <f t="shared" si="2"/>
        <v>2.2354263068994022E-2</v>
      </c>
      <c r="F57" s="2">
        <f t="shared" si="3"/>
        <v>1.1296665176964429</v>
      </c>
      <c r="G57" s="2">
        <f t="shared" si="4"/>
        <v>26.973680427306256</v>
      </c>
      <c r="H57" s="2">
        <f t="shared" si="5"/>
        <v>0.12631957269374539</v>
      </c>
    </row>
    <row r="58" spans="1:8" x14ac:dyDescent="0.15">
      <c r="A58" s="1">
        <v>34213</v>
      </c>
      <c r="B58">
        <v>25.3</v>
      </c>
      <c r="C58" s="6">
        <v>9</v>
      </c>
      <c r="D58" s="2">
        <f t="shared" si="1"/>
        <v>24.255377884407249</v>
      </c>
      <c r="E58" s="2">
        <f t="shared" si="2"/>
        <v>2.4728289954723669E-2</v>
      </c>
      <c r="F58" s="2">
        <f t="shared" si="3"/>
        <v>1.0430676495980009</v>
      </c>
      <c r="G58" s="2">
        <f t="shared" si="4"/>
        <v>24.347419056050676</v>
      </c>
      <c r="H58" s="2">
        <f t="shared" si="5"/>
        <v>0.95258094394932513</v>
      </c>
    </row>
    <row r="59" spans="1:8" x14ac:dyDescent="0.15">
      <c r="A59" s="1">
        <v>34243</v>
      </c>
      <c r="B59">
        <v>23.6</v>
      </c>
      <c r="C59" s="6">
        <v>10</v>
      </c>
      <c r="D59" s="2">
        <f t="shared" si="1"/>
        <v>24.256127856289908</v>
      </c>
      <c r="E59" s="2">
        <f t="shared" si="2"/>
        <v>2.4494648283623174E-2</v>
      </c>
      <c r="F59" s="2">
        <f t="shared" si="3"/>
        <v>0.97295001658231428</v>
      </c>
      <c r="G59" s="2">
        <f t="shared" si="4"/>
        <v>23.690210169766665</v>
      </c>
      <c r="H59" s="2">
        <f t="shared" si="5"/>
        <v>-9.0210169766663739E-2</v>
      </c>
    </row>
    <row r="60" spans="1:8" x14ac:dyDescent="0.15">
      <c r="A60" s="1">
        <v>34274</v>
      </c>
      <c r="B60">
        <v>23.5</v>
      </c>
      <c r="C60" s="6">
        <v>11</v>
      </c>
      <c r="D60" s="2">
        <f t="shared" si="1"/>
        <v>24.199810865843155</v>
      </c>
      <c r="E60" s="2">
        <f t="shared" si="2"/>
        <v>2.3707229989287891E-2</v>
      </c>
      <c r="F60" s="2">
        <f t="shared" si="3"/>
        <v>0.97108196961857651</v>
      </c>
      <c r="G60" s="2">
        <f t="shared" si="4"/>
        <v>23.805499031580435</v>
      </c>
      <c r="H60" s="2">
        <f t="shared" si="5"/>
        <v>-0.30549903158043534</v>
      </c>
    </row>
    <row r="61" spans="1:8" x14ac:dyDescent="0.15">
      <c r="A61" s="1">
        <v>34304</v>
      </c>
      <c r="B61">
        <v>24.7</v>
      </c>
      <c r="C61" s="6">
        <v>12</v>
      </c>
      <c r="D61" s="2">
        <f t="shared" si="1"/>
        <v>24.273542639090678</v>
      </c>
      <c r="E61" s="2">
        <f t="shared" si="2"/>
        <v>2.4194662754495444E-2</v>
      </c>
      <c r="F61" s="2">
        <f t="shared" si="3"/>
        <v>1.0175688142126624</v>
      </c>
      <c r="G61" s="2">
        <f t="shared" si="4"/>
        <v>24.504873243455453</v>
      </c>
      <c r="H61" s="2">
        <f t="shared" si="5"/>
        <v>0.19512675654454625</v>
      </c>
    </row>
    <row r="62" spans="1:8" x14ac:dyDescent="0.15">
      <c r="A62" s="1">
        <v>34335</v>
      </c>
      <c r="B62">
        <v>21.2</v>
      </c>
      <c r="C62" s="6">
        <v>1</v>
      </c>
      <c r="D62" s="2">
        <f t="shared" si="1"/>
        <v>24.063350660507126</v>
      </c>
      <c r="E62" s="2">
        <f t="shared" si="2"/>
        <v>2.1910829234510078E-2</v>
      </c>
      <c r="F62" s="2">
        <f t="shared" si="3"/>
        <v>0.88100781554056518</v>
      </c>
      <c r="G62" s="2">
        <f t="shared" si="4"/>
        <v>22.018998363371079</v>
      </c>
      <c r="H62" s="2">
        <f t="shared" si="5"/>
        <v>-0.81899836337107956</v>
      </c>
    </row>
    <row r="63" spans="1:8" x14ac:dyDescent="0.15">
      <c r="A63" s="1">
        <v>34366</v>
      </c>
      <c r="B63">
        <v>22.5</v>
      </c>
      <c r="C63" s="6">
        <v>2</v>
      </c>
      <c r="D63" s="2">
        <f t="shared" si="1"/>
        <v>24.090250971663732</v>
      </c>
      <c r="E63" s="2">
        <f t="shared" si="2"/>
        <v>2.1959446109584488E-2</v>
      </c>
      <c r="F63" s="2">
        <f t="shared" si="3"/>
        <v>0.93398777897605667</v>
      </c>
      <c r="G63" s="2">
        <f t="shared" si="4"/>
        <v>22.4820419865103</v>
      </c>
      <c r="H63" s="2">
        <f t="shared" si="5"/>
        <v>1.7958013489700164E-2</v>
      </c>
    </row>
    <row r="64" spans="1:8" x14ac:dyDescent="0.15">
      <c r="A64" s="1">
        <v>34394</v>
      </c>
      <c r="B64">
        <v>22.7</v>
      </c>
      <c r="C64" s="6">
        <v>3</v>
      </c>
      <c r="D64" s="2">
        <f t="shared" si="1"/>
        <v>24.052369692960383</v>
      </c>
      <c r="E64" s="2">
        <f t="shared" si="2"/>
        <v>2.1376365724082105E-2</v>
      </c>
      <c r="F64" s="2">
        <f t="shared" si="3"/>
        <v>0.94377395199624781</v>
      </c>
      <c r="G64" s="2">
        <f t="shared" si="4"/>
        <v>22.919320898722969</v>
      </c>
      <c r="H64" s="2">
        <f t="shared" si="5"/>
        <v>-0.21932089872296956</v>
      </c>
    </row>
    <row r="65" spans="1:8" x14ac:dyDescent="0.15">
      <c r="A65" s="1">
        <v>34425</v>
      </c>
      <c r="B65">
        <v>23.6</v>
      </c>
      <c r="C65" s="6">
        <v>4</v>
      </c>
      <c r="D65" s="2">
        <f t="shared" si="1"/>
        <v>24.063103589049774</v>
      </c>
      <c r="E65" s="2">
        <f t="shared" si="2"/>
        <v>2.1272666858189494E-2</v>
      </c>
      <c r="F65" s="2">
        <f t="shared" si="3"/>
        <v>0.98075461931433838</v>
      </c>
      <c r="G65" s="2">
        <f t="shared" si="4"/>
        <v>23.64029675917401</v>
      </c>
      <c r="H65" s="2">
        <f t="shared" si="5"/>
        <v>-4.0296759174008656E-2</v>
      </c>
    </row>
    <row r="66" spans="1:8" x14ac:dyDescent="0.15">
      <c r="A66" s="1">
        <v>34455</v>
      </c>
      <c r="B66">
        <v>25.1</v>
      </c>
      <c r="C66" s="6">
        <v>5</v>
      </c>
      <c r="D66" s="2">
        <f t="shared" si="1"/>
        <v>24.080290760797709</v>
      </c>
      <c r="E66" s="2">
        <f t="shared" si="2"/>
        <v>2.1232858315239817E-2</v>
      </c>
      <c r="F66" s="2">
        <f t="shared" si="3"/>
        <v>1.0423462178813208</v>
      </c>
      <c r="G66" s="2">
        <f t="shared" si="4"/>
        <v>25.116428034970372</v>
      </c>
      <c r="H66" s="2">
        <f t="shared" si="5"/>
        <v>-1.6428034970370931E-2</v>
      </c>
    </row>
    <row r="67" spans="1:8" x14ac:dyDescent="0.15">
      <c r="A67" s="1">
        <v>34486</v>
      </c>
      <c r="B67">
        <v>27.6</v>
      </c>
      <c r="C67" s="6">
        <v>6</v>
      </c>
      <c r="D67" s="2">
        <f t="shared" si="1"/>
        <v>24.266661773881324</v>
      </c>
      <c r="E67" s="2">
        <f t="shared" si="2"/>
        <v>2.284194341981538E-2</v>
      </c>
      <c r="F67" s="2">
        <f t="shared" si="3"/>
        <v>1.1373628666843008</v>
      </c>
      <c r="G67" s="2">
        <f t="shared" si="4"/>
        <v>26.889595585980761</v>
      </c>
      <c r="H67" s="2">
        <f t="shared" si="5"/>
        <v>0.7104044140192407</v>
      </c>
    </row>
    <row r="68" spans="1:8" x14ac:dyDescent="0.15">
      <c r="A68" s="1">
        <v>34516</v>
      </c>
      <c r="B68">
        <v>28.2</v>
      </c>
      <c r="C68" s="6">
        <v>7</v>
      </c>
      <c r="D68" s="2">
        <f t="shared" si="1"/>
        <v>24.379660897452233</v>
      </c>
      <c r="E68" s="2">
        <f t="shared" si="2"/>
        <v>2.3720423477044655E-2</v>
      </c>
      <c r="F68" s="2">
        <f t="shared" si="3"/>
        <v>1.1567018966595637</v>
      </c>
      <c r="G68" s="2">
        <f t="shared" si="4"/>
        <v>27.802096575159499</v>
      </c>
      <c r="H68" s="2">
        <f t="shared" si="5"/>
        <v>0.39790342484050001</v>
      </c>
    </row>
    <row r="69" spans="1:8" x14ac:dyDescent="0.15">
      <c r="A69" s="1">
        <v>34547</v>
      </c>
      <c r="B69">
        <v>27.7</v>
      </c>
      <c r="C69" s="6">
        <v>8</v>
      </c>
      <c r="D69" s="2">
        <f t="shared" si="1"/>
        <v>24.433758511407508</v>
      </c>
      <c r="E69" s="2">
        <f t="shared" si="2"/>
        <v>2.4016414944225167E-2</v>
      </c>
      <c r="F69" s="2">
        <f t="shared" si="3"/>
        <v>1.1336774073079083</v>
      </c>
      <c r="G69" s="2">
        <f t="shared" si="4"/>
        <v>27.567682796832596</v>
      </c>
      <c r="H69" s="2">
        <f t="shared" si="5"/>
        <v>0.13231720316740336</v>
      </c>
    </row>
    <row r="70" spans="1:8" x14ac:dyDescent="0.15">
      <c r="A70" s="1">
        <v>34578</v>
      </c>
      <c r="B70">
        <v>25.7</v>
      </c>
      <c r="C70" s="6">
        <v>9</v>
      </c>
      <c r="D70" s="2">
        <f t="shared" si="1"/>
        <v>24.504739381312255</v>
      </c>
      <c r="E70" s="2">
        <f t="shared" si="2"/>
        <v>2.4474030599598583E-2</v>
      </c>
      <c r="F70" s="2">
        <f t="shared" si="3"/>
        <v>1.0487767121326446</v>
      </c>
      <c r="G70" s="2">
        <f t="shared" si="4"/>
        <v>25.511113806826621</v>
      </c>
      <c r="H70" s="2">
        <f t="shared" si="5"/>
        <v>0.18888619317337785</v>
      </c>
    </row>
    <row r="71" spans="1:8" x14ac:dyDescent="0.15">
      <c r="A71" s="1">
        <v>34608</v>
      </c>
      <c r="B71">
        <v>24.3</v>
      </c>
      <c r="C71" s="6">
        <v>10</v>
      </c>
      <c r="D71" s="2">
        <f t="shared" si="1"/>
        <v>24.644979738405993</v>
      </c>
      <c r="E71" s="2">
        <f t="shared" si="2"/>
        <v>2.5602042910468994E-2</v>
      </c>
      <c r="F71" s="2">
        <f t="shared" si="3"/>
        <v>0.98600202791530855</v>
      </c>
      <c r="G71" s="2">
        <f t="shared" si="4"/>
        <v>23.865698595870764</v>
      </c>
      <c r="H71" s="2">
        <f t="shared" si="5"/>
        <v>0.43430140412923635</v>
      </c>
    </row>
    <row r="72" spans="1:8" x14ac:dyDescent="0.15">
      <c r="A72" s="1">
        <v>34639</v>
      </c>
      <c r="B72">
        <v>23.7</v>
      </c>
      <c r="C72" s="6">
        <v>11</v>
      </c>
      <c r="D72" s="2">
        <f t="shared" si="1"/>
        <v>24.601902734575408</v>
      </c>
      <c r="E72" s="2">
        <f t="shared" si="2"/>
        <v>2.4932843044075406E-2</v>
      </c>
      <c r="F72" s="2">
        <f t="shared" si="3"/>
        <v>0.96334012274148706</v>
      </c>
      <c r="G72" s="2">
        <f t="shared" si="4"/>
        <v>23.957157147836959</v>
      </c>
      <c r="H72" s="2">
        <f t="shared" si="5"/>
        <v>-0.25715714783695987</v>
      </c>
    </row>
    <row r="73" spans="1:8" x14ac:dyDescent="0.15">
      <c r="A73" s="1">
        <v>34669</v>
      </c>
      <c r="B73">
        <v>24.9</v>
      </c>
      <c r="C73" s="6">
        <v>12</v>
      </c>
      <c r="D73" s="2">
        <f t="shared" si="1"/>
        <v>24.586183933827076</v>
      </c>
      <c r="E73" s="2">
        <f t="shared" si="2"/>
        <v>2.4536738615061886E-2</v>
      </c>
      <c r="F73" s="2">
        <f t="shared" si="3"/>
        <v>1.0127639192408853</v>
      </c>
      <c r="G73" s="2">
        <f t="shared" si="4"/>
        <v>25.059499876528466</v>
      </c>
      <c r="H73" s="2">
        <f t="shared" si="5"/>
        <v>-0.15949987652846787</v>
      </c>
    </row>
    <row r="74" spans="1:8" x14ac:dyDescent="0.15">
      <c r="A74" s="1">
        <v>34700</v>
      </c>
      <c r="B74">
        <v>21.8</v>
      </c>
      <c r="C74" s="6">
        <v>1</v>
      </c>
      <c r="D74" s="2">
        <f t="shared" si="1"/>
        <v>24.645387148371057</v>
      </c>
      <c r="E74" s="2">
        <f t="shared" si="2"/>
        <v>2.4874524332260856E-2</v>
      </c>
      <c r="F74" s="2">
        <f t="shared" si="3"/>
        <v>0.88454686748310529</v>
      </c>
      <c r="G74" s="2">
        <f t="shared" si="4"/>
        <v>21.682237258507278</v>
      </c>
      <c r="H74" s="2">
        <f t="shared" si="5"/>
        <v>0.11776274149272226</v>
      </c>
    </row>
    <row r="75" spans="1:8" x14ac:dyDescent="0.15">
      <c r="A75" s="1">
        <v>34731</v>
      </c>
      <c r="B75">
        <v>21.9</v>
      </c>
      <c r="C75" s="6">
        <v>2</v>
      </c>
      <c r="D75" s="2">
        <f t="shared" si="1"/>
        <v>24.353231155231207</v>
      </c>
      <c r="E75" s="2">
        <f t="shared" si="2"/>
        <v>2.1785419430514985E-2</v>
      </c>
      <c r="F75" s="2">
        <f t="shared" si="3"/>
        <v>0.89926465446847936</v>
      </c>
      <c r="G75" s="2">
        <f t="shared" si="4"/>
        <v>23.04172290644631</v>
      </c>
      <c r="H75" s="2">
        <f t="shared" si="5"/>
        <v>-1.1417229064463115</v>
      </c>
    </row>
    <row r="76" spans="1:8" x14ac:dyDescent="0.15">
      <c r="A76" s="1">
        <v>34759</v>
      </c>
      <c r="B76">
        <v>23.1</v>
      </c>
      <c r="C76" s="6">
        <v>3</v>
      </c>
      <c r="D76" s="2">
        <f t="shared" si="1"/>
        <v>24.401258210758044</v>
      </c>
      <c r="E76" s="2">
        <f t="shared" si="2"/>
        <v>2.2041114583591571E-2</v>
      </c>
      <c r="F76" s="2">
        <f t="shared" si="3"/>
        <v>0.94667249534762343</v>
      </c>
      <c r="G76" s="2">
        <f t="shared" si="4"/>
        <v>23.004505722642538</v>
      </c>
      <c r="H76" s="2">
        <f t="shared" si="5"/>
        <v>9.5494277357463631E-2</v>
      </c>
    </row>
    <row r="77" spans="1:8" x14ac:dyDescent="0.15">
      <c r="A77" s="1">
        <v>34790</v>
      </c>
      <c r="B77">
        <v>23.2</v>
      </c>
      <c r="C77" s="6">
        <v>4</v>
      </c>
      <c r="D77" s="2">
        <f t="shared" si="1"/>
        <v>24.224109024953489</v>
      </c>
      <c r="E77" s="2">
        <f t="shared" si="2"/>
        <v>2.0100229717946463E-2</v>
      </c>
      <c r="F77" s="2">
        <f t="shared" si="3"/>
        <v>0.95772356275731152</v>
      </c>
      <c r="G77" s="2">
        <f t="shared" si="4"/>
        <v>23.953263632225571</v>
      </c>
      <c r="H77" s="2">
        <f t="shared" si="5"/>
        <v>-0.75326363222557191</v>
      </c>
    </row>
    <row r="78" spans="1:8" x14ac:dyDescent="0.15">
      <c r="A78" s="1">
        <v>34820</v>
      </c>
      <c r="B78">
        <v>24.2</v>
      </c>
      <c r="C78" s="6">
        <v>5</v>
      </c>
      <c r="D78" s="2">
        <f t="shared" si="1"/>
        <v>23.977767565487923</v>
      </c>
      <c r="E78" s="2">
        <f t="shared" si="2"/>
        <v>1.750405590272806E-2</v>
      </c>
      <c r="F78" s="2">
        <f t="shared" si="3"/>
        <v>1.0092682704469929</v>
      </c>
      <c r="G78" s="2">
        <f t="shared" si="4"/>
        <v>25.270859822130085</v>
      </c>
      <c r="H78" s="2">
        <f t="shared" si="5"/>
        <v>-1.0708598221300853</v>
      </c>
    </row>
    <row r="79" spans="1:8" x14ac:dyDescent="0.15">
      <c r="A79" s="1">
        <v>34851</v>
      </c>
      <c r="B79">
        <v>27.2</v>
      </c>
      <c r="C79" s="6">
        <v>6</v>
      </c>
      <c r="D79" s="2">
        <f t="shared" ref="D79:D109" si="6">$K$4*(B79/F67)+(1-$K$4)*(D78+E78)</f>
        <v>23.974445886887565</v>
      </c>
      <c r="E79" s="2">
        <f t="shared" ref="E79:E109" si="7">$K$5*(D79-D78)+(1-$K$5)*E78</f>
        <v>1.730113260358037E-2</v>
      </c>
      <c r="F79" s="2">
        <f t="shared" ref="F79:F109" si="8">$K$6*(B79/D79)+(1-$K$6)*F67</f>
        <v>1.1345413415738881</v>
      </c>
      <c r="G79" s="2">
        <f t="shared" ref="G79:G109" si="9">(D78+E78)*F67</f>
        <v>27.291330918173319</v>
      </c>
      <c r="H79" s="2">
        <f t="shared" ref="H79:H121" si="10">B79-G79</f>
        <v>-9.1330918173319731E-2</v>
      </c>
    </row>
    <row r="80" spans="1:8" x14ac:dyDescent="0.15">
      <c r="A80" s="1">
        <v>34881</v>
      </c>
      <c r="B80">
        <v>28</v>
      </c>
      <c r="C80" s="6">
        <v>7</v>
      </c>
      <c r="D80" s="2">
        <f t="shared" si="6"/>
        <v>24.047508865252468</v>
      </c>
      <c r="E80" s="2">
        <f t="shared" si="7"/>
        <v>1.7844468912164131E-2</v>
      </c>
      <c r="F80" s="2">
        <f t="shared" si="8"/>
        <v>1.1643617705640479</v>
      </c>
      <c r="G80" s="2">
        <f t="shared" si="9"/>
        <v>27.751299281621844</v>
      </c>
      <c r="H80" s="2">
        <f t="shared" si="10"/>
        <v>0.24870071837815644</v>
      </c>
    </row>
    <row r="81" spans="1:8" x14ac:dyDescent="0.15">
      <c r="A81" s="1">
        <v>34912</v>
      </c>
      <c r="B81">
        <v>27.6</v>
      </c>
      <c r="C81" s="6">
        <v>8</v>
      </c>
      <c r="D81" s="2">
        <f t="shared" si="6"/>
        <v>24.138021551626995</v>
      </c>
      <c r="E81" s="2">
        <f t="shared" si="7"/>
        <v>1.8552538748954742E-2</v>
      </c>
      <c r="F81" s="2">
        <f t="shared" si="8"/>
        <v>1.1434242835921098</v>
      </c>
      <c r="G81" s="2">
        <f t="shared" si="9"/>
        <v>27.282347373824486</v>
      </c>
      <c r="H81" s="2">
        <f t="shared" si="10"/>
        <v>0.31765262617551571</v>
      </c>
    </row>
    <row r="82" spans="1:8" x14ac:dyDescent="0.15">
      <c r="A82" s="1">
        <v>34943</v>
      </c>
      <c r="B82">
        <v>25.2</v>
      </c>
      <c r="C82" s="6">
        <v>9</v>
      </c>
      <c r="D82" s="2">
        <f t="shared" si="6"/>
        <v>24.123227069964237</v>
      </c>
      <c r="E82" s="2">
        <f t="shared" si="7"/>
        <v>1.8227609637922072E-2</v>
      </c>
      <c r="F82" s="2">
        <f t="shared" si="8"/>
        <v>1.0446363551158728</v>
      </c>
      <c r="G82" s="2">
        <f t="shared" si="9"/>
        <v>25.334852350893119</v>
      </c>
      <c r="H82" s="2">
        <f t="shared" si="10"/>
        <v>-0.13485235089311942</v>
      </c>
    </row>
    <row r="83" spans="1:8" x14ac:dyDescent="0.15">
      <c r="A83" s="1">
        <v>34973</v>
      </c>
      <c r="B83">
        <v>24.1</v>
      </c>
      <c r="C83" s="6">
        <v>10</v>
      </c>
      <c r="D83" s="2">
        <f t="shared" si="6"/>
        <v>24.219436676351712</v>
      </c>
      <c r="E83" s="2">
        <f t="shared" si="7"/>
        <v>1.8987456261924652E-2</v>
      </c>
      <c r="F83" s="2">
        <f t="shared" si="8"/>
        <v>0.99506856092700413</v>
      </c>
      <c r="G83" s="2">
        <f t="shared" si="9"/>
        <v>23.803523270913246</v>
      </c>
      <c r="H83" s="2">
        <f t="shared" si="10"/>
        <v>0.2964767290867556</v>
      </c>
    </row>
    <row r="84" spans="1:8" x14ac:dyDescent="0.15">
      <c r="A84" s="1">
        <v>35004</v>
      </c>
      <c r="B84">
        <v>23.6</v>
      </c>
      <c r="C84" s="6">
        <v>11</v>
      </c>
      <c r="D84" s="2">
        <f t="shared" si="6"/>
        <v>24.305769623067448</v>
      </c>
      <c r="E84" s="2">
        <f t="shared" si="7"/>
        <v>1.9643662126048279E-2</v>
      </c>
      <c r="F84" s="2">
        <f t="shared" si="8"/>
        <v>0.97096287696244621</v>
      </c>
      <c r="G84" s="2">
        <f t="shared" si="9"/>
        <v>23.349846478972243</v>
      </c>
      <c r="H84" s="2">
        <f t="shared" si="10"/>
        <v>0.25015352102775879</v>
      </c>
    </row>
    <row r="85" spans="1:8" x14ac:dyDescent="0.15">
      <c r="A85" s="1">
        <v>35034</v>
      </c>
      <c r="B85">
        <v>24.1</v>
      </c>
      <c r="C85" s="6">
        <v>12</v>
      </c>
      <c r="D85" s="2">
        <f t="shared" si="6"/>
        <v>24.188180521023948</v>
      </c>
      <c r="E85" s="2">
        <f t="shared" si="7"/>
        <v>1.830648358608776E-2</v>
      </c>
      <c r="F85" s="2">
        <f t="shared" si="8"/>
        <v>0.99635439627435796</v>
      </c>
      <c r="G85" s="2">
        <f t="shared" si="9"/>
        <v>24.635900895866861</v>
      </c>
      <c r="H85" s="2">
        <f t="shared" si="10"/>
        <v>-0.53590089586685963</v>
      </c>
    </row>
    <row r="86" spans="1:8" x14ac:dyDescent="0.15">
      <c r="A86" s="1">
        <v>35065</v>
      </c>
      <c r="B86">
        <v>20.7</v>
      </c>
      <c r="C86" s="6">
        <v>1</v>
      </c>
      <c r="D86" s="2">
        <f t="shared" si="6"/>
        <v>23.997796949536564</v>
      </c>
      <c r="E86" s="2">
        <f t="shared" si="7"/>
        <v>1.6273034323179534E-2</v>
      </c>
      <c r="F86" s="2">
        <f t="shared" si="8"/>
        <v>0.8625791793942047</v>
      </c>
      <c r="G86" s="2">
        <f t="shared" si="9"/>
        <v>21.411772252698302</v>
      </c>
      <c r="H86" s="2">
        <f t="shared" si="10"/>
        <v>-0.71177225269830302</v>
      </c>
    </row>
    <row r="87" spans="1:8" x14ac:dyDescent="0.15">
      <c r="A87" s="1">
        <v>35096</v>
      </c>
      <c r="B87">
        <v>22</v>
      </c>
      <c r="C87" s="6">
        <v>2</v>
      </c>
      <c r="D87" s="2">
        <f t="shared" si="6"/>
        <v>24.130870399255581</v>
      </c>
      <c r="E87" s="2">
        <f t="shared" si="7"/>
        <v>1.7411122664334183E-2</v>
      </c>
      <c r="F87" s="2">
        <f t="shared" si="8"/>
        <v>0.91169525325860945</v>
      </c>
      <c r="G87" s="2">
        <f t="shared" si="9"/>
        <v>21.595004346417515</v>
      </c>
      <c r="H87" s="2">
        <f t="shared" si="10"/>
        <v>0.40499565358248546</v>
      </c>
    </row>
    <row r="88" spans="1:8" x14ac:dyDescent="0.15">
      <c r="A88" s="1">
        <v>35125</v>
      </c>
      <c r="B88">
        <v>22.5</v>
      </c>
      <c r="C88" s="6">
        <v>3</v>
      </c>
      <c r="D88" s="2">
        <f t="shared" si="6"/>
        <v>24.049516347342468</v>
      </c>
      <c r="E88" s="2">
        <f t="shared" si="7"/>
        <v>1.6448767407995751E-2</v>
      </c>
      <c r="F88" s="2">
        <f t="shared" si="8"/>
        <v>0.93556975013704613</v>
      </c>
      <c r="G88" s="2">
        <f t="shared" si="9"/>
        <v>22.860513926712834</v>
      </c>
      <c r="H88" s="2">
        <f t="shared" si="10"/>
        <v>-0.36051392671283367</v>
      </c>
    </row>
    <row r="89" spans="1:8" x14ac:dyDescent="0.15">
      <c r="A89" s="1">
        <v>35156</v>
      </c>
      <c r="B89">
        <v>23.6</v>
      </c>
      <c r="C89" s="6">
        <v>4</v>
      </c>
      <c r="D89" s="2">
        <f t="shared" si="6"/>
        <v>24.215297477010893</v>
      </c>
      <c r="E89" s="2">
        <f t="shared" si="7"/>
        <v>1.790384288756235E-2</v>
      </c>
      <c r="F89" s="2">
        <f t="shared" si="8"/>
        <v>0.97459054642648801</v>
      </c>
      <c r="G89" s="2">
        <f t="shared" si="9"/>
        <v>23.048541850891986</v>
      </c>
      <c r="H89" s="2">
        <f t="shared" si="10"/>
        <v>0.55145814910801505</v>
      </c>
    </row>
    <row r="90" spans="1:8" x14ac:dyDescent="0.15">
      <c r="A90" s="1">
        <v>35186</v>
      </c>
      <c r="B90">
        <v>25.2</v>
      </c>
      <c r="C90" s="6">
        <v>5</v>
      </c>
      <c r="D90" s="2">
        <f t="shared" si="6"/>
        <v>24.42392085798183</v>
      </c>
      <c r="E90" s="2">
        <f t="shared" si="7"/>
        <v>1.9762189726376975E-2</v>
      </c>
      <c r="F90" s="2">
        <f t="shared" si="8"/>
        <v>1.0317753708149831</v>
      </c>
      <c r="G90" s="2">
        <f t="shared" si="9"/>
        <v>24.4578011835277</v>
      </c>
      <c r="H90" s="2">
        <f t="shared" si="10"/>
        <v>0.74219881647229968</v>
      </c>
    </row>
    <row r="91" spans="1:8" x14ac:dyDescent="0.15">
      <c r="A91" s="1">
        <v>35217</v>
      </c>
      <c r="B91">
        <v>27.6</v>
      </c>
      <c r="C91" s="6">
        <v>6</v>
      </c>
      <c r="D91" s="2">
        <f t="shared" si="6"/>
        <v>24.413424549242386</v>
      </c>
      <c r="E91" s="2">
        <f t="shared" si="7"/>
        <v>1.9467354779017492E-2</v>
      </c>
      <c r="F91" s="2">
        <f t="shared" si="8"/>
        <v>1.1305255411558599</v>
      </c>
      <c r="G91" s="2">
        <f t="shared" si="9"/>
        <v>27.732368957953778</v>
      </c>
      <c r="H91" s="2">
        <f t="shared" si="10"/>
        <v>-0.13236895795377634</v>
      </c>
    </row>
    <row r="92" spans="1:8" x14ac:dyDescent="0.15">
      <c r="A92" s="1">
        <v>35247</v>
      </c>
      <c r="B92">
        <v>28.2</v>
      </c>
      <c r="C92" s="6">
        <v>7</v>
      </c>
      <c r="D92" s="2">
        <f t="shared" si="6"/>
        <v>24.377491423098089</v>
      </c>
      <c r="E92" s="2">
        <f t="shared" si="7"/>
        <v>1.8927539563296677E-2</v>
      </c>
      <c r="F92" s="2">
        <f t="shared" si="8"/>
        <v>1.1568048373213669</v>
      </c>
      <c r="G92" s="2">
        <f t="shared" si="9"/>
        <v>28.448725277366353</v>
      </c>
      <c r="H92" s="2">
        <f t="shared" si="10"/>
        <v>-0.24872527736635419</v>
      </c>
    </row>
    <row r="93" spans="1:8" x14ac:dyDescent="0.15">
      <c r="A93" s="1">
        <v>35278</v>
      </c>
      <c r="B93">
        <v>28</v>
      </c>
      <c r="C93" s="6">
        <v>8</v>
      </c>
      <c r="D93" s="2">
        <f t="shared" si="6"/>
        <v>24.420130813959318</v>
      </c>
      <c r="E93" s="2">
        <f t="shared" si="7"/>
        <v>1.9158584816157408E-2</v>
      </c>
      <c r="F93" s="2">
        <f t="shared" si="8"/>
        <v>1.1465950044786131</v>
      </c>
      <c r="G93" s="2">
        <f t="shared" si="9"/>
        <v>27.895457874594058</v>
      </c>
      <c r="H93" s="2">
        <f t="shared" si="10"/>
        <v>0.10454212540594199</v>
      </c>
    </row>
    <row r="94" spans="1:8" x14ac:dyDescent="0.15">
      <c r="A94" s="1">
        <v>35309</v>
      </c>
      <c r="B94">
        <v>26.3</v>
      </c>
      <c r="C94" s="6">
        <v>9</v>
      </c>
      <c r="D94" s="2">
        <f t="shared" si="6"/>
        <v>24.630411596992531</v>
      </c>
      <c r="E94" s="2">
        <f t="shared" si="7"/>
        <v>2.1020855123925763E-2</v>
      </c>
      <c r="F94" s="2">
        <f t="shared" si="8"/>
        <v>1.0677856476913823</v>
      </c>
      <c r="G94" s="2">
        <f t="shared" si="9"/>
        <v>25.530170199158803</v>
      </c>
      <c r="H94" s="2">
        <f t="shared" si="10"/>
        <v>0.76982980084119745</v>
      </c>
    </row>
    <row r="95" spans="1:8" x14ac:dyDescent="0.15">
      <c r="A95" s="1">
        <v>35339</v>
      </c>
      <c r="B95">
        <v>25.9</v>
      </c>
      <c r="C95" s="6">
        <v>10</v>
      </c>
      <c r="D95" s="2">
        <f t="shared" si="6"/>
        <v>25.008534032971653</v>
      </c>
      <c r="E95" s="2">
        <f t="shared" si="7"/>
        <v>2.4500407353272347E-2</v>
      </c>
      <c r="F95" s="2">
        <f t="shared" si="8"/>
        <v>1.0356464703550006</v>
      </c>
      <c r="G95" s="2">
        <f t="shared" si="9"/>
        <v>24.52986541491677</v>
      </c>
      <c r="H95" s="2">
        <f t="shared" si="10"/>
        <v>1.3701345850832283</v>
      </c>
    </row>
    <row r="96" spans="1:8" x14ac:dyDescent="0.15">
      <c r="A96" s="1">
        <v>35370</v>
      </c>
      <c r="B96">
        <v>25.9</v>
      </c>
      <c r="C96" s="6">
        <v>11</v>
      </c>
      <c r="D96" s="2">
        <f t="shared" si="6"/>
        <v>25.458757475030282</v>
      </c>
      <c r="E96" s="2">
        <f t="shared" si="7"/>
        <v>2.8648598271233838E-2</v>
      </c>
      <c r="F96" s="2">
        <f t="shared" si="8"/>
        <v>1.0173316598582034</v>
      </c>
      <c r="G96" s="2">
        <f t="shared" si="9"/>
        <v>24.30614713927789</v>
      </c>
      <c r="H96" s="2">
        <f t="shared" si="10"/>
        <v>1.5938528607221087</v>
      </c>
    </row>
    <row r="97" spans="1:8" x14ac:dyDescent="0.15">
      <c r="A97" s="1">
        <v>35400</v>
      </c>
      <c r="B97">
        <v>27.1</v>
      </c>
      <c r="C97" s="6">
        <v>12</v>
      </c>
      <c r="D97" s="2">
        <f t="shared" si="6"/>
        <v>25.931343958730967</v>
      </c>
      <c r="E97" s="2">
        <f t="shared" si="7"/>
        <v>3.2974272370010306E-2</v>
      </c>
      <c r="F97" s="2">
        <f t="shared" si="8"/>
        <v>1.0450673147959058</v>
      </c>
      <c r="G97" s="2">
        <f t="shared" si="9"/>
        <v>25.394489090763734</v>
      </c>
      <c r="H97" s="2">
        <f t="shared" si="10"/>
        <v>1.705510909236267</v>
      </c>
    </row>
    <row r="98" spans="1:8" x14ac:dyDescent="0.15">
      <c r="A98" s="1">
        <v>35431</v>
      </c>
      <c r="B98">
        <v>22.9</v>
      </c>
      <c r="C98" s="6">
        <v>1</v>
      </c>
      <c r="D98" s="2">
        <f t="shared" si="6"/>
        <v>26.115769006867531</v>
      </c>
      <c r="E98" s="2">
        <f t="shared" si="7"/>
        <v>3.4449989400421523E-2</v>
      </c>
      <c r="F98" s="2">
        <f t="shared" si="8"/>
        <v>0.87686485486902954</v>
      </c>
      <c r="G98" s="2">
        <f t="shared" si="9"/>
        <v>22.396280313313067</v>
      </c>
      <c r="H98" s="2">
        <f t="shared" si="10"/>
        <v>0.50371968668693157</v>
      </c>
    </row>
    <row r="99" spans="1:8" x14ac:dyDescent="0.15">
      <c r="A99" s="1">
        <v>35462</v>
      </c>
      <c r="B99">
        <v>23.8</v>
      </c>
      <c r="C99" s="6">
        <v>2</v>
      </c>
      <c r="D99" s="2">
        <f t="shared" si="6"/>
        <v>26.138547165337965</v>
      </c>
      <c r="E99" s="2">
        <f t="shared" si="7"/>
        <v>3.4336260569438094E-2</v>
      </c>
      <c r="F99" s="2">
        <f t="shared" si="8"/>
        <v>0.91053262637186339</v>
      </c>
      <c r="G99" s="2">
        <f t="shared" si="9"/>
        <v>23.84103053057061</v>
      </c>
      <c r="H99" s="2">
        <f t="shared" si="10"/>
        <v>-4.1030530570608903E-2</v>
      </c>
    </row>
    <row r="100" spans="1:8" x14ac:dyDescent="0.15">
      <c r="A100" s="1">
        <v>35490</v>
      </c>
      <c r="B100">
        <v>24.8</v>
      </c>
      <c r="C100" s="6">
        <v>3</v>
      </c>
      <c r="D100" s="2">
        <f t="shared" si="6"/>
        <v>26.259771977434973</v>
      </c>
      <c r="E100" s="2">
        <f t="shared" si="7"/>
        <v>3.5182891526513146E-2</v>
      </c>
      <c r="F100" s="2">
        <f t="shared" si="8"/>
        <v>0.944410333087075</v>
      </c>
      <c r="G100" s="2">
        <f t="shared" si="9"/>
        <v>24.486558007142225</v>
      </c>
      <c r="H100" s="2">
        <f t="shared" si="10"/>
        <v>0.31344199285777563</v>
      </c>
    </row>
    <row r="101" spans="1:8" x14ac:dyDescent="0.15">
      <c r="A101" s="1">
        <v>35521</v>
      </c>
      <c r="B101">
        <v>25.4</v>
      </c>
      <c r="C101" s="6">
        <v>4</v>
      </c>
      <c r="D101" s="2">
        <f t="shared" si="6"/>
        <v>26.234597535729918</v>
      </c>
      <c r="E101" s="2">
        <f t="shared" si="7"/>
        <v>3.4594777374510895E-2</v>
      </c>
      <c r="F101" s="2">
        <f t="shared" si="8"/>
        <v>0.96818714163259989</v>
      </c>
      <c r="G101" s="2">
        <f t="shared" si="9"/>
        <v>25.626814434001016</v>
      </c>
      <c r="H101" s="2">
        <f t="shared" si="10"/>
        <v>-0.22681443400101742</v>
      </c>
    </row>
    <row r="102" spans="1:8" x14ac:dyDescent="0.15">
      <c r="A102" s="1">
        <v>35551</v>
      </c>
      <c r="B102">
        <v>27</v>
      </c>
      <c r="C102" s="6">
        <v>5</v>
      </c>
      <c r="D102" s="2">
        <f t="shared" si="6"/>
        <v>26.243074577977616</v>
      </c>
      <c r="E102" s="2">
        <f t="shared" si="7"/>
        <v>3.4340289496668543E-2</v>
      </c>
      <c r="F102" s="2">
        <f t="shared" si="8"/>
        <v>1.0288428636581162</v>
      </c>
      <c r="G102" s="2">
        <f t="shared" si="9"/>
        <v>27.103905639863424</v>
      </c>
      <c r="H102" s="2">
        <f t="shared" si="10"/>
        <v>-0.10390563986342372</v>
      </c>
    </row>
    <row r="103" spans="1:8" x14ac:dyDescent="0.15">
      <c r="A103" s="1">
        <v>35582</v>
      </c>
      <c r="B103">
        <v>29.9</v>
      </c>
      <c r="C103" s="6">
        <v>6</v>
      </c>
      <c r="D103" s="2">
        <f t="shared" si="6"/>
        <v>26.321623637713344</v>
      </c>
      <c r="E103" s="2">
        <f t="shared" si="7"/>
        <v>3.4771054111805789E-2</v>
      </c>
      <c r="F103" s="2">
        <f t="shared" si="8"/>
        <v>1.1359481622995169</v>
      </c>
      <c r="G103" s="2">
        <f t="shared" si="9"/>
        <v>29.707288663228404</v>
      </c>
      <c r="H103" s="2">
        <f t="shared" si="10"/>
        <v>0.19271133677159469</v>
      </c>
    </row>
    <row r="104" spans="1:8" x14ac:dyDescent="0.15">
      <c r="A104" s="1">
        <v>35612</v>
      </c>
      <c r="B104">
        <v>31.2</v>
      </c>
      <c r="C104" s="6">
        <v>7</v>
      </c>
      <c r="D104" s="2">
        <f t="shared" si="6"/>
        <v>26.515749764967886</v>
      </c>
      <c r="E104" s="2">
        <f t="shared" si="7"/>
        <v>3.6323789607077474E-2</v>
      </c>
      <c r="F104" s="2">
        <f t="shared" si="8"/>
        <v>1.1766591658373868</v>
      </c>
      <c r="G104" s="2">
        <f t="shared" si="9"/>
        <v>30.489204873854526</v>
      </c>
      <c r="H104" s="2">
        <f t="shared" si="10"/>
        <v>0.71079512614547369</v>
      </c>
    </row>
    <row r="105" spans="1:8" x14ac:dyDescent="0.15">
      <c r="A105" s="1">
        <v>35643</v>
      </c>
      <c r="B105">
        <v>30.7</v>
      </c>
      <c r="C105" s="6">
        <v>8</v>
      </c>
      <c r="D105" s="2">
        <f t="shared" si="6"/>
        <v>26.60987052532646</v>
      </c>
      <c r="E105" s="2">
        <f t="shared" si="7"/>
        <v>3.6886955913835992E-2</v>
      </c>
      <c r="F105" s="2">
        <f t="shared" si="8"/>
        <v>1.1537072294576058</v>
      </c>
      <c r="G105" s="2">
        <f t="shared" si="9"/>
        <v>30.444474896224346</v>
      </c>
      <c r="H105" s="2">
        <f t="shared" si="10"/>
        <v>0.25552510377565341</v>
      </c>
    </row>
    <row r="106" spans="1:8" x14ac:dyDescent="0.15">
      <c r="A106" s="1">
        <v>35674</v>
      </c>
      <c r="B106">
        <v>28.9</v>
      </c>
      <c r="C106" s="6">
        <v>9</v>
      </c>
      <c r="D106" s="2">
        <f t="shared" si="6"/>
        <v>26.755320150345906</v>
      </c>
      <c r="E106" s="2">
        <f t="shared" si="7"/>
        <v>3.7944776706467585E-2</v>
      </c>
      <c r="F106" s="2">
        <f t="shared" si="8"/>
        <v>1.0801590052969845</v>
      </c>
      <c r="G106" s="2">
        <f t="shared" si="9"/>
        <v>28.453025195981358</v>
      </c>
      <c r="H106" s="2">
        <f t="shared" si="10"/>
        <v>0.44697480401864098</v>
      </c>
    </row>
    <row r="107" spans="1:8" x14ac:dyDescent="0.15">
      <c r="A107" s="1">
        <v>35704</v>
      </c>
      <c r="B107">
        <v>28.3</v>
      </c>
      <c r="C107" s="6">
        <v>10</v>
      </c>
      <c r="D107" s="2">
        <f t="shared" si="6"/>
        <v>26.931409377896539</v>
      </c>
      <c r="E107" s="2">
        <f t="shared" si="7"/>
        <v>3.9290838605033053E-2</v>
      </c>
      <c r="F107" s="2">
        <f t="shared" si="8"/>
        <v>1.0508176383530343</v>
      </c>
      <c r="G107" s="2">
        <f t="shared" si="9"/>
        <v>27.748350250988221</v>
      </c>
      <c r="H107" s="2">
        <f t="shared" si="10"/>
        <v>0.55164974901177999</v>
      </c>
    </row>
    <row r="108" spans="1:8" x14ac:dyDescent="0.15">
      <c r="A108" s="1">
        <v>35735</v>
      </c>
      <c r="B108">
        <v>28</v>
      </c>
      <c r="C108" s="6">
        <v>11</v>
      </c>
      <c r="D108" s="2">
        <f t="shared" si="6"/>
        <v>27.113932700466364</v>
      </c>
      <c r="E108" s="2">
        <f t="shared" si="7"/>
        <v>4.0686477648973977E-2</v>
      </c>
      <c r="F108" s="2">
        <f t="shared" si="8"/>
        <v>1.0326794091186335</v>
      </c>
      <c r="G108" s="2">
        <f t="shared" si="9"/>
        <v>27.438147218791553</v>
      </c>
      <c r="H108" s="2">
        <f t="shared" si="10"/>
        <v>0.56185278120844728</v>
      </c>
    </row>
    <row r="109" spans="1:8" x14ac:dyDescent="0.15">
      <c r="A109" s="1">
        <v>35765</v>
      </c>
      <c r="B109">
        <v>29.1</v>
      </c>
      <c r="C109" s="6">
        <v>12</v>
      </c>
      <c r="D109" s="2">
        <f t="shared" si="6"/>
        <v>27.333692475162341</v>
      </c>
      <c r="E109" s="2">
        <f t="shared" si="7"/>
        <v>4.2431345001462686E-2</v>
      </c>
      <c r="F109" s="2">
        <f t="shared" si="8"/>
        <v>1.0646201579403396</v>
      </c>
      <c r="G109" s="2">
        <f t="shared" si="9"/>
        <v>28.378404948778403</v>
      </c>
      <c r="H109" s="2">
        <f t="shared" si="10"/>
        <v>0.72159505122159828</v>
      </c>
    </row>
    <row r="110" spans="1:8" x14ac:dyDescent="0.15">
      <c r="A110" s="3">
        <v>35796</v>
      </c>
      <c r="B110" s="4">
        <v>25.6</v>
      </c>
      <c r="C110" s="7">
        <v>1</v>
      </c>
      <c r="G110" s="5">
        <f>($D$109+C110*$E$109)*F98</f>
        <v>24.005160840444518</v>
      </c>
      <c r="H110" s="2">
        <f t="shared" si="10"/>
        <v>1.5948391595554838</v>
      </c>
    </row>
    <row r="111" spans="1:8" x14ac:dyDescent="0.15">
      <c r="A111" s="3">
        <v>35827</v>
      </c>
      <c r="B111" s="4">
        <v>26.5</v>
      </c>
      <c r="C111" s="7">
        <v>2</v>
      </c>
      <c r="G111" s="5">
        <f t="shared" ref="G111:G121" si="11">($D$109+C111*$E$109)*F99</f>
        <v>24.965489045859751</v>
      </c>
      <c r="H111" s="2">
        <f t="shared" si="10"/>
        <v>1.5345109541402486</v>
      </c>
    </row>
    <row r="112" spans="1:8" x14ac:dyDescent="0.15">
      <c r="A112" s="3">
        <v>35855</v>
      </c>
      <c r="B112" s="4">
        <v>27.2</v>
      </c>
      <c r="C112" s="7">
        <v>3</v>
      </c>
      <c r="G112" s="5">
        <f t="shared" si="11"/>
        <v>25.934439416966235</v>
      </c>
      <c r="H112" s="2">
        <f t="shared" si="10"/>
        <v>1.2655605830337642</v>
      </c>
    </row>
    <row r="113" spans="1:8" x14ac:dyDescent="0.15">
      <c r="A113" s="3">
        <v>35886</v>
      </c>
      <c r="B113" s="4">
        <v>27.9</v>
      </c>
      <c r="C113" s="7">
        <v>4</v>
      </c>
      <c r="G113" s="5">
        <f t="shared" si="11"/>
        <v>26.628455518322301</v>
      </c>
      <c r="H113" s="2">
        <f t="shared" si="10"/>
        <v>1.2715444816776973</v>
      </c>
    </row>
    <row r="114" spans="1:8" x14ac:dyDescent="0.15">
      <c r="A114" s="3">
        <v>35916</v>
      </c>
      <c r="B114" s="4">
        <v>29.4</v>
      </c>
      <c r="C114" s="7">
        <v>5</v>
      </c>
      <c r="G114" s="5">
        <f t="shared" si="11"/>
        <v>28.340350372997179</v>
      </c>
      <c r="H114" s="2">
        <f t="shared" si="10"/>
        <v>1.0596496270028197</v>
      </c>
    </row>
    <row r="115" spans="1:8" x14ac:dyDescent="0.15">
      <c r="A115" s="3">
        <v>35947</v>
      </c>
      <c r="B115" s="4">
        <v>31.8</v>
      </c>
      <c r="C115" s="7">
        <v>6</v>
      </c>
      <c r="G115" s="5">
        <f t="shared" si="11"/>
        <v>31.338856586290643</v>
      </c>
      <c r="H115" s="2">
        <f t="shared" si="10"/>
        <v>0.46114341370935819</v>
      </c>
    </row>
    <row r="116" spans="1:8" x14ac:dyDescent="0.15">
      <c r="A116" s="3">
        <v>35977</v>
      </c>
      <c r="B116" s="4">
        <v>32.700000000000003</v>
      </c>
      <c r="C116" s="7">
        <v>7</v>
      </c>
      <c r="G116" s="5">
        <f t="shared" si="11"/>
        <v>32.511930404183637</v>
      </c>
      <c r="H116" s="2">
        <f t="shared" si="10"/>
        <v>0.18806959581636562</v>
      </c>
    </row>
    <row r="117" spans="1:8" x14ac:dyDescent="0.15">
      <c r="A117" s="3">
        <v>36008</v>
      </c>
      <c r="B117" s="4">
        <v>32.4</v>
      </c>
      <c r="C117" s="7">
        <v>8</v>
      </c>
      <c r="G117" s="5">
        <f t="shared" si="11"/>
        <v>31.926705412236132</v>
      </c>
      <c r="H117" s="2">
        <f t="shared" si="10"/>
        <v>0.47329458776386701</v>
      </c>
    </row>
    <row r="118" spans="1:8" x14ac:dyDescent="0.15">
      <c r="A118" s="3">
        <v>36039</v>
      </c>
      <c r="B118" s="4">
        <v>30.4</v>
      </c>
      <c r="C118" s="7">
        <v>9</v>
      </c>
      <c r="G118" s="5">
        <f t="shared" si="11"/>
        <v>29.937227469756763</v>
      </c>
      <c r="H118" s="2">
        <f t="shared" si="10"/>
        <v>0.46277253024323528</v>
      </c>
    </row>
    <row r="119" spans="1:8" x14ac:dyDescent="0.15">
      <c r="A119" s="3">
        <v>36069</v>
      </c>
      <c r="B119" s="4">
        <v>29.5</v>
      </c>
      <c r="C119" s="7">
        <v>10</v>
      </c>
      <c r="G119" s="5">
        <f t="shared" si="11"/>
        <v>29.168602231683995</v>
      </c>
      <c r="H119" s="2">
        <f t="shared" si="10"/>
        <v>0.33139776831600543</v>
      </c>
    </row>
    <row r="120" spans="1:8" x14ac:dyDescent="0.15">
      <c r="A120" s="3">
        <v>36100</v>
      </c>
      <c r="B120" s="4">
        <v>29.3</v>
      </c>
      <c r="C120" s="7">
        <v>11</v>
      </c>
      <c r="G120" s="5">
        <f t="shared" si="11"/>
        <v>28.708939133407501</v>
      </c>
      <c r="H120" s="2">
        <f t="shared" si="10"/>
        <v>0.59106086659249968</v>
      </c>
    </row>
    <row r="121" spans="1:8" x14ac:dyDescent="0.15">
      <c r="A121" s="3">
        <v>36130</v>
      </c>
      <c r="B121" s="4">
        <v>30.3</v>
      </c>
      <c r="C121" s="7">
        <v>12</v>
      </c>
      <c r="G121" s="5">
        <f t="shared" si="11"/>
        <v>29.642079182604942</v>
      </c>
      <c r="H121" s="2">
        <f t="shared" si="10"/>
        <v>0.65792081739505903</v>
      </c>
    </row>
  </sheetData>
  <pageMargins left="0.75" right="0.75" top="1" bottom="1" header="0.5" footer="0.5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L126"/>
  <sheetViews>
    <sheetView topLeftCell="A85" zoomScale="65" workbookViewId="0">
      <selection activeCell="L129" sqref="L129"/>
    </sheetView>
  </sheetViews>
  <sheetFormatPr baseColWidth="10" defaultColWidth="8.83203125" defaultRowHeight="13" x14ac:dyDescent="0.15"/>
  <cols>
    <col min="6" max="6" width="17.1640625" bestFit="1" customWidth="1"/>
    <col min="8" max="8" width="9.83203125" bestFit="1" customWidth="1"/>
    <col min="11" max="11" width="12.1640625" bestFit="1" customWidth="1"/>
  </cols>
  <sheetData>
    <row r="1" spans="1:12" x14ac:dyDescent="0.15">
      <c r="A1" t="s">
        <v>1</v>
      </c>
      <c r="B1" t="s">
        <v>0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40</v>
      </c>
    </row>
    <row r="2" spans="1:12" x14ac:dyDescent="0.15">
      <c r="A2" s="1">
        <v>32509</v>
      </c>
      <c r="B2">
        <v>16.2</v>
      </c>
      <c r="C2">
        <v>1</v>
      </c>
      <c r="D2">
        <v>1</v>
      </c>
      <c r="E2">
        <f>D2^2</f>
        <v>1</v>
      </c>
      <c r="H2" s="2">
        <f t="array" ref="H2:H121">TREND(G8:G103,D8:E103,D2:E121)</f>
        <v>22.460156753852861</v>
      </c>
      <c r="I2" s="2">
        <f>B2-H2</f>
        <v>-6.2601567538528613</v>
      </c>
      <c r="J2" s="2">
        <f>AVERAGEIF($C$2:$C$103,C2,$I$2:$I$103)</f>
        <v>-3.4874843107842879</v>
      </c>
      <c r="K2" s="2">
        <f>H2+J2</f>
        <v>18.972672443068571</v>
      </c>
      <c r="L2" s="2">
        <f>B2-K2</f>
        <v>-2.7726724430685721</v>
      </c>
    </row>
    <row r="3" spans="1:12" x14ac:dyDescent="0.15">
      <c r="A3" s="1">
        <v>32540</v>
      </c>
      <c r="B3">
        <v>16.7</v>
      </c>
      <c r="C3">
        <v>2</v>
      </c>
      <c r="D3">
        <v>2</v>
      </c>
      <c r="E3">
        <f t="shared" ref="E3:E66" si="0">D3^2</f>
        <v>4</v>
      </c>
      <c r="H3" s="2">
        <v>22.477889991301684</v>
      </c>
      <c r="I3" s="2">
        <f t="shared" ref="I3:I66" si="1">B3-H3</f>
        <v>-5.7778899913016843</v>
      </c>
      <c r="J3" s="2">
        <f t="shared" ref="J3:J66" si="2">AVERAGEIF($C$2:$C$103,C3,$I$2:$I$103)</f>
        <v>-2.6796294534884719</v>
      </c>
      <c r="K3" s="2">
        <f t="shared" ref="K3:K66" si="3">H3+J3</f>
        <v>19.798260537813213</v>
      </c>
      <c r="L3" s="2">
        <f t="shared" ref="L3:L66" si="4">B3-K3</f>
        <v>-3.0982605378132142</v>
      </c>
    </row>
    <row r="4" spans="1:12" x14ac:dyDescent="0.15">
      <c r="A4" s="1">
        <v>32568</v>
      </c>
      <c r="B4">
        <v>18.7</v>
      </c>
      <c r="C4">
        <v>3</v>
      </c>
      <c r="D4">
        <v>3</v>
      </c>
      <c r="E4">
        <f t="shared" si="0"/>
        <v>9</v>
      </c>
      <c r="H4" s="2">
        <v>22.496016069369251</v>
      </c>
      <c r="I4" s="2">
        <f t="shared" si="1"/>
        <v>-3.7960160693692515</v>
      </c>
      <c r="J4" s="2">
        <f t="shared" si="2"/>
        <v>-2.0166118812558467</v>
      </c>
      <c r="K4" s="2">
        <f t="shared" si="3"/>
        <v>20.479404188113403</v>
      </c>
      <c r="L4" s="2">
        <f t="shared" si="4"/>
        <v>-1.7794041881134035</v>
      </c>
    </row>
    <row r="5" spans="1:12" x14ac:dyDescent="0.15">
      <c r="A5" s="1">
        <v>32599</v>
      </c>
      <c r="B5">
        <v>18.8</v>
      </c>
      <c r="C5">
        <v>4</v>
      </c>
      <c r="D5">
        <v>4</v>
      </c>
      <c r="E5">
        <f t="shared" si="0"/>
        <v>16</v>
      </c>
      <c r="H5" s="2">
        <v>22.514534988055566</v>
      </c>
      <c r="I5" s="2">
        <f t="shared" si="1"/>
        <v>-3.7145349880555649</v>
      </c>
      <c r="J5" s="2">
        <f t="shared" si="2"/>
        <v>-1.453987149641967</v>
      </c>
      <c r="K5" s="2">
        <f t="shared" si="3"/>
        <v>21.060547838413598</v>
      </c>
      <c r="L5" s="2">
        <f t="shared" si="4"/>
        <v>-2.2605478384135971</v>
      </c>
    </row>
    <row r="6" spans="1:12" x14ac:dyDescent="0.15">
      <c r="A6" s="1">
        <v>32629</v>
      </c>
      <c r="B6">
        <v>20.6</v>
      </c>
      <c r="C6">
        <v>5</v>
      </c>
      <c r="D6">
        <v>5</v>
      </c>
      <c r="E6">
        <f t="shared" si="0"/>
        <v>25</v>
      </c>
      <c r="H6" s="2">
        <v>22.533446747360628</v>
      </c>
      <c r="I6" s="2">
        <f t="shared" si="1"/>
        <v>-1.9334467473606267</v>
      </c>
      <c r="J6" s="2">
        <f t="shared" si="2"/>
        <v>8.244741353166378E-3</v>
      </c>
      <c r="K6" s="2">
        <f t="shared" si="3"/>
        <v>22.541691488713795</v>
      </c>
      <c r="L6" s="2">
        <f t="shared" si="4"/>
        <v>-1.9416914887137935</v>
      </c>
    </row>
    <row r="7" spans="1:12" x14ac:dyDescent="0.15">
      <c r="A7" s="1">
        <v>32660</v>
      </c>
      <c r="B7">
        <v>22.5</v>
      </c>
      <c r="C7">
        <v>6</v>
      </c>
      <c r="D7">
        <v>6</v>
      </c>
      <c r="E7">
        <f t="shared" si="0"/>
        <v>36</v>
      </c>
      <c r="H7" s="2">
        <v>22.552751347284431</v>
      </c>
      <c r="I7" s="2">
        <f t="shared" si="1"/>
        <v>-5.2751347284431205E-2</v>
      </c>
      <c r="J7" s="2">
        <f t="shared" si="2"/>
        <v>2.3811949028406652</v>
      </c>
      <c r="K7" s="2">
        <f t="shared" si="3"/>
        <v>24.933946250125096</v>
      </c>
      <c r="L7" s="2">
        <f t="shared" si="4"/>
        <v>-2.4339462501250964</v>
      </c>
    </row>
    <row r="8" spans="1:12" x14ac:dyDescent="0.15">
      <c r="A8" s="1">
        <v>32690</v>
      </c>
      <c r="B8">
        <v>23.3</v>
      </c>
      <c r="C8">
        <v>7</v>
      </c>
      <c r="D8">
        <v>7</v>
      </c>
      <c r="E8">
        <f t="shared" si="0"/>
        <v>49</v>
      </c>
      <c r="F8" s="2">
        <f>AVERAGE(B2:B13)</f>
        <v>20.908333333333335</v>
      </c>
      <c r="G8" s="2">
        <f>AVERAGE(F8:F9)</f>
        <v>21.070833333333333</v>
      </c>
      <c r="H8" s="2">
        <v>22.572448787826985</v>
      </c>
      <c r="I8" s="2">
        <f t="shared" si="1"/>
        <v>0.72755121217301522</v>
      </c>
      <c r="J8" s="2">
        <f t="shared" si="2"/>
        <v>2.8470298767722451</v>
      </c>
      <c r="K8" s="2">
        <f t="shared" si="3"/>
        <v>25.419478664599232</v>
      </c>
      <c r="L8" s="2">
        <f t="shared" si="4"/>
        <v>-2.1194786645992316</v>
      </c>
    </row>
    <row r="9" spans="1:12" x14ac:dyDescent="0.15">
      <c r="A9" s="1">
        <v>32721</v>
      </c>
      <c r="B9">
        <v>23.8</v>
      </c>
      <c r="C9">
        <v>8</v>
      </c>
      <c r="D9">
        <v>8</v>
      </c>
      <c r="E9">
        <f t="shared" si="0"/>
        <v>64</v>
      </c>
      <c r="F9" s="2">
        <f t="shared" ref="F9:F72" si="5">AVERAGE(B3:B14)</f>
        <v>21.233333333333334</v>
      </c>
      <c r="G9" s="2">
        <f t="shared" ref="G9:G72" si="6">AVERAGE(F9:F10)</f>
        <v>21.4375</v>
      </c>
      <c r="H9" s="2">
        <v>22.592539068988284</v>
      </c>
      <c r="I9" s="2">
        <f t="shared" si="1"/>
        <v>1.2074609310117168</v>
      </c>
      <c r="J9" s="2">
        <f t="shared" si="2"/>
        <v>2.6729402896236167</v>
      </c>
      <c r="K9" s="2">
        <f t="shared" si="3"/>
        <v>25.265479358611902</v>
      </c>
      <c r="L9" s="2">
        <f t="shared" si="4"/>
        <v>-1.4654793586119013</v>
      </c>
    </row>
    <row r="10" spans="1:12" x14ac:dyDescent="0.15">
      <c r="A10" s="1">
        <v>32752</v>
      </c>
      <c r="B10">
        <v>22.3</v>
      </c>
      <c r="C10">
        <v>9</v>
      </c>
      <c r="D10">
        <v>9</v>
      </c>
      <c r="E10">
        <f t="shared" si="0"/>
        <v>81</v>
      </c>
      <c r="F10" s="2">
        <f t="shared" si="5"/>
        <v>21.641666666666666</v>
      </c>
      <c r="G10" s="2">
        <f t="shared" si="6"/>
        <v>21.762500000000003</v>
      </c>
      <c r="H10" s="2">
        <v>22.613022190768326</v>
      </c>
      <c r="I10" s="2">
        <f t="shared" si="1"/>
        <v>-0.31302219076832571</v>
      </c>
      <c r="J10" s="2">
        <f t="shared" si="2"/>
        <v>0.62345786185624208</v>
      </c>
      <c r="K10" s="2">
        <f t="shared" si="3"/>
        <v>23.236480052624568</v>
      </c>
      <c r="L10" s="2">
        <f t="shared" si="4"/>
        <v>-0.93648005262456735</v>
      </c>
    </row>
    <row r="11" spans="1:12" x14ac:dyDescent="0.15">
      <c r="A11" s="1">
        <v>32782</v>
      </c>
      <c r="B11">
        <v>22.3</v>
      </c>
      <c r="C11">
        <v>10</v>
      </c>
      <c r="D11">
        <v>10</v>
      </c>
      <c r="E11">
        <f t="shared" si="0"/>
        <v>100</v>
      </c>
      <c r="F11" s="2">
        <f t="shared" si="5"/>
        <v>21.883333333333336</v>
      </c>
      <c r="G11" s="2">
        <f t="shared" si="6"/>
        <v>22.012500000000003</v>
      </c>
      <c r="H11" s="2">
        <v>22.633898153167117</v>
      </c>
      <c r="I11" s="2">
        <f t="shared" si="1"/>
        <v>-0.33389815316711591</v>
      </c>
      <c r="J11" s="2">
        <f t="shared" si="2"/>
        <v>-0.42641740652987847</v>
      </c>
      <c r="K11" s="2">
        <f t="shared" si="3"/>
        <v>22.207480746637238</v>
      </c>
      <c r="L11" s="2">
        <f t="shared" si="4"/>
        <v>9.251925336276301E-2</v>
      </c>
    </row>
    <row r="12" spans="1:12" x14ac:dyDescent="0.15">
      <c r="A12" s="1">
        <v>32813</v>
      </c>
      <c r="B12">
        <v>22.1</v>
      </c>
      <c r="C12">
        <v>11</v>
      </c>
      <c r="D12">
        <v>11</v>
      </c>
      <c r="E12">
        <f t="shared" si="0"/>
        <v>121</v>
      </c>
      <c r="F12" s="2">
        <f t="shared" si="5"/>
        <v>22.141666666666666</v>
      </c>
      <c r="G12" s="2">
        <f t="shared" si="6"/>
        <v>22.258333333333333</v>
      </c>
      <c r="H12" s="2">
        <v>22.655166956184654</v>
      </c>
      <c r="I12" s="2">
        <f t="shared" si="1"/>
        <v>-0.55516695618465306</v>
      </c>
      <c r="J12" s="2">
        <f t="shared" si="2"/>
        <v>-0.58918551553474607</v>
      </c>
      <c r="K12" s="2">
        <f t="shared" si="3"/>
        <v>22.065981440649907</v>
      </c>
      <c r="L12" s="2">
        <f t="shared" si="4"/>
        <v>3.401855935009479E-2</v>
      </c>
    </row>
    <row r="13" spans="1:12" x14ac:dyDescent="0.15">
      <c r="A13" s="1">
        <v>32843</v>
      </c>
      <c r="B13">
        <v>23.6</v>
      </c>
      <c r="C13">
        <v>12</v>
      </c>
      <c r="D13">
        <v>12</v>
      </c>
      <c r="E13">
        <f t="shared" si="0"/>
        <v>144</v>
      </c>
      <c r="F13" s="2">
        <f t="shared" si="5"/>
        <v>22.374999999999996</v>
      </c>
      <c r="G13" s="2">
        <f t="shared" si="6"/>
        <v>22.516666666666666</v>
      </c>
      <c r="H13" s="2">
        <v>22.676828599820936</v>
      </c>
      <c r="I13" s="2">
        <f t="shared" si="1"/>
        <v>0.92317140017906496</v>
      </c>
      <c r="J13" s="2">
        <f t="shared" si="2"/>
        <v>0.31015353484164221</v>
      </c>
      <c r="K13" s="2">
        <f t="shared" si="3"/>
        <v>22.986982134662579</v>
      </c>
      <c r="L13" s="2">
        <f t="shared" si="4"/>
        <v>0.61301786533742231</v>
      </c>
    </row>
    <row r="14" spans="1:12" x14ac:dyDescent="0.15">
      <c r="A14" s="1">
        <v>32874</v>
      </c>
      <c r="B14">
        <v>20.100000000000001</v>
      </c>
      <c r="C14">
        <v>1</v>
      </c>
      <c r="D14">
        <v>13</v>
      </c>
      <c r="E14">
        <f t="shared" si="0"/>
        <v>169</v>
      </c>
      <c r="F14" s="2">
        <f t="shared" si="5"/>
        <v>22.658333333333331</v>
      </c>
      <c r="G14" s="2">
        <f t="shared" si="6"/>
        <v>22.770833333333336</v>
      </c>
      <c r="H14" s="2">
        <v>22.698883084075963</v>
      </c>
      <c r="I14" s="2">
        <f t="shared" si="1"/>
        <v>-2.5988830840759611</v>
      </c>
      <c r="J14" s="2">
        <f t="shared" si="2"/>
        <v>-3.4874843107842879</v>
      </c>
      <c r="K14" s="2">
        <f t="shared" si="3"/>
        <v>19.211398773291673</v>
      </c>
      <c r="L14" s="2">
        <f t="shared" si="4"/>
        <v>0.88860122670832808</v>
      </c>
    </row>
    <row r="15" spans="1:12" x14ac:dyDescent="0.15">
      <c r="A15" s="1">
        <v>32905</v>
      </c>
      <c r="B15">
        <v>21.6</v>
      </c>
      <c r="C15">
        <v>2</v>
      </c>
      <c r="D15">
        <v>14</v>
      </c>
      <c r="E15">
        <f t="shared" si="0"/>
        <v>196</v>
      </c>
      <c r="F15" s="2">
        <f t="shared" si="5"/>
        <v>22.883333333333336</v>
      </c>
      <c r="G15" s="2">
        <f t="shared" si="6"/>
        <v>22.983333333333334</v>
      </c>
      <c r="H15" s="2">
        <v>22.721330408949736</v>
      </c>
      <c r="I15" s="2">
        <f t="shared" si="1"/>
        <v>-1.1213304089497349</v>
      </c>
      <c r="J15" s="2">
        <f t="shared" si="2"/>
        <v>-2.6796294534884719</v>
      </c>
      <c r="K15" s="2">
        <f t="shared" si="3"/>
        <v>20.041700955461266</v>
      </c>
      <c r="L15" s="2">
        <f t="shared" si="4"/>
        <v>1.5582990445387352</v>
      </c>
    </row>
    <row r="16" spans="1:12" x14ac:dyDescent="0.15">
      <c r="A16" s="1">
        <v>32933</v>
      </c>
      <c r="B16">
        <v>21.6</v>
      </c>
      <c r="C16">
        <v>3</v>
      </c>
      <c r="D16">
        <v>15</v>
      </c>
      <c r="E16">
        <f t="shared" si="0"/>
        <v>225</v>
      </c>
      <c r="F16" s="2">
        <f t="shared" si="5"/>
        <v>23.083333333333332</v>
      </c>
      <c r="G16" s="2">
        <f t="shared" si="6"/>
        <v>23.18333333333333</v>
      </c>
      <c r="H16" s="2">
        <v>22.744170574442258</v>
      </c>
      <c r="I16" s="2">
        <f t="shared" si="1"/>
        <v>-1.1441705744422563</v>
      </c>
      <c r="J16" s="2">
        <f t="shared" si="2"/>
        <v>-2.0166118812558467</v>
      </c>
      <c r="K16" s="2">
        <f t="shared" si="3"/>
        <v>20.72755869318641</v>
      </c>
      <c r="L16" s="2">
        <f t="shared" si="4"/>
        <v>0.87244130681359167</v>
      </c>
    </row>
    <row r="17" spans="1:12" x14ac:dyDescent="0.15">
      <c r="A17" s="1">
        <v>32964</v>
      </c>
      <c r="B17">
        <v>21.9</v>
      </c>
      <c r="C17">
        <v>4</v>
      </c>
      <c r="D17">
        <v>16</v>
      </c>
      <c r="E17">
        <f t="shared" si="0"/>
        <v>256</v>
      </c>
      <c r="F17" s="2">
        <f t="shared" si="5"/>
        <v>23.283333333333331</v>
      </c>
      <c r="G17" s="2">
        <f t="shared" si="6"/>
        <v>23.333333333333336</v>
      </c>
      <c r="H17" s="2">
        <v>22.767403580553523</v>
      </c>
      <c r="I17" s="2">
        <f t="shared" si="1"/>
        <v>-0.86740358055352473</v>
      </c>
      <c r="J17" s="2">
        <f t="shared" si="2"/>
        <v>-1.453987149641967</v>
      </c>
      <c r="K17" s="2">
        <f t="shared" si="3"/>
        <v>21.313416430911555</v>
      </c>
      <c r="L17" s="2">
        <f t="shared" si="4"/>
        <v>0.58658356908844311</v>
      </c>
    </row>
    <row r="18" spans="1:12" x14ac:dyDescent="0.15">
      <c r="A18" s="1">
        <v>32994</v>
      </c>
      <c r="B18">
        <v>23.4</v>
      </c>
      <c r="C18">
        <v>5</v>
      </c>
      <c r="D18">
        <v>17</v>
      </c>
      <c r="E18">
        <f t="shared" si="0"/>
        <v>289</v>
      </c>
      <c r="F18" s="2">
        <f t="shared" si="5"/>
        <v>23.383333333333336</v>
      </c>
      <c r="G18" s="2">
        <f t="shared" si="6"/>
        <v>23.4375</v>
      </c>
      <c r="H18" s="2">
        <v>22.791029427283533</v>
      </c>
      <c r="I18" s="2">
        <f t="shared" si="1"/>
        <v>0.6089705727164656</v>
      </c>
      <c r="J18" s="2">
        <f t="shared" si="2"/>
        <v>8.244741353166378E-3</v>
      </c>
      <c r="K18" s="2">
        <f t="shared" si="3"/>
        <v>22.7992741686367</v>
      </c>
      <c r="L18" s="2">
        <f t="shared" si="4"/>
        <v>0.60072583136329882</v>
      </c>
    </row>
    <row r="19" spans="1:12" x14ac:dyDescent="0.15">
      <c r="A19" s="1">
        <v>33025</v>
      </c>
      <c r="B19">
        <v>25.9</v>
      </c>
      <c r="C19">
        <v>6</v>
      </c>
      <c r="D19">
        <v>18</v>
      </c>
      <c r="E19">
        <f t="shared" si="0"/>
        <v>324</v>
      </c>
      <c r="F19" s="2">
        <f t="shared" si="5"/>
        <v>23.491666666666664</v>
      </c>
      <c r="G19" s="2">
        <f t="shared" si="6"/>
        <v>23.504166666666663</v>
      </c>
      <c r="H19" s="2">
        <v>22.81504811463229</v>
      </c>
      <c r="I19" s="2">
        <f t="shared" si="1"/>
        <v>3.0849518853677083</v>
      </c>
      <c r="J19" s="2">
        <f t="shared" si="2"/>
        <v>2.3811949028406652</v>
      </c>
      <c r="K19" s="2">
        <f t="shared" si="3"/>
        <v>25.196243017472955</v>
      </c>
      <c r="L19" s="2">
        <f t="shared" si="4"/>
        <v>0.70375698252704311</v>
      </c>
    </row>
    <row r="20" spans="1:12" x14ac:dyDescent="0.15">
      <c r="A20" s="1">
        <v>33055</v>
      </c>
      <c r="B20">
        <v>26</v>
      </c>
      <c r="C20">
        <v>7</v>
      </c>
      <c r="D20">
        <v>19</v>
      </c>
      <c r="E20">
        <f t="shared" si="0"/>
        <v>361</v>
      </c>
      <c r="F20" s="2">
        <f t="shared" si="5"/>
        <v>23.516666666666662</v>
      </c>
      <c r="G20" s="2">
        <f t="shared" si="6"/>
        <v>23.512499999999996</v>
      </c>
      <c r="H20" s="2">
        <v>22.839459642599795</v>
      </c>
      <c r="I20" s="2">
        <f t="shared" si="1"/>
        <v>3.1605403574002047</v>
      </c>
      <c r="J20" s="2">
        <f t="shared" si="2"/>
        <v>2.8470298767722451</v>
      </c>
      <c r="K20" s="2">
        <f t="shared" si="3"/>
        <v>25.686489519372039</v>
      </c>
      <c r="L20" s="2">
        <f t="shared" si="4"/>
        <v>0.31351048062796139</v>
      </c>
    </row>
    <row r="21" spans="1:12" x14ac:dyDescent="0.15">
      <c r="A21" s="1">
        <v>33086</v>
      </c>
      <c r="B21">
        <v>26.2</v>
      </c>
      <c r="C21">
        <v>8</v>
      </c>
      <c r="D21">
        <v>20</v>
      </c>
      <c r="E21">
        <f t="shared" si="0"/>
        <v>400</v>
      </c>
      <c r="F21" s="2">
        <f t="shared" si="5"/>
        <v>23.508333333333329</v>
      </c>
      <c r="G21" s="2">
        <f t="shared" si="6"/>
        <v>23.458333333333329</v>
      </c>
      <c r="H21" s="2">
        <v>22.864264011186044</v>
      </c>
      <c r="I21" s="2">
        <f t="shared" si="1"/>
        <v>3.3357359888139548</v>
      </c>
      <c r="J21" s="2">
        <f t="shared" si="2"/>
        <v>2.6729402896236167</v>
      </c>
      <c r="K21" s="2">
        <f t="shared" si="3"/>
        <v>25.537204300809663</v>
      </c>
      <c r="L21" s="2">
        <f t="shared" si="4"/>
        <v>0.66279569919033676</v>
      </c>
    </row>
    <row r="22" spans="1:12" x14ac:dyDescent="0.15">
      <c r="A22" s="1">
        <v>33117</v>
      </c>
      <c r="B22">
        <v>24.7</v>
      </c>
      <c r="C22">
        <v>9</v>
      </c>
      <c r="D22">
        <v>21</v>
      </c>
      <c r="E22">
        <f t="shared" si="0"/>
        <v>441</v>
      </c>
      <c r="F22" s="2">
        <f t="shared" si="5"/>
        <v>23.408333333333331</v>
      </c>
      <c r="G22" s="2">
        <f t="shared" si="6"/>
        <v>23.379166666666663</v>
      </c>
      <c r="H22" s="2">
        <v>22.889461220391041</v>
      </c>
      <c r="I22" s="2">
        <f t="shared" si="1"/>
        <v>1.810538779608958</v>
      </c>
      <c r="J22" s="2">
        <f t="shared" si="2"/>
        <v>0.62345786185624208</v>
      </c>
      <c r="K22" s="2">
        <f t="shared" si="3"/>
        <v>23.512919082247283</v>
      </c>
      <c r="L22" s="2">
        <f t="shared" si="4"/>
        <v>1.1870809177527164</v>
      </c>
    </row>
    <row r="23" spans="1:12" x14ac:dyDescent="0.15">
      <c r="A23" s="1">
        <v>33147</v>
      </c>
      <c r="B23">
        <v>23.5</v>
      </c>
      <c r="C23">
        <v>10</v>
      </c>
      <c r="D23">
        <v>22</v>
      </c>
      <c r="E23">
        <f t="shared" si="0"/>
        <v>484</v>
      </c>
      <c r="F23" s="2">
        <f t="shared" si="5"/>
        <v>23.349999999999998</v>
      </c>
      <c r="G23" s="2">
        <f t="shared" si="6"/>
        <v>23.337499999999999</v>
      </c>
      <c r="H23" s="2">
        <v>22.915051270214782</v>
      </c>
      <c r="I23" s="2">
        <f t="shared" si="1"/>
        <v>0.58494872978521784</v>
      </c>
      <c r="J23" s="2">
        <f t="shared" si="2"/>
        <v>-0.42641740652987847</v>
      </c>
      <c r="K23" s="2">
        <f t="shared" si="3"/>
        <v>22.488633863684903</v>
      </c>
      <c r="L23" s="2">
        <f t="shared" si="4"/>
        <v>1.0113661363150968</v>
      </c>
    </row>
    <row r="24" spans="1:12" x14ac:dyDescent="0.15">
      <c r="A24" s="1">
        <v>33178</v>
      </c>
      <c r="B24">
        <v>23.4</v>
      </c>
      <c r="C24">
        <v>11</v>
      </c>
      <c r="D24">
        <v>23</v>
      </c>
      <c r="E24">
        <f t="shared" si="0"/>
        <v>529</v>
      </c>
      <c r="F24" s="2">
        <f t="shared" si="5"/>
        <v>23.325000000000003</v>
      </c>
      <c r="G24" s="2">
        <f t="shared" si="6"/>
        <v>23.31666666666667</v>
      </c>
      <c r="H24" s="2">
        <v>22.941034160657271</v>
      </c>
      <c r="I24" s="2">
        <f t="shared" si="1"/>
        <v>0.45896583934272783</v>
      </c>
      <c r="J24" s="2">
        <f t="shared" si="2"/>
        <v>-0.58918551553474607</v>
      </c>
      <c r="K24" s="2">
        <f t="shared" si="3"/>
        <v>22.351848645122523</v>
      </c>
      <c r="L24" s="2">
        <f t="shared" si="4"/>
        <v>1.0481513548774757</v>
      </c>
    </row>
    <row r="25" spans="1:12" x14ac:dyDescent="0.15">
      <c r="A25" s="1">
        <v>33208</v>
      </c>
      <c r="B25">
        <v>23.9</v>
      </c>
      <c r="C25">
        <v>12</v>
      </c>
      <c r="D25">
        <v>24</v>
      </c>
      <c r="E25">
        <f t="shared" si="0"/>
        <v>576</v>
      </c>
      <c r="F25" s="2">
        <f t="shared" si="5"/>
        <v>23.308333333333334</v>
      </c>
      <c r="G25" s="2">
        <f t="shared" si="6"/>
        <v>23.295833333333334</v>
      </c>
      <c r="H25" s="2">
        <v>22.967409891718503</v>
      </c>
      <c r="I25" s="2">
        <f t="shared" si="1"/>
        <v>0.93259010828149513</v>
      </c>
      <c r="J25" s="2">
        <f t="shared" si="2"/>
        <v>0.31015353484164221</v>
      </c>
      <c r="K25" s="2">
        <f t="shared" si="3"/>
        <v>23.277563426560146</v>
      </c>
      <c r="L25" s="2">
        <f t="shared" si="4"/>
        <v>0.62243657343985248</v>
      </c>
    </row>
    <row r="26" spans="1:12" x14ac:dyDescent="0.15">
      <c r="A26" s="1">
        <v>33239</v>
      </c>
      <c r="B26">
        <v>20</v>
      </c>
      <c r="C26">
        <v>1</v>
      </c>
      <c r="D26">
        <v>25</v>
      </c>
      <c r="E26">
        <f t="shared" si="0"/>
        <v>625</v>
      </c>
      <c r="F26" s="2">
        <f t="shared" si="5"/>
        <v>23.283333333333335</v>
      </c>
      <c r="G26" s="2">
        <f t="shared" si="6"/>
        <v>23.308333333333334</v>
      </c>
      <c r="H26" s="2">
        <v>22.994178463398484</v>
      </c>
      <c r="I26" s="2">
        <f t="shared" si="1"/>
        <v>-2.9941784633984838</v>
      </c>
      <c r="J26" s="2">
        <f t="shared" si="2"/>
        <v>-3.4874843107842879</v>
      </c>
      <c r="K26" s="2">
        <f t="shared" si="3"/>
        <v>19.506694152614195</v>
      </c>
      <c r="L26" s="2">
        <f t="shared" si="4"/>
        <v>0.49330584738580541</v>
      </c>
    </row>
    <row r="27" spans="1:12" x14ac:dyDescent="0.15">
      <c r="A27" s="1">
        <v>33270</v>
      </c>
      <c r="B27">
        <v>20.399999999999999</v>
      </c>
      <c r="C27">
        <v>2</v>
      </c>
      <c r="D27">
        <v>26</v>
      </c>
      <c r="E27">
        <f t="shared" si="0"/>
        <v>676</v>
      </c>
      <c r="F27" s="2">
        <f t="shared" si="5"/>
        <v>23.333333333333332</v>
      </c>
      <c r="G27" s="2">
        <f t="shared" si="6"/>
        <v>23.337499999999999</v>
      </c>
      <c r="H27" s="2">
        <v>23.021339875697208</v>
      </c>
      <c r="I27" s="2">
        <f t="shared" si="1"/>
        <v>-2.6213398756972097</v>
      </c>
      <c r="J27" s="2">
        <f t="shared" si="2"/>
        <v>-2.6796294534884719</v>
      </c>
      <c r="K27" s="2">
        <f t="shared" si="3"/>
        <v>20.341710422208735</v>
      </c>
      <c r="L27" s="2">
        <f t="shared" si="4"/>
        <v>5.828957779126398E-2</v>
      </c>
    </row>
    <row r="28" spans="1:12" x14ac:dyDescent="0.15">
      <c r="A28" s="1">
        <v>33298</v>
      </c>
      <c r="B28">
        <v>20.9</v>
      </c>
      <c r="C28">
        <v>3</v>
      </c>
      <c r="D28">
        <v>27</v>
      </c>
      <c r="E28">
        <f t="shared" si="0"/>
        <v>729</v>
      </c>
      <c r="F28" s="2">
        <f t="shared" si="5"/>
        <v>23.341666666666665</v>
      </c>
      <c r="G28" s="2">
        <f t="shared" si="6"/>
        <v>23.299999999999997</v>
      </c>
      <c r="H28" s="2">
        <v>23.04889412861468</v>
      </c>
      <c r="I28" s="2">
        <f t="shared" si="1"/>
        <v>-2.1488941286146819</v>
      </c>
      <c r="J28" s="2">
        <f t="shared" si="2"/>
        <v>-2.0166118812558467</v>
      </c>
      <c r="K28" s="2">
        <f t="shared" si="3"/>
        <v>21.032282247358832</v>
      </c>
      <c r="L28" s="2">
        <f t="shared" si="4"/>
        <v>-0.13228224735883387</v>
      </c>
    </row>
    <row r="29" spans="1:12" x14ac:dyDescent="0.15">
      <c r="A29" s="1">
        <v>33329</v>
      </c>
      <c r="B29">
        <v>21.6</v>
      </c>
      <c r="C29">
        <v>4</v>
      </c>
      <c r="D29">
        <v>28</v>
      </c>
      <c r="E29">
        <f t="shared" si="0"/>
        <v>784</v>
      </c>
      <c r="F29" s="2">
        <f t="shared" si="5"/>
        <v>23.258333333333329</v>
      </c>
      <c r="G29" s="2">
        <f t="shared" si="6"/>
        <v>23.204166666666662</v>
      </c>
      <c r="H29" s="2">
        <v>23.076841222150897</v>
      </c>
      <c r="I29" s="2">
        <f t="shared" si="1"/>
        <v>-1.4768412221508953</v>
      </c>
      <c r="J29" s="2">
        <f t="shared" si="2"/>
        <v>-1.453987149641967</v>
      </c>
      <c r="K29" s="2">
        <f t="shared" si="3"/>
        <v>21.622854072508929</v>
      </c>
      <c r="L29" s="2">
        <f t="shared" si="4"/>
        <v>-2.2854072508927459E-2</v>
      </c>
    </row>
    <row r="30" spans="1:12" x14ac:dyDescent="0.15">
      <c r="A30" s="1">
        <v>33359</v>
      </c>
      <c r="B30">
        <v>23.2</v>
      </c>
      <c r="C30">
        <v>5</v>
      </c>
      <c r="D30">
        <v>29</v>
      </c>
      <c r="E30">
        <f t="shared" si="0"/>
        <v>841</v>
      </c>
      <c r="F30" s="2">
        <f t="shared" si="5"/>
        <v>23.149999999999995</v>
      </c>
      <c r="G30" s="2">
        <f t="shared" si="6"/>
        <v>23.12083333333333</v>
      </c>
      <c r="H30" s="2">
        <v>23.105181156305861</v>
      </c>
      <c r="I30" s="2">
        <f t="shared" si="1"/>
        <v>9.4818843694138621E-2</v>
      </c>
      <c r="J30" s="2">
        <f t="shared" si="2"/>
        <v>8.244741353166378E-3</v>
      </c>
      <c r="K30" s="2">
        <f t="shared" si="3"/>
        <v>23.113425897659027</v>
      </c>
      <c r="L30" s="2">
        <f t="shared" si="4"/>
        <v>8.6574102340971848E-2</v>
      </c>
    </row>
    <row r="31" spans="1:12" x14ac:dyDescent="0.15">
      <c r="A31" s="1">
        <v>33390</v>
      </c>
      <c r="B31">
        <v>25.6</v>
      </c>
      <c r="C31">
        <v>6</v>
      </c>
      <c r="D31">
        <v>30</v>
      </c>
      <c r="E31">
        <f t="shared" si="0"/>
        <v>900</v>
      </c>
      <c r="F31" s="2">
        <f t="shared" si="5"/>
        <v>23.091666666666665</v>
      </c>
      <c r="G31" s="2">
        <f t="shared" si="6"/>
        <v>23.079166666666666</v>
      </c>
      <c r="H31" s="2">
        <v>23.133913931079569</v>
      </c>
      <c r="I31" s="2">
        <f t="shared" si="1"/>
        <v>2.4660860689204327</v>
      </c>
      <c r="J31" s="2">
        <f t="shared" si="2"/>
        <v>2.3811949028406652</v>
      </c>
      <c r="K31" s="2">
        <f t="shared" si="3"/>
        <v>25.515108833920234</v>
      </c>
      <c r="L31" s="2">
        <f t="shared" si="4"/>
        <v>8.4891166079767544E-2</v>
      </c>
    </row>
    <row r="32" spans="1:12" x14ac:dyDescent="0.15">
      <c r="A32" s="1">
        <v>33420</v>
      </c>
      <c r="B32">
        <v>26.6</v>
      </c>
      <c r="C32">
        <v>7</v>
      </c>
      <c r="D32">
        <v>31</v>
      </c>
      <c r="E32">
        <f t="shared" si="0"/>
        <v>961</v>
      </c>
      <c r="F32" s="2">
        <f t="shared" si="5"/>
        <v>23.066666666666666</v>
      </c>
      <c r="G32" s="2">
        <f t="shared" si="6"/>
        <v>23.074999999999996</v>
      </c>
      <c r="H32" s="2">
        <v>23.163039546472024</v>
      </c>
      <c r="I32" s="2">
        <f t="shared" si="1"/>
        <v>3.436960453527977</v>
      </c>
      <c r="J32" s="2">
        <f t="shared" si="2"/>
        <v>2.8470298767722451</v>
      </c>
      <c r="K32" s="2">
        <f t="shared" si="3"/>
        <v>26.010069423244268</v>
      </c>
      <c r="L32" s="2">
        <f t="shared" si="4"/>
        <v>0.58993057675573368</v>
      </c>
    </row>
    <row r="33" spans="1:12" x14ac:dyDescent="0.15">
      <c r="A33" s="1">
        <v>33451</v>
      </c>
      <c r="B33">
        <v>26.3</v>
      </c>
      <c r="C33">
        <v>8</v>
      </c>
      <c r="D33">
        <v>32</v>
      </c>
      <c r="E33">
        <f t="shared" si="0"/>
        <v>1024</v>
      </c>
      <c r="F33" s="2">
        <f t="shared" si="5"/>
        <v>23.083333333333329</v>
      </c>
      <c r="G33" s="2">
        <f t="shared" si="6"/>
        <v>23.112499999999997</v>
      </c>
      <c r="H33" s="2">
        <v>23.192558002483228</v>
      </c>
      <c r="I33" s="2">
        <f t="shared" si="1"/>
        <v>3.1074419975167729</v>
      </c>
      <c r="J33" s="2">
        <f t="shared" si="2"/>
        <v>2.6729402896236167</v>
      </c>
      <c r="K33" s="2">
        <f t="shared" si="3"/>
        <v>25.865498292106846</v>
      </c>
      <c r="L33" s="2">
        <f t="shared" si="4"/>
        <v>0.43450170789315479</v>
      </c>
    </row>
    <row r="34" spans="1:12" x14ac:dyDescent="0.15">
      <c r="A34" s="1">
        <v>33482</v>
      </c>
      <c r="B34">
        <v>23.7</v>
      </c>
      <c r="C34">
        <v>9</v>
      </c>
      <c r="D34">
        <v>33</v>
      </c>
      <c r="E34">
        <f t="shared" si="0"/>
        <v>1089</v>
      </c>
      <c r="F34" s="2">
        <f t="shared" si="5"/>
        <v>23.141666666666666</v>
      </c>
      <c r="G34" s="2">
        <f t="shared" si="6"/>
        <v>23.166666666666664</v>
      </c>
      <c r="H34" s="2">
        <v>23.222469299113172</v>
      </c>
      <c r="I34" s="2">
        <f t="shared" si="1"/>
        <v>0.47753070088682747</v>
      </c>
      <c r="J34" s="2">
        <f t="shared" si="2"/>
        <v>0.62345786185624208</v>
      </c>
      <c r="K34" s="2">
        <f t="shared" si="3"/>
        <v>23.845927160969413</v>
      </c>
      <c r="L34" s="2">
        <f t="shared" si="4"/>
        <v>-0.14592716096941416</v>
      </c>
    </row>
    <row r="35" spans="1:12" x14ac:dyDescent="0.15">
      <c r="A35" s="1">
        <v>33512</v>
      </c>
      <c r="B35">
        <v>22.2</v>
      </c>
      <c r="C35">
        <v>10</v>
      </c>
      <c r="D35">
        <v>34</v>
      </c>
      <c r="E35">
        <f t="shared" si="0"/>
        <v>1156</v>
      </c>
      <c r="F35" s="2">
        <f t="shared" si="5"/>
        <v>23.191666666666663</v>
      </c>
      <c r="G35" s="2">
        <f t="shared" si="6"/>
        <v>23.216666666666661</v>
      </c>
      <c r="H35" s="2">
        <v>23.252773436361867</v>
      </c>
      <c r="I35" s="2">
        <f t="shared" si="1"/>
        <v>-1.0527734363618677</v>
      </c>
      <c r="J35" s="2">
        <f t="shared" si="2"/>
        <v>-0.42641740652987847</v>
      </c>
      <c r="K35" s="2">
        <f t="shared" si="3"/>
        <v>22.826356029831988</v>
      </c>
      <c r="L35" s="2">
        <f t="shared" si="4"/>
        <v>-0.62635602983198879</v>
      </c>
    </row>
    <row r="36" spans="1:12" x14ac:dyDescent="0.15">
      <c r="A36" s="1">
        <v>33543</v>
      </c>
      <c r="B36">
        <v>22.7</v>
      </c>
      <c r="C36">
        <v>11</v>
      </c>
      <c r="D36">
        <v>35</v>
      </c>
      <c r="E36">
        <f t="shared" si="0"/>
        <v>1225</v>
      </c>
      <c r="F36" s="2">
        <f t="shared" si="5"/>
        <v>23.24166666666666</v>
      </c>
      <c r="G36" s="2">
        <f t="shared" si="6"/>
        <v>23.249999999999993</v>
      </c>
      <c r="H36" s="2">
        <v>23.283470414229306</v>
      </c>
      <c r="I36" s="2">
        <f t="shared" si="1"/>
        <v>-0.58347041422930701</v>
      </c>
      <c r="J36" s="2">
        <f t="shared" si="2"/>
        <v>-0.58918551553474607</v>
      </c>
      <c r="K36" s="2">
        <f t="shared" si="3"/>
        <v>22.694284898694562</v>
      </c>
      <c r="L36" s="2">
        <f t="shared" si="4"/>
        <v>5.7151013054372868E-3</v>
      </c>
    </row>
    <row r="37" spans="1:12" x14ac:dyDescent="0.15">
      <c r="A37" s="1">
        <v>33573</v>
      </c>
      <c r="B37">
        <v>23.6</v>
      </c>
      <c r="C37">
        <v>12</v>
      </c>
      <c r="D37">
        <v>36</v>
      </c>
      <c r="E37">
        <f t="shared" si="0"/>
        <v>1296</v>
      </c>
      <c r="F37" s="2">
        <f t="shared" si="5"/>
        <v>23.258333333333329</v>
      </c>
      <c r="G37" s="2">
        <f t="shared" si="6"/>
        <v>23.262499999999996</v>
      </c>
      <c r="H37" s="2">
        <v>23.31456023271549</v>
      </c>
      <c r="I37" s="2">
        <f t="shared" si="1"/>
        <v>0.2854397672845117</v>
      </c>
      <c r="J37" s="2">
        <f t="shared" si="2"/>
        <v>0.31015353484164221</v>
      </c>
      <c r="K37" s="2">
        <f t="shared" si="3"/>
        <v>23.624713767557132</v>
      </c>
      <c r="L37" s="2">
        <f t="shared" si="4"/>
        <v>-2.471376755713095E-2</v>
      </c>
    </row>
    <row r="38" spans="1:12" x14ac:dyDescent="0.15">
      <c r="A38" s="1">
        <v>33604</v>
      </c>
      <c r="B38">
        <v>20.2</v>
      </c>
      <c r="C38">
        <v>1</v>
      </c>
      <c r="D38">
        <v>37</v>
      </c>
      <c r="E38">
        <f t="shared" si="0"/>
        <v>1369</v>
      </c>
      <c r="F38" s="2">
        <f t="shared" si="5"/>
        <v>23.266666666666666</v>
      </c>
      <c r="G38" s="2">
        <f t="shared" si="6"/>
        <v>23.254166666666663</v>
      </c>
      <c r="H38" s="2">
        <v>23.346042891820421</v>
      </c>
      <c r="I38" s="2">
        <f t="shared" si="1"/>
        <v>-3.1460428918204215</v>
      </c>
      <c r="J38" s="2">
        <f t="shared" si="2"/>
        <v>-3.4874843107842879</v>
      </c>
      <c r="K38" s="2">
        <f t="shared" si="3"/>
        <v>19.858558581036132</v>
      </c>
      <c r="L38" s="2">
        <f t="shared" si="4"/>
        <v>0.3414414189638677</v>
      </c>
    </row>
    <row r="39" spans="1:12" x14ac:dyDescent="0.15">
      <c r="A39" s="1">
        <v>33635</v>
      </c>
      <c r="B39">
        <v>21.1</v>
      </c>
      <c r="C39">
        <v>2</v>
      </c>
      <c r="D39">
        <v>38</v>
      </c>
      <c r="E39">
        <f t="shared" si="0"/>
        <v>1444</v>
      </c>
      <c r="F39" s="2">
        <f t="shared" si="5"/>
        <v>23.241666666666664</v>
      </c>
      <c r="G39" s="2">
        <f t="shared" si="6"/>
        <v>23.237499999999997</v>
      </c>
      <c r="H39" s="2">
        <v>23.3779183915441</v>
      </c>
      <c r="I39" s="2">
        <f t="shared" si="1"/>
        <v>-2.2779183915440981</v>
      </c>
      <c r="J39" s="2">
        <f t="shared" si="2"/>
        <v>-2.6796294534884719</v>
      </c>
      <c r="K39" s="2">
        <f t="shared" si="3"/>
        <v>20.698288938055626</v>
      </c>
      <c r="L39" s="2">
        <f t="shared" si="4"/>
        <v>0.40171106194437556</v>
      </c>
    </row>
    <row r="40" spans="1:12" x14ac:dyDescent="0.15">
      <c r="A40" s="1">
        <v>33664</v>
      </c>
      <c r="B40">
        <v>21.5</v>
      </c>
      <c r="C40">
        <v>3</v>
      </c>
      <c r="D40">
        <v>39</v>
      </c>
      <c r="E40">
        <f t="shared" si="0"/>
        <v>1521</v>
      </c>
      <c r="F40" s="2">
        <f t="shared" si="5"/>
        <v>23.233333333333334</v>
      </c>
      <c r="G40" s="2">
        <f t="shared" si="6"/>
        <v>23.229166666666664</v>
      </c>
      <c r="H40" s="2">
        <v>23.410186731886522</v>
      </c>
      <c r="I40" s="2">
        <f t="shared" si="1"/>
        <v>-1.9101867318865224</v>
      </c>
      <c r="J40" s="2">
        <f t="shared" si="2"/>
        <v>-2.0166118812558467</v>
      </c>
      <c r="K40" s="2">
        <f t="shared" si="3"/>
        <v>21.393574850630674</v>
      </c>
      <c r="L40" s="2">
        <f t="shared" si="4"/>
        <v>0.10642514936932557</v>
      </c>
    </row>
    <row r="41" spans="1:12" x14ac:dyDescent="0.15">
      <c r="A41" s="1">
        <v>33695</v>
      </c>
      <c r="B41">
        <v>22.2</v>
      </c>
      <c r="C41">
        <v>4</v>
      </c>
      <c r="D41">
        <v>40</v>
      </c>
      <c r="E41">
        <f t="shared" si="0"/>
        <v>1600</v>
      </c>
      <c r="F41" s="2">
        <f t="shared" si="5"/>
        <v>23.224999999999998</v>
      </c>
      <c r="G41" s="2">
        <f t="shared" si="6"/>
        <v>23.25</v>
      </c>
      <c r="H41" s="2">
        <v>23.442847912847689</v>
      </c>
      <c r="I41" s="2">
        <f t="shared" si="1"/>
        <v>-1.2428479128476901</v>
      </c>
      <c r="J41" s="2">
        <f t="shared" si="2"/>
        <v>-1.453987149641967</v>
      </c>
      <c r="K41" s="2">
        <f t="shared" si="3"/>
        <v>21.988860763205722</v>
      </c>
      <c r="L41" s="2">
        <f t="shared" si="4"/>
        <v>0.21113923679427771</v>
      </c>
    </row>
    <row r="42" spans="1:12" x14ac:dyDescent="0.15">
      <c r="A42" s="1">
        <v>33725</v>
      </c>
      <c r="B42">
        <v>23.4</v>
      </c>
      <c r="C42">
        <v>5</v>
      </c>
      <c r="D42">
        <v>41</v>
      </c>
      <c r="E42">
        <f t="shared" si="0"/>
        <v>1681</v>
      </c>
      <c r="F42" s="2">
        <f t="shared" si="5"/>
        <v>23.275000000000002</v>
      </c>
      <c r="G42" s="2">
        <f t="shared" si="6"/>
        <v>23.279166666666669</v>
      </c>
      <c r="H42" s="2">
        <v>23.475901934427604</v>
      </c>
      <c r="I42" s="2">
        <f t="shared" si="1"/>
        <v>-7.5901934427605511E-2</v>
      </c>
      <c r="J42" s="2">
        <f t="shared" si="2"/>
        <v>8.244741353166378E-3</v>
      </c>
      <c r="K42" s="2">
        <f t="shared" si="3"/>
        <v>23.484146675780771</v>
      </c>
      <c r="L42" s="2">
        <f t="shared" si="4"/>
        <v>-8.4146675780772284E-2</v>
      </c>
    </row>
    <row r="43" spans="1:12" x14ac:dyDescent="0.15">
      <c r="A43" s="1">
        <v>33756</v>
      </c>
      <c r="B43">
        <v>25.7</v>
      </c>
      <c r="C43">
        <v>6</v>
      </c>
      <c r="D43">
        <v>42</v>
      </c>
      <c r="E43">
        <f t="shared" si="0"/>
        <v>1764</v>
      </c>
      <c r="F43" s="2">
        <f t="shared" si="5"/>
        <v>23.283333333333331</v>
      </c>
      <c r="G43" s="2">
        <f t="shared" si="6"/>
        <v>23.270833333333336</v>
      </c>
      <c r="H43" s="2">
        <v>23.509348796626266</v>
      </c>
      <c r="I43" s="2">
        <f t="shared" si="1"/>
        <v>2.1906512033737329</v>
      </c>
      <c r="J43" s="2">
        <f t="shared" si="2"/>
        <v>2.3811949028406652</v>
      </c>
      <c r="K43" s="2">
        <f t="shared" si="3"/>
        <v>25.890543699466932</v>
      </c>
      <c r="L43" s="2">
        <f t="shared" si="4"/>
        <v>-0.19054369946693228</v>
      </c>
    </row>
    <row r="44" spans="1:12" x14ac:dyDescent="0.15">
      <c r="A44" s="1">
        <v>33786</v>
      </c>
      <c r="B44">
        <v>26.3</v>
      </c>
      <c r="C44">
        <v>7</v>
      </c>
      <c r="D44">
        <v>43</v>
      </c>
      <c r="E44">
        <f t="shared" si="0"/>
        <v>1849</v>
      </c>
      <c r="F44" s="2">
        <f t="shared" si="5"/>
        <v>23.258333333333336</v>
      </c>
      <c r="G44" s="2">
        <f t="shared" si="6"/>
        <v>23.291666666666668</v>
      </c>
      <c r="H44" s="2">
        <v>23.543188499443673</v>
      </c>
      <c r="I44" s="2">
        <f t="shared" si="1"/>
        <v>2.7568115005563278</v>
      </c>
      <c r="J44" s="2">
        <f t="shared" si="2"/>
        <v>2.8470298767722451</v>
      </c>
      <c r="K44" s="2">
        <f t="shared" si="3"/>
        <v>26.39021837621592</v>
      </c>
      <c r="L44" s="2">
        <f t="shared" si="4"/>
        <v>-9.0218376215918994E-2</v>
      </c>
    </row>
    <row r="45" spans="1:12" x14ac:dyDescent="0.15">
      <c r="A45" s="1">
        <v>33817</v>
      </c>
      <c r="B45">
        <v>26.2</v>
      </c>
      <c r="C45">
        <v>8</v>
      </c>
      <c r="D45">
        <v>44</v>
      </c>
      <c r="E45">
        <f t="shared" si="0"/>
        <v>1936</v>
      </c>
      <c r="F45" s="2">
        <f t="shared" si="5"/>
        <v>23.324999999999999</v>
      </c>
      <c r="G45" s="2">
        <f t="shared" si="6"/>
        <v>23.35</v>
      </c>
      <c r="H45" s="2">
        <v>23.577421042879827</v>
      </c>
      <c r="I45" s="2">
        <f t="shared" si="1"/>
        <v>2.6225789571201723</v>
      </c>
      <c r="J45" s="2">
        <f t="shared" si="2"/>
        <v>2.6729402896236167</v>
      </c>
      <c r="K45" s="2">
        <f t="shared" si="3"/>
        <v>26.250361332503445</v>
      </c>
      <c r="L45" s="2">
        <f t="shared" si="4"/>
        <v>-5.0361332503445766E-2</v>
      </c>
    </row>
    <row r="46" spans="1:12" x14ac:dyDescent="0.15">
      <c r="A46" s="1">
        <v>33848</v>
      </c>
      <c r="B46">
        <v>23.6</v>
      </c>
      <c r="C46">
        <v>9</v>
      </c>
      <c r="D46">
        <v>45</v>
      </c>
      <c r="E46">
        <f t="shared" si="0"/>
        <v>2025</v>
      </c>
      <c r="F46" s="2">
        <f t="shared" si="5"/>
        <v>23.375</v>
      </c>
      <c r="G46" s="2">
        <f t="shared" si="6"/>
        <v>23.404166666666669</v>
      </c>
      <c r="H46" s="2">
        <v>23.612046426934725</v>
      </c>
      <c r="I46" s="2">
        <f t="shared" si="1"/>
        <v>-1.2046426934723797E-2</v>
      </c>
      <c r="J46" s="2">
        <f t="shared" si="2"/>
        <v>0.62345786185624208</v>
      </c>
      <c r="K46" s="2">
        <f t="shared" si="3"/>
        <v>24.235504288790967</v>
      </c>
      <c r="L46" s="2">
        <f t="shared" si="4"/>
        <v>-0.63550428879096543</v>
      </c>
    </row>
    <row r="47" spans="1:12" x14ac:dyDescent="0.15">
      <c r="A47" s="1">
        <v>33878</v>
      </c>
      <c r="B47">
        <v>22.8</v>
      </c>
      <c r="C47">
        <v>10</v>
      </c>
      <c r="D47">
        <v>46</v>
      </c>
      <c r="E47">
        <f t="shared" si="0"/>
        <v>2116</v>
      </c>
      <c r="F47" s="2">
        <f t="shared" si="5"/>
        <v>23.433333333333337</v>
      </c>
      <c r="G47" s="2">
        <f t="shared" si="6"/>
        <v>23.470833333333339</v>
      </c>
      <c r="H47" s="2">
        <v>23.647064651608371</v>
      </c>
      <c r="I47" s="2">
        <f t="shared" si="1"/>
        <v>-0.84706465160837041</v>
      </c>
      <c r="J47" s="2">
        <f t="shared" si="2"/>
        <v>-0.42641740652987847</v>
      </c>
      <c r="K47" s="2">
        <f t="shared" si="3"/>
        <v>23.220647245078492</v>
      </c>
      <c r="L47" s="2">
        <f t="shared" si="4"/>
        <v>-0.42064724507849149</v>
      </c>
    </row>
    <row r="48" spans="1:12" x14ac:dyDescent="0.15">
      <c r="A48" s="1">
        <v>33909</v>
      </c>
      <c r="B48">
        <v>22.8</v>
      </c>
      <c r="C48">
        <v>11</v>
      </c>
      <c r="D48">
        <v>47</v>
      </c>
      <c r="E48">
        <f t="shared" si="0"/>
        <v>2209</v>
      </c>
      <c r="F48" s="2">
        <f t="shared" si="5"/>
        <v>23.508333333333336</v>
      </c>
      <c r="G48" s="2">
        <f t="shared" si="6"/>
        <v>23.56666666666667</v>
      </c>
      <c r="H48" s="2">
        <v>23.682475716900761</v>
      </c>
      <c r="I48" s="2">
        <f t="shared" si="1"/>
        <v>-0.88247571690076043</v>
      </c>
      <c r="J48" s="2">
        <f t="shared" si="2"/>
        <v>-0.58918551553474607</v>
      </c>
      <c r="K48" s="2">
        <f t="shared" si="3"/>
        <v>23.093290201366017</v>
      </c>
      <c r="L48" s="2">
        <f t="shared" si="4"/>
        <v>-0.29329020136601613</v>
      </c>
    </row>
    <row r="49" spans="1:12" x14ac:dyDescent="0.15">
      <c r="A49" s="1">
        <v>33939</v>
      </c>
      <c r="B49">
        <v>23.3</v>
      </c>
      <c r="C49">
        <v>12</v>
      </c>
      <c r="D49">
        <v>48</v>
      </c>
      <c r="E49">
        <f t="shared" si="0"/>
        <v>2304</v>
      </c>
      <c r="F49" s="2">
        <f t="shared" si="5"/>
        <v>23.625</v>
      </c>
      <c r="G49" s="2">
        <f t="shared" si="6"/>
        <v>23.662500000000001</v>
      </c>
      <c r="H49" s="2">
        <v>23.718279622811899</v>
      </c>
      <c r="I49" s="2">
        <f t="shared" si="1"/>
        <v>-0.41827962281189812</v>
      </c>
      <c r="J49" s="2">
        <f t="shared" si="2"/>
        <v>0.31015353484164221</v>
      </c>
      <c r="K49" s="2">
        <f t="shared" si="3"/>
        <v>24.028433157653541</v>
      </c>
      <c r="L49" s="2">
        <f t="shared" si="4"/>
        <v>-0.72843315765354077</v>
      </c>
    </row>
    <row r="50" spans="1:12" x14ac:dyDescent="0.15">
      <c r="A50" s="1">
        <v>33970</v>
      </c>
      <c r="B50">
        <v>21</v>
      </c>
      <c r="C50">
        <v>1</v>
      </c>
      <c r="D50">
        <v>49</v>
      </c>
      <c r="E50">
        <f t="shared" si="0"/>
        <v>2401</v>
      </c>
      <c r="F50" s="2">
        <f t="shared" si="5"/>
        <v>23.7</v>
      </c>
      <c r="G50" s="2">
        <f t="shared" si="6"/>
        <v>23.74583333333333</v>
      </c>
      <c r="H50" s="2">
        <v>23.754476369341781</v>
      </c>
      <c r="I50" s="2">
        <f t="shared" si="1"/>
        <v>-2.7544763693417806</v>
      </c>
      <c r="J50" s="2">
        <f t="shared" si="2"/>
        <v>-3.4874843107842879</v>
      </c>
      <c r="K50" s="2">
        <f t="shared" si="3"/>
        <v>20.266992058557491</v>
      </c>
      <c r="L50" s="2">
        <f t="shared" si="4"/>
        <v>0.73300794144250858</v>
      </c>
    </row>
    <row r="51" spans="1:12" x14ac:dyDescent="0.15">
      <c r="A51" s="1">
        <v>34001</v>
      </c>
      <c r="B51">
        <v>21.7</v>
      </c>
      <c r="C51">
        <v>2</v>
      </c>
      <c r="D51">
        <v>50</v>
      </c>
      <c r="E51">
        <f t="shared" si="0"/>
        <v>2500</v>
      </c>
      <c r="F51" s="2">
        <f t="shared" si="5"/>
        <v>23.791666666666661</v>
      </c>
      <c r="G51" s="2">
        <f t="shared" si="6"/>
        <v>23.829166666666662</v>
      </c>
      <c r="H51" s="2">
        <v>23.79106595649041</v>
      </c>
      <c r="I51" s="2">
        <f t="shared" si="1"/>
        <v>-2.0910659564904108</v>
      </c>
      <c r="J51" s="2">
        <f t="shared" si="2"/>
        <v>-2.6796294534884719</v>
      </c>
      <c r="K51" s="2">
        <f t="shared" si="3"/>
        <v>21.11143650300194</v>
      </c>
      <c r="L51" s="2">
        <f t="shared" si="4"/>
        <v>0.58856349699805932</v>
      </c>
    </row>
    <row r="52" spans="1:12" x14ac:dyDescent="0.15">
      <c r="A52" s="1">
        <v>34029</v>
      </c>
      <c r="B52">
        <v>22.2</v>
      </c>
      <c r="C52">
        <v>3</v>
      </c>
      <c r="D52">
        <v>51</v>
      </c>
      <c r="E52">
        <f t="shared" si="0"/>
        <v>2601</v>
      </c>
      <c r="F52" s="2">
        <f t="shared" si="5"/>
        <v>23.866666666666664</v>
      </c>
      <c r="G52" s="2">
        <f t="shared" si="6"/>
        <v>23.9375</v>
      </c>
      <c r="H52" s="2">
        <v>23.828048384257784</v>
      </c>
      <c r="I52" s="2">
        <f t="shared" si="1"/>
        <v>-1.6280483842577844</v>
      </c>
      <c r="J52" s="2">
        <f t="shared" si="2"/>
        <v>-2.0166118812558467</v>
      </c>
      <c r="K52" s="2">
        <f t="shared" si="3"/>
        <v>21.811436503001936</v>
      </c>
      <c r="L52" s="2">
        <f t="shared" si="4"/>
        <v>0.38856349699806358</v>
      </c>
    </row>
    <row r="53" spans="1:12" x14ac:dyDescent="0.15">
      <c r="A53" s="1">
        <v>34060</v>
      </c>
      <c r="B53">
        <v>23.1</v>
      </c>
      <c r="C53">
        <v>4</v>
      </c>
      <c r="D53">
        <v>52</v>
      </c>
      <c r="E53">
        <f t="shared" si="0"/>
        <v>2704</v>
      </c>
      <c r="F53" s="2">
        <f t="shared" si="5"/>
        <v>24.008333333333336</v>
      </c>
      <c r="G53" s="2">
        <f t="shared" si="6"/>
        <v>24.041666666666671</v>
      </c>
      <c r="H53" s="2">
        <v>23.865423652643905</v>
      </c>
      <c r="I53" s="2">
        <f t="shared" si="1"/>
        <v>-0.76542365264390355</v>
      </c>
      <c r="J53" s="2">
        <f t="shared" si="2"/>
        <v>-1.453987149641967</v>
      </c>
      <c r="K53" s="2">
        <f t="shared" si="3"/>
        <v>22.411436503001937</v>
      </c>
      <c r="L53" s="2">
        <f t="shared" si="4"/>
        <v>0.68856349699806429</v>
      </c>
    </row>
    <row r="54" spans="1:12" x14ac:dyDescent="0.15">
      <c r="A54" s="1">
        <v>34090</v>
      </c>
      <c r="B54">
        <v>24.8</v>
      </c>
      <c r="C54">
        <v>5</v>
      </c>
      <c r="D54">
        <v>53</v>
      </c>
      <c r="E54">
        <f t="shared" si="0"/>
        <v>2809</v>
      </c>
      <c r="F54" s="2">
        <f t="shared" si="5"/>
        <v>24.075000000000003</v>
      </c>
      <c r="G54" s="2">
        <f t="shared" si="6"/>
        <v>24.104166666666671</v>
      </c>
      <c r="H54" s="2">
        <v>23.90319176164877</v>
      </c>
      <c r="I54" s="2">
        <f t="shared" si="1"/>
        <v>0.89680823835123036</v>
      </c>
      <c r="J54" s="2">
        <f t="shared" si="2"/>
        <v>8.244741353166378E-3</v>
      </c>
      <c r="K54" s="2">
        <f t="shared" si="3"/>
        <v>23.911436503001937</v>
      </c>
      <c r="L54" s="2">
        <f t="shared" si="4"/>
        <v>0.88856349699806358</v>
      </c>
    </row>
    <row r="55" spans="1:12" x14ac:dyDescent="0.15">
      <c r="A55" s="1">
        <v>34121</v>
      </c>
      <c r="B55">
        <v>26.6</v>
      </c>
      <c r="C55">
        <v>6</v>
      </c>
      <c r="D55">
        <v>54</v>
      </c>
      <c r="E55">
        <f t="shared" si="0"/>
        <v>2916</v>
      </c>
      <c r="F55" s="2">
        <f t="shared" si="5"/>
        <v>24.133333333333336</v>
      </c>
      <c r="G55" s="2">
        <f t="shared" si="6"/>
        <v>24.19166666666667</v>
      </c>
      <c r="H55" s="2">
        <v>23.941352711272383</v>
      </c>
      <c r="I55" s="2">
        <f t="shared" si="1"/>
        <v>2.658647288727618</v>
      </c>
      <c r="J55" s="2">
        <f t="shared" si="2"/>
        <v>2.3811949028406652</v>
      </c>
      <c r="K55" s="2">
        <f t="shared" si="3"/>
        <v>26.322547614113049</v>
      </c>
      <c r="L55" s="2">
        <f t="shared" si="4"/>
        <v>0.27745238588695287</v>
      </c>
    </row>
    <row r="56" spans="1:12" x14ac:dyDescent="0.15">
      <c r="A56" s="1">
        <v>34151</v>
      </c>
      <c r="B56">
        <v>27.4</v>
      </c>
      <c r="C56">
        <v>7</v>
      </c>
      <c r="D56">
        <v>55</v>
      </c>
      <c r="E56">
        <f t="shared" si="0"/>
        <v>3025</v>
      </c>
      <c r="F56" s="2">
        <f t="shared" si="5"/>
        <v>24.25</v>
      </c>
      <c r="G56" s="2">
        <f t="shared" si="6"/>
        <v>24.258333333333333</v>
      </c>
      <c r="H56" s="2">
        <v>23.979906501514741</v>
      </c>
      <c r="I56" s="2">
        <f t="shared" si="1"/>
        <v>3.420093498485258</v>
      </c>
      <c r="J56" s="2">
        <f t="shared" si="2"/>
        <v>2.8470298767722451</v>
      </c>
      <c r="K56" s="2">
        <f t="shared" si="3"/>
        <v>26.826936378286987</v>
      </c>
      <c r="L56" s="2">
        <f t="shared" si="4"/>
        <v>0.57306362171301117</v>
      </c>
    </row>
    <row r="57" spans="1:12" x14ac:dyDescent="0.15">
      <c r="A57" s="1">
        <v>34182</v>
      </c>
      <c r="B57">
        <v>27.1</v>
      </c>
      <c r="C57">
        <v>8</v>
      </c>
      <c r="D57">
        <v>56</v>
      </c>
      <c r="E57">
        <f t="shared" si="0"/>
        <v>3136</v>
      </c>
      <c r="F57" s="2">
        <f t="shared" si="5"/>
        <v>24.266666666666666</v>
      </c>
      <c r="G57" s="2">
        <f t="shared" si="6"/>
        <v>24.299999999999997</v>
      </c>
      <c r="H57" s="2">
        <v>24.018853132375845</v>
      </c>
      <c r="I57" s="2">
        <f t="shared" si="1"/>
        <v>3.081146867624156</v>
      </c>
      <c r="J57" s="2">
        <f t="shared" si="2"/>
        <v>2.6729402896236167</v>
      </c>
      <c r="K57" s="2">
        <f t="shared" si="3"/>
        <v>26.691793421999463</v>
      </c>
      <c r="L57" s="2">
        <f t="shared" si="4"/>
        <v>0.40820657800053795</v>
      </c>
    </row>
    <row r="58" spans="1:12" x14ac:dyDescent="0.15">
      <c r="A58" s="1">
        <v>34213</v>
      </c>
      <c r="B58">
        <v>25.3</v>
      </c>
      <c r="C58">
        <v>9</v>
      </c>
      <c r="D58">
        <v>57</v>
      </c>
      <c r="E58">
        <f t="shared" si="0"/>
        <v>3249</v>
      </c>
      <c r="F58" s="2">
        <f t="shared" si="5"/>
        <v>24.333333333333332</v>
      </c>
      <c r="G58" s="2">
        <f t="shared" si="6"/>
        <v>24.354166666666664</v>
      </c>
      <c r="H58" s="2">
        <v>24.058192603855694</v>
      </c>
      <c r="I58" s="2">
        <f t="shared" si="1"/>
        <v>1.2418073961443064</v>
      </c>
      <c r="J58" s="2">
        <f t="shared" si="2"/>
        <v>0.62345786185624208</v>
      </c>
      <c r="K58" s="2">
        <f t="shared" si="3"/>
        <v>24.681650465711936</v>
      </c>
      <c r="L58" s="2">
        <f t="shared" si="4"/>
        <v>0.61834953428806472</v>
      </c>
    </row>
    <row r="59" spans="1:12" x14ac:dyDescent="0.15">
      <c r="A59" s="1">
        <v>34243</v>
      </c>
      <c r="B59">
        <v>23.6</v>
      </c>
      <c r="C59">
        <v>10</v>
      </c>
      <c r="D59">
        <v>58</v>
      </c>
      <c r="E59">
        <f t="shared" si="0"/>
        <v>3364</v>
      </c>
      <c r="F59" s="2">
        <f t="shared" si="5"/>
        <v>24.374999999999996</v>
      </c>
      <c r="G59" s="2">
        <f t="shared" si="6"/>
        <v>24.395833333333332</v>
      </c>
      <c r="H59" s="2">
        <v>24.097924915954291</v>
      </c>
      <c r="I59" s="2">
        <f t="shared" si="1"/>
        <v>-0.49792491595428956</v>
      </c>
      <c r="J59" s="2">
        <f t="shared" si="2"/>
        <v>-0.42641740652987847</v>
      </c>
      <c r="K59" s="2">
        <f t="shared" si="3"/>
        <v>23.671507509424412</v>
      </c>
      <c r="L59" s="2">
        <f t="shared" si="4"/>
        <v>-7.1507509424410642E-2</v>
      </c>
    </row>
    <row r="60" spans="1:12" x14ac:dyDescent="0.15">
      <c r="A60" s="1">
        <v>34274</v>
      </c>
      <c r="B60">
        <v>23.5</v>
      </c>
      <c r="C60">
        <v>11</v>
      </c>
      <c r="D60">
        <v>59</v>
      </c>
      <c r="E60">
        <f t="shared" si="0"/>
        <v>3481</v>
      </c>
      <c r="F60" s="2">
        <f t="shared" si="5"/>
        <v>24.416666666666668</v>
      </c>
      <c r="G60" s="2">
        <f t="shared" si="6"/>
        <v>24.429166666666667</v>
      </c>
      <c r="H60" s="2">
        <v>24.138050068671635</v>
      </c>
      <c r="I60" s="2">
        <f t="shared" si="1"/>
        <v>-0.63805006867163527</v>
      </c>
      <c r="J60" s="2">
        <f t="shared" si="2"/>
        <v>-0.58918551553474607</v>
      </c>
      <c r="K60" s="2">
        <f t="shared" si="3"/>
        <v>23.548864553136887</v>
      </c>
      <c r="L60" s="2">
        <f t="shared" si="4"/>
        <v>-4.8864553136887423E-2</v>
      </c>
    </row>
    <row r="61" spans="1:12" x14ac:dyDescent="0.15">
      <c r="A61" s="1">
        <v>34304</v>
      </c>
      <c r="B61">
        <v>24.7</v>
      </c>
      <c r="C61">
        <v>12</v>
      </c>
      <c r="D61">
        <v>60</v>
      </c>
      <c r="E61">
        <f t="shared" si="0"/>
        <v>3600</v>
      </c>
      <c r="F61" s="2">
        <f t="shared" si="5"/>
        <v>24.441666666666666</v>
      </c>
      <c r="G61" s="2">
        <f t="shared" si="6"/>
        <v>24.483333333333334</v>
      </c>
      <c r="H61" s="2">
        <v>24.178568062007724</v>
      </c>
      <c r="I61" s="2">
        <f t="shared" si="1"/>
        <v>0.52143193799227561</v>
      </c>
      <c r="J61" s="2">
        <f t="shared" si="2"/>
        <v>0.31015353484164221</v>
      </c>
      <c r="K61" s="2">
        <f t="shared" si="3"/>
        <v>24.488721596849366</v>
      </c>
      <c r="L61" s="2">
        <f t="shared" si="4"/>
        <v>0.21127840315063295</v>
      </c>
    </row>
    <row r="62" spans="1:12" x14ac:dyDescent="0.15">
      <c r="A62" s="1">
        <v>34335</v>
      </c>
      <c r="B62">
        <v>21.2</v>
      </c>
      <c r="C62">
        <v>1</v>
      </c>
      <c r="D62">
        <v>61</v>
      </c>
      <c r="E62">
        <f t="shared" si="0"/>
        <v>3721</v>
      </c>
      <c r="F62" s="2">
        <f t="shared" si="5"/>
        <v>24.525000000000002</v>
      </c>
      <c r="G62" s="2">
        <f t="shared" si="6"/>
        <v>24.558333333333334</v>
      </c>
      <c r="H62" s="2">
        <v>24.219478895962556</v>
      </c>
      <c r="I62" s="2">
        <f t="shared" si="1"/>
        <v>-3.0194788959625569</v>
      </c>
      <c r="J62" s="2">
        <f t="shared" si="2"/>
        <v>-3.4874843107842879</v>
      </c>
      <c r="K62" s="2">
        <f t="shared" si="3"/>
        <v>20.731994585178267</v>
      </c>
      <c r="L62" s="2">
        <f t="shared" si="4"/>
        <v>0.4680054148217323</v>
      </c>
    </row>
    <row r="63" spans="1:12" x14ac:dyDescent="0.15">
      <c r="A63" s="1">
        <v>34366</v>
      </c>
      <c r="B63">
        <v>22.5</v>
      </c>
      <c r="C63">
        <v>2</v>
      </c>
      <c r="D63">
        <v>62</v>
      </c>
      <c r="E63">
        <f t="shared" si="0"/>
        <v>3844</v>
      </c>
      <c r="F63" s="2">
        <f t="shared" si="5"/>
        <v>24.591666666666665</v>
      </c>
      <c r="G63" s="2">
        <f t="shared" si="6"/>
        <v>24.616666666666667</v>
      </c>
      <c r="H63" s="2">
        <v>24.260782570536136</v>
      </c>
      <c r="I63" s="2">
        <f t="shared" si="1"/>
        <v>-1.7607825705361364</v>
      </c>
      <c r="J63" s="2">
        <f t="shared" si="2"/>
        <v>-2.6796294534884719</v>
      </c>
      <c r="K63" s="2">
        <f t="shared" si="3"/>
        <v>21.581153117047663</v>
      </c>
      <c r="L63" s="2">
        <f t="shared" si="4"/>
        <v>0.9188468829523373</v>
      </c>
    </row>
    <row r="64" spans="1:12" x14ac:dyDescent="0.15">
      <c r="A64" s="1">
        <v>34394</v>
      </c>
      <c r="B64">
        <v>22.7</v>
      </c>
      <c r="C64">
        <v>3</v>
      </c>
      <c r="D64">
        <v>63</v>
      </c>
      <c r="E64">
        <f t="shared" si="0"/>
        <v>3969</v>
      </c>
      <c r="F64" s="2">
        <f t="shared" si="5"/>
        <v>24.641666666666666</v>
      </c>
      <c r="G64" s="2">
        <f t="shared" si="6"/>
        <v>24.658333333333331</v>
      </c>
      <c r="H64" s="2">
        <v>24.302479085728464</v>
      </c>
      <c r="I64" s="2">
        <f t="shared" si="1"/>
        <v>-1.602479085728465</v>
      </c>
      <c r="J64" s="2">
        <f t="shared" si="2"/>
        <v>-2.0166118812558467</v>
      </c>
      <c r="K64" s="2">
        <f t="shared" si="3"/>
        <v>22.285867204472616</v>
      </c>
      <c r="L64" s="2">
        <f t="shared" si="4"/>
        <v>0.41413279552738302</v>
      </c>
    </row>
    <row r="65" spans="1:12" x14ac:dyDescent="0.15">
      <c r="A65" s="1">
        <v>34425</v>
      </c>
      <c r="B65">
        <v>23.6</v>
      </c>
      <c r="C65">
        <v>4</v>
      </c>
      <c r="D65">
        <v>64</v>
      </c>
      <c r="E65">
        <f t="shared" si="0"/>
        <v>4096</v>
      </c>
      <c r="F65" s="2">
        <f t="shared" si="5"/>
        <v>24.674999999999997</v>
      </c>
      <c r="G65" s="2">
        <f t="shared" si="6"/>
        <v>24.704166666666666</v>
      </c>
      <c r="H65" s="2">
        <v>24.344568441539536</v>
      </c>
      <c r="I65" s="2">
        <f t="shared" si="1"/>
        <v>-0.74456844153953483</v>
      </c>
      <c r="J65" s="2">
        <f t="shared" si="2"/>
        <v>-1.453987149641967</v>
      </c>
      <c r="K65" s="2">
        <f t="shared" si="3"/>
        <v>22.890581291897568</v>
      </c>
      <c r="L65" s="2">
        <f t="shared" si="4"/>
        <v>0.70941870810243302</v>
      </c>
    </row>
    <row r="66" spans="1:12" x14ac:dyDescent="0.15">
      <c r="A66" s="1">
        <v>34455</v>
      </c>
      <c r="B66">
        <v>25.1</v>
      </c>
      <c r="C66">
        <v>5</v>
      </c>
      <c r="D66">
        <v>65</v>
      </c>
      <c r="E66">
        <f t="shared" si="0"/>
        <v>4225</v>
      </c>
      <c r="F66" s="2">
        <f t="shared" si="5"/>
        <v>24.733333333333334</v>
      </c>
      <c r="G66" s="2">
        <f t="shared" si="6"/>
        <v>24.741666666666667</v>
      </c>
      <c r="H66" s="2">
        <v>24.387050637969352</v>
      </c>
      <c r="I66" s="2">
        <f t="shared" si="1"/>
        <v>0.71294936203064907</v>
      </c>
      <c r="J66" s="2">
        <f t="shared" si="2"/>
        <v>8.244741353166378E-3</v>
      </c>
      <c r="K66" s="2">
        <f t="shared" si="3"/>
        <v>24.395295379322519</v>
      </c>
      <c r="L66" s="2">
        <f t="shared" si="4"/>
        <v>0.7047046206774823</v>
      </c>
    </row>
    <row r="67" spans="1:12" x14ac:dyDescent="0.15">
      <c r="A67" s="1">
        <v>34486</v>
      </c>
      <c r="B67">
        <v>27.6</v>
      </c>
      <c r="C67">
        <v>6</v>
      </c>
      <c r="D67">
        <v>66</v>
      </c>
      <c r="E67">
        <f t="shared" ref="E67:E121" si="7">D67^2</f>
        <v>4356</v>
      </c>
      <c r="F67" s="2">
        <f t="shared" si="5"/>
        <v>24.749999999999996</v>
      </c>
      <c r="G67" s="2">
        <f t="shared" si="6"/>
        <v>24.758333333333329</v>
      </c>
      <c r="H67" s="2">
        <v>24.42992567501792</v>
      </c>
      <c r="I67" s="2">
        <f t="shared" ref="I67:I108" si="8">B67-H67</f>
        <v>3.1700743249820817</v>
      </c>
      <c r="J67" s="2">
        <f t="shared" ref="J67:J121" si="9">AVERAGEIF($C$2:$C$103,C67,$I$2:$I$103)</f>
        <v>2.3811949028406652</v>
      </c>
      <c r="K67" s="2">
        <f t="shared" ref="K67:K121" si="10">H67+J67</f>
        <v>26.811120577858585</v>
      </c>
      <c r="L67" s="2">
        <f t="shared" ref="L67:L121" si="11">B67-K67</f>
        <v>0.7888794221414166</v>
      </c>
    </row>
    <row r="68" spans="1:12" x14ac:dyDescent="0.15">
      <c r="A68" s="1">
        <v>34516</v>
      </c>
      <c r="B68">
        <v>28.2</v>
      </c>
      <c r="C68">
        <v>7</v>
      </c>
      <c r="D68">
        <v>67</v>
      </c>
      <c r="E68">
        <f t="shared" si="7"/>
        <v>4489</v>
      </c>
      <c r="F68" s="2">
        <f t="shared" si="5"/>
        <v>24.766666666666662</v>
      </c>
      <c r="G68" s="2">
        <f t="shared" si="6"/>
        <v>24.791666666666664</v>
      </c>
      <c r="H68" s="2">
        <v>24.473193552685228</v>
      </c>
      <c r="I68" s="2">
        <f t="shared" si="8"/>
        <v>3.7268064473147717</v>
      </c>
      <c r="J68" s="2">
        <f t="shared" si="9"/>
        <v>2.8470298767722451</v>
      </c>
      <c r="K68" s="2">
        <f t="shared" si="10"/>
        <v>27.320223429457471</v>
      </c>
      <c r="L68" s="2">
        <f t="shared" si="11"/>
        <v>0.87977657054252845</v>
      </c>
    </row>
    <row r="69" spans="1:12" x14ac:dyDescent="0.15">
      <c r="A69" s="1">
        <v>34547</v>
      </c>
      <c r="B69">
        <v>27.7</v>
      </c>
      <c r="C69">
        <v>8</v>
      </c>
      <c r="D69">
        <v>68</v>
      </c>
      <c r="E69">
        <f t="shared" si="7"/>
        <v>4624</v>
      </c>
      <c r="F69" s="2">
        <f t="shared" si="5"/>
        <v>24.816666666666663</v>
      </c>
      <c r="G69" s="2">
        <f t="shared" si="6"/>
        <v>24.791666666666664</v>
      </c>
      <c r="H69" s="2">
        <v>24.516854270971283</v>
      </c>
      <c r="I69" s="2">
        <f t="shared" si="8"/>
        <v>3.1831457290287162</v>
      </c>
      <c r="J69" s="2">
        <f t="shared" si="9"/>
        <v>2.6729402896236167</v>
      </c>
      <c r="K69" s="2">
        <f t="shared" si="10"/>
        <v>27.189794560594901</v>
      </c>
      <c r="L69" s="2">
        <f t="shared" si="11"/>
        <v>0.5102054394050981</v>
      </c>
    </row>
    <row r="70" spans="1:12" x14ac:dyDescent="0.15">
      <c r="A70" s="1">
        <v>34578</v>
      </c>
      <c r="B70">
        <v>25.7</v>
      </c>
      <c r="C70">
        <v>9</v>
      </c>
      <c r="D70">
        <v>69</v>
      </c>
      <c r="E70">
        <f t="shared" si="7"/>
        <v>4761</v>
      </c>
      <c r="F70" s="2">
        <f t="shared" si="5"/>
        <v>24.766666666666666</v>
      </c>
      <c r="G70" s="2">
        <f t="shared" si="6"/>
        <v>24.783333333333331</v>
      </c>
      <c r="H70" s="2">
        <v>24.560907829876086</v>
      </c>
      <c r="I70" s="2">
        <f t="shared" si="8"/>
        <v>1.139092170123913</v>
      </c>
      <c r="J70" s="2">
        <f t="shared" si="9"/>
        <v>0.62345786185624208</v>
      </c>
      <c r="K70" s="2">
        <f t="shared" si="10"/>
        <v>25.184365691732328</v>
      </c>
      <c r="L70" s="2">
        <f t="shared" si="11"/>
        <v>0.51563430826767132</v>
      </c>
    </row>
    <row r="71" spans="1:12" x14ac:dyDescent="0.15">
      <c r="A71" s="1">
        <v>34608</v>
      </c>
      <c r="B71">
        <v>24.3</v>
      </c>
      <c r="C71">
        <v>10</v>
      </c>
      <c r="D71">
        <v>70</v>
      </c>
      <c r="E71">
        <f t="shared" si="7"/>
        <v>4900</v>
      </c>
      <c r="F71" s="2">
        <f t="shared" si="5"/>
        <v>24.8</v>
      </c>
      <c r="G71" s="2">
        <f t="shared" si="6"/>
        <v>24.783333333333335</v>
      </c>
      <c r="H71" s="2">
        <v>24.605354229399634</v>
      </c>
      <c r="I71" s="2">
        <f t="shared" si="8"/>
        <v>-0.30535422939963297</v>
      </c>
      <c r="J71" s="2">
        <f t="shared" si="9"/>
        <v>-0.42641740652987847</v>
      </c>
      <c r="K71" s="2">
        <f t="shared" si="10"/>
        <v>24.178936822869755</v>
      </c>
      <c r="L71" s="2">
        <f t="shared" si="11"/>
        <v>0.12106317713024595</v>
      </c>
    </row>
    <row r="72" spans="1:12" x14ac:dyDescent="0.15">
      <c r="A72" s="1">
        <v>34639</v>
      </c>
      <c r="B72">
        <v>23.7</v>
      </c>
      <c r="C72">
        <v>11</v>
      </c>
      <c r="D72">
        <v>71</v>
      </c>
      <c r="E72">
        <f t="shared" si="7"/>
        <v>5041</v>
      </c>
      <c r="F72" s="2">
        <f t="shared" si="5"/>
        <v>24.766666666666669</v>
      </c>
      <c r="G72" s="2">
        <f t="shared" si="6"/>
        <v>24.729166666666668</v>
      </c>
      <c r="H72" s="2">
        <v>24.650193469541929</v>
      </c>
      <c r="I72" s="2">
        <f t="shared" si="8"/>
        <v>-0.9501934695419294</v>
      </c>
      <c r="J72" s="2">
        <f t="shared" si="9"/>
        <v>-0.58918551553474607</v>
      </c>
      <c r="K72" s="2">
        <f t="shared" si="10"/>
        <v>24.061007954007181</v>
      </c>
      <c r="L72" s="2">
        <f t="shared" si="11"/>
        <v>-0.36100795400718155</v>
      </c>
    </row>
    <row r="73" spans="1:12" x14ac:dyDescent="0.15">
      <c r="A73" s="1">
        <v>34669</v>
      </c>
      <c r="B73">
        <v>24.9</v>
      </c>
      <c r="C73">
        <v>12</v>
      </c>
      <c r="D73">
        <v>72</v>
      </c>
      <c r="E73">
        <f t="shared" si="7"/>
        <v>5184</v>
      </c>
      <c r="F73" s="2">
        <f t="shared" ref="F73:F104" si="12">AVERAGE(B67:B78)</f>
        <v>24.691666666666666</v>
      </c>
      <c r="G73" s="2">
        <f t="shared" ref="G73:G103" si="13">AVERAGE(F73:F74)</f>
        <v>24.674999999999997</v>
      </c>
      <c r="H73" s="2">
        <v>24.695425550302968</v>
      </c>
      <c r="I73" s="2">
        <f t="shared" si="8"/>
        <v>0.20457444969703076</v>
      </c>
      <c r="J73" s="2">
        <f t="shared" si="9"/>
        <v>0.31015353484164221</v>
      </c>
      <c r="K73" s="2">
        <f t="shared" si="10"/>
        <v>25.00557908514461</v>
      </c>
      <c r="L73" s="2">
        <f t="shared" si="11"/>
        <v>-0.10557908514461189</v>
      </c>
    </row>
    <row r="74" spans="1:12" x14ac:dyDescent="0.15">
      <c r="A74" s="1">
        <v>34700</v>
      </c>
      <c r="B74">
        <v>21.8</v>
      </c>
      <c r="C74">
        <v>1</v>
      </c>
      <c r="D74">
        <v>73</v>
      </c>
      <c r="E74">
        <f t="shared" si="7"/>
        <v>5329</v>
      </c>
      <c r="F74" s="2">
        <f t="shared" si="12"/>
        <v>24.658333333333331</v>
      </c>
      <c r="G74" s="2">
        <f t="shared" si="13"/>
        <v>24.65</v>
      </c>
      <c r="H74" s="2">
        <v>24.741050471682755</v>
      </c>
      <c r="I74" s="2">
        <f t="shared" si="8"/>
        <v>-2.9410504716827539</v>
      </c>
      <c r="J74" s="2">
        <f t="shared" si="9"/>
        <v>-3.4874843107842879</v>
      </c>
      <c r="K74" s="2">
        <f t="shared" si="10"/>
        <v>21.253566160898465</v>
      </c>
      <c r="L74" s="2">
        <f t="shared" si="11"/>
        <v>0.54643383910153531</v>
      </c>
    </row>
    <row r="75" spans="1:12" x14ac:dyDescent="0.15">
      <c r="A75" s="1">
        <v>34731</v>
      </c>
      <c r="B75">
        <v>21.9</v>
      </c>
      <c r="C75">
        <v>2</v>
      </c>
      <c r="D75">
        <v>74</v>
      </c>
      <c r="E75">
        <f t="shared" si="7"/>
        <v>5476</v>
      </c>
      <c r="F75" s="2">
        <f t="shared" si="12"/>
        <v>24.641666666666666</v>
      </c>
      <c r="G75" s="2">
        <f t="shared" si="13"/>
        <v>24.637499999999996</v>
      </c>
      <c r="H75" s="2">
        <v>24.787068233681286</v>
      </c>
      <c r="I75" s="2">
        <f t="shared" si="8"/>
        <v>-2.887068233681287</v>
      </c>
      <c r="J75" s="2">
        <f t="shared" si="9"/>
        <v>-2.6796294534884719</v>
      </c>
      <c r="K75" s="2">
        <f t="shared" si="10"/>
        <v>22.107438780192815</v>
      </c>
      <c r="L75" s="2">
        <f t="shared" si="11"/>
        <v>-0.20743878019281681</v>
      </c>
    </row>
    <row r="76" spans="1:12" x14ac:dyDescent="0.15">
      <c r="A76" s="1">
        <v>34759</v>
      </c>
      <c r="B76">
        <v>23.1</v>
      </c>
      <c r="C76">
        <v>3</v>
      </c>
      <c r="D76">
        <v>75</v>
      </c>
      <c r="E76">
        <f t="shared" si="7"/>
        <v>5625</v>
      </c>
      <c r="F76" s="2">
        <f t="shared" si="12"/>
        <v>24.633333333333329</v>
      </c>
      <c r="G76" s="2">
        <f t="shared" si="13"/>
        <v>24.612499999999997</v>
      </c>
      <c r="H76" s="2">
        <v>24.833478836298564</v>
      </c>
      <c r="I76" s="2">
        <f t="shared" si="8"/>
        <v>-1.7334788362985627</v>
      </c>
      <c r="J76" s="2">
        <f t="shared" si="9"/>
        <v>-2.0166118812558467</v>
      </c>
      <c r="K76" s="2">
        <f t="shared" si="10"/>
        <v>22.816866955042716</v>
      </c>
      <c r="L76" s="2">
        <f t="shared" si="11"/>
        <v>0.28313304495728531</v>
      </c>
    </row>
    <row r="77" spans="1:12" x14ac:dyDescent="0.15">
      <c r="A77" s="1">
        <v>34790</v>
      </c>
      <c r="B77">
        <v>23.2</v>
      </c>
      <c r="C77">
        <v>4</v>
      </c>
      <c r="D77">
        <v>76</v>
      </c>
      <c r="E77">
        <f t="shared" si="7"/>
        <v>5776</v>
      </c>
      <c r="F77" s="2">
        <f t="shared" si="12"/>
        <v>24.591666666666665</v>
      </c>
      <c r="G77" s="2">
        <f t="shared" si="13"/>
        <v>24.583333333333332</v>
      </c>
      <c r="H77" s="2">
        <v>24.880282279534587</v>
      </c>
      <c r="I77" s="2">
        <f t="shared" si="8"/>
        <v>-1.6802822795345875</v>
      </c>
      <c r="J77" s="2">
        <f t="shared" si="9"/>
        <v>-1.453987149641967</v>
      </c>
      <c r="K77" s="2">
        <f t="shared" si="10"/>
        <v>23.426295129892619</v>
      </c>
      <c r="L77" s="2">
        <f t="shared" si="11"/>
        <v>-0.22629512989261968</v>
      </c>
    </row>
    <row r="78" spans="1:12" x14ac:dyDescent="0.15">
      <c r="A78" s="1">
        <v>34820</v>
      </c>
      <c r="B78">
        <v>24.2</v>
      </c>
      <c r="C78">
        <v>5</v>
      </c>
      <c r="D78">
        <v>77</v>
      </c>
      <c r="E78">
        <f t="shared" si="7"/>
        <v>5929</v>
      </c>
      <c r="F78" s="2">
        <f t="shared" si="12"/>
        <v>24.574999999999999</v>
      </c>
      <c r="G78" s="2">
        <f t="shared" si="13"/>
        <v>24.570833333333333</v>
      </c>
      <c r="H78" s="2">
        <v>24.927478563389357</v>
      </c>
      <c r="I78" s="2">
        <f t="shared" si="8"/>
        <v>-0.7274785633893579</v>
      </c>
      <c r="J78" s="2">
        <f t="shared" si="9"/>
        <v>8.244741353166378E-3</v>
      </c>
      <c r="K78" s="2">
        <f t="shared" si="10"/>
        <v>24.935723304742524</v>
      </c>
      <c r="L78" s="2">
        <f t="shared" si="11"/>
        <v>-0.73572330474252468</v>
      </c>
    </row>
    <row r="79" spans="1:12" x14ac:dyDescent="0.15">
      <c r="A79" s="1">
        <v>34851</v>
      </c>
      <c r="B79">
        <v>27.2</v>
      </c>
      <c r="C79">
        <v>6</v>
      </c>
      <c r="D79">
        <v>78</v>
      </c>
      <c r="E79">
        <f t="shared" si="7"/>
        <v>6084</v>
      </c>
      <c r="F79" s="2">
        <f t="shared" si="12"/>
        <v>24.566666666666666</v>
      </c>
      <c r="G79" s="2">
        <f t="shared" si="13"/>
        <v>24.533333333333331</v>
      </c>
      <c r="H79" s="2">
        <v>24.975067687862872</v>
      </c>
      <c r="I79" s="2">
        <f t="shared" si="8"/>
        <v>2.2249323121371276</v>
      </c>
      <c r="J79" s="2">
        <f t="shared" si="9"/>
        <v>2.3811949028406652</v>
      </c>
      <c r="K79" s="2">
        <f t="shared" si="10"/>
        <v>27.356262590703537</v>
      </c>
      <c r="L79" s="2">
        <f t="shared" si="11"/>
        <v>-0.15626259070353754</v>
      </c>
    </row>
    <row r="80" spans="1:12" x14ac:dyDescent="0.15">
      <c r="A80" s="1">
        <v>34881</v>
      </c>
      <c r="B80">
        <v>28</v>
      </c>
      <c r="C80">
        <v>7</v>
      </c>
      <c r="D80">
        <v>79</v>
      </c>
      <c r="E80">
        <f t="shared" si="7"/>
        <v>6241</v>
      </c>
      <c r="F80" s="2">
        <f t="shared" si="12"/>
        <v>24.5</v>
      </c>
      <c r="G80" s="2">
        <f t="shared" si="13"/>
        <v>24.454166666666666</v>
      </c>
      <c r="H80" s="2">
        <v>25.023049652955134</v>
      </c>
      <c r="I80" s="2">
        <f t="shared" si="8"/>
        <v>2.9769503470448662</v>
      </c>
      <c r="J80" s="2">
        <f t="shared" si="9"/>
        <v>2.8470298767722451</v>
      </c>
      <c r="K80" s="2">
        <f t="shared" si="10"/>
        <v>27.870079529727377</v>
      </c>
      <c r="L80" s="2">
        <f t="shared" si="11"/>
        <v>0.12992047027262288</v>
      </c>
    </row>
    <row r="81" spans="1:12" x14ac:dyDescent="0.15">
      <c r="A81" s="1">
        <v>34912</v>
      </c>
      <c r="B81">
        <v>27.6</v>
      </c>
      <c r="C81">
        <v>8</v>
      </c>
      <c r="D81">
        <v>80</v>
      </c>
      <c r="E81">
        <f t="shared" si="7"/>
        <v>6400</v>
      </c>
      <c r="F81" s="2">
        <f t="shared" si="12"/>
        <v>24.408333333333331</v>
      </c>
      <c r="G81" s="2">
        <f t="shared" si="13"/>
        <v>24.412500000000001</v>
      </c>
      <c r="H81" s="2">
        <v>25.07142445866614</v>
      </c>
      <c r="I81" s="2">
        <f t="shared" si="8"/>
        <v>2.5285755413338613</v>
      </c>
      <c r="J81" s="2">
        <f t="shared" si="9"/>
        <v>2.6729402896236167</v>
      </c>
      <c r="K81" s="2">
        <f t="shared" si="10"/>
        <v>27.744364748289758</v>
      </c>
      <c r="L81" s="2">
        <f t="shared" si="11"/>
        <v>-0.14436474828975676</v>
      </c>
    </row>
    <row r="82" spans="1:12" x14ac:dyDescent="0.15">
      <c r="A82" s="1">
        <v>34943</v>
      </c>
      <c r="B82">
        <v>25.2</v>
      </c>
      <c r="C82">
        <v>9</v>
      </c>
      <c r="D82">
        <v>81</v>
      </c>
      <c r="E82">
        <f t="shared" si="7"/>
        <v>6561</v>
      </c>
      <c r="F82" s="2">
        <f t="shared" si="12"/>
        <v>24.416666666666668</v>
      </c>
      <c r="G82" s="2">
        <f t="shared" si="13"/>
        <v>24.391666666666666</v>
      </c>
      <c r="H82" s="2">
        <v>25.120192104995894</v>
      </c>
      <c r="I82" s="2">
        <f t="shared" si="8"/>
        <v>7.9807895004105234E-2</v>
      </c>
      <c r="J82" s="2">
        <f t="shared" si="9"/>
        <v>0.62345786185624208</v>
      </c>
      <c r="K82" s="2">
        <f t="shared" si="10"/>
        <v>25.743649966852136</v>
      </c>
      <c r="L82" s="2">
        <f t="shared" si="11"/>
        <v>-0.5436499668521364</v>
      </c>
    </row>
    <row r="83" spans="1:12" x14ac:dyDescent="0.15">
      <c r="A83" s="1">
        <v>34973</v>
      </c>
      <c r="B83">
        <v>24.1</v>
      </c>
      <c r="C83">
        <v>10</v>
      </c>
      <c r="D83">
        <v>82</v>
      </c>
      <c r="E83">
        <f t="shared" si="7"/>
        <v>6724</v>
      </c>
      <c r="F83" s="2">
        <f t="shared" si="12"/>
        <v>24.366666666666664</v>
      </c>
      <c r="G83" s="2">
        <f t="shared" si="13"/>
        <v>24.383333333333329</v>
      </c>
      <c r="H83" s="2">
        <v>25.169352591944396</v>
      </c>
      <c r="I83" s="2">
        <f t="shared" si="8"/>
        <v>-1.0693525919443942</v>
      </c>
      <c r="J83" s="2">
        <f t="shared" si="9"/>
        <v>-0.42641740652987847</v>
      </c>
      <c r="K83" s="2">
        <f t="shared" si="10"/>
        <v>24.742935185414517</v>
      </c>
      <c r="L83" s="2">
        <f t="shared" si="11"/>
        <v>-0.64293518541451533</v>
      </c>
    </row>
    <row r="84" spans="1:12" x14ac:dyDescent="0.15">
      <c r="A84" s="1">
        <v>35004</v>
      </c>
      <c r="B84">
        <v>23.6</v>
      </c>
      <c r="C84">
        <v>11</v>
      </c>
      <c r="D84">
        <v>83</v>
      </c>
      <c r="E84">
        <f t="shared" si="7"/>
        <v>6889</v>
      </c>
      <c r="F84" s="2">
        <f t="shared" si="12"/>
        <v>24.399999999999995</v>
      </c>
      <c r="G84" s="2">
        <f t="shared" si="13"/>
        <v>24.441666666666663</v>
      </c>
      <c r="H84" s="2">
        <v>25.218905919511641</v>
      </c>
      <c r="I84" s="2">
        <f t="shared" si="8"/>
        <v>-1.61890591951164</v>
      </c>
      <c r="J84" s="2">
        <f t="shared" si="9"/>
        <v>-0.58918551553474607</v>
      </c>
      <c r="K84" s="2">
        <f t="shared" si="10"/>
        <v>24.629720403976897</v>
      </c>
      <c r="L84" s="2">
        <f t="shared" si="11"/>
        <v>-1.0297204039768957</v>
      </c>
    </row>
    <row r="85" spans="1:12" x14ac:dyDescent="0.15">
      <c r="A85" s="1">
        <v>35034</v>
      </c>
      <c r="B85">
        <v>24.1</v>
      </c>
      <c r="C85">
        <v>12</v>
      </c>
      <c r="D85">
        <v>84</v>
      </c>
      <c r="E85">
        <f t="shared" si="7"/>
        <v>7056</v>
      </c>
      <c r="F85" s="2">
        <f t="shared" si="12"/>
        <v>24.483333333333334</v>
      </c>
      <c r="G85" s="2">
        <f t="shared" si="13"/>
        <v>24.5</v>
      </c>
      <c r="H85" s="2">
        <v>25.268852087697631</v>
      </c>
      <c r="I85" s="2">
        <f t="shared" si="8"/>
        <v>-1.1688520876976298</v>
      </c>
      <c r="J85" s="2">
        <f t="shared" si="9"/>
        <v>0.31015353484164221</v>
      </c>
      <c r="K85" s="2">
        <f t="shared" si="10"/>
        <v>25.579005622539274</v>
      </c>
      <c r="L85" s="2">
        <f t="shared" si="11"/>
        <v>-1.4790056225392725</v>
      </c>
    </row>
    <row r="86" spans="1:12" x14ac:dyDescent="0.15">
      <c r="A86" s="1">
        <v>35065</v>
      </c>
      <c r="B86">
        <v>20.7</v>
      </c>
      <c r="C86">
        <v>1</v>
      </c>
      <c r="D86">
        <v>85</v>
      </c>
      <c r="E86">
        <f t="shared" si="7"/>
        <v>7225</v>
      </c>
      <c r="F86" s="2">
        <f t="shared" si="12"/>
        <v>24.516666666666666</v>
      </c>
      <c r="G86" s="2">
        <f t="shared" si="13"/>
        <v>24.524999999999999</v>
      </c>
      <c r="H86" s="2">
        <v>25.319191096502369</v>
      </c>
      <c r="I86" s="2">
        <f t="shared" si="8"/>
        <v>-4.6191910965023695</v>
      </c>
      <c r="J86" s="2">
        <f t="shared" si="9"/>
        <v>-3.4874843107842879</v>
      </c>
      <c r="K86" s="2">
        <f t="shared" si="10"/>
        <v>21.83170678571808</v>
      </c>
      <c r="L86" s="2">
        <f t="shared" si="11"/>
        <v>-1.1317067857180803</v>
      </c>
    </row>
    <row r="87" spans="1:12" x14ac:dyDescent="0.15">
      <c r="A87" s="1">
        <v>35096</v>
      </c>
      <c r="B87">
        <v>22</v>
      </c>
      <c r="C87">
        <v>2</v>
      </c>
      <c r="D87">
        <v>86</v>
      </c>
      <c r="E87">
        <f t="shared" si="7"/>
        <v>7396</v>
      </c>
      <c r="F87" s="2">
        <f t="shared" si="12"/>
        <v>24.533333333333331</v>
      </c>
      <c r="G87" s="2">
        <f t="shared" si="13"/>
        <v>24.549999999999997</v>
      </c>
      <c r="H87" s="2">
        <v>25.36992294592585</v>
      </c>
      <c r="I87" s="2">
        <f t="shared" si="8"/>
        <v>-3.3699229459258504</v>
      </c>
      <c r="J87" s="2">
        <f t="shared" si="9"/>
        <v>-2.6796294534884719</v>
      </c>
      <c r="K87" s="2">
        <f t="shared" si="10"/>
        <v>22.690293492437377</v>
      </c>
      <c r="L87" s="2">
        <f t="shared" si="11"/>
        <v>-0.6902934924373767</v>
      </c>
    </row>
    <row r="88" spans="1:12" x14ac:dyDescent="0.15">
      <c r="A88" s="1">
        <v>35125</v>
      </c>
      <c r="B88">
        <v>22.5</v>
      </c>
      <c r="C88">
        <v>3</v>
      </c>
      <c r="D88">
        <v>87</v>
      </c>
      <c r="E88">
        <f t="shared" si="7"/>
        <v>7569</v>
      </c>
      <c r="F88" s="2">
        <f t="shared" si="12"/>
        <v>24.566666666666663</v>
      </c>
      <c r="G88" s="2">
        <f t="shared" si="13"/>
        <v>24.612499999999997</v>
      </c>
      <c r="H88" s="2">
        <v>25.42104763596808</v>
      </c>
      <c r="I88" s="2">
        <f t="shared" si="8"/>
        <v>-2.9210476359680797</v>
      </c>
      <c r="J88" s="2">
        <f t="shared" si="9"/>
        <v>-2.0166118812558467</v>
      </c>
      <c r="K88" s="2">
        <f t="shared" si="10"/>
        <v>23.404435754712232</v>
      </c>
      <c r="L88" s="2">
        <f t="shared" si="11"/>
        <v>-0.9044357547122317</v>
      </c>
    </row>
    <row r="89" spans="1:12" x14ac:dyDescent="0.15">
      <c r="A89" s="1">
        <v>35156</v>
      </c>
      <c r="B89">
        <v>23.6</v>
      </c>
      <c r="C89">
        <v>4</v>
      </c>
      <c r="D89">
        <v>88</v>
      </c>
      <c r="E89">
        <f t="shared" si="7"/>
        <v>7744</v>
      </c>
      <c r="F89" s="2">
        <f t="shared" si="12"/>
        <v>24.658333333333331</v>
      </c>
      <c r="G89" s="2">
        <f t="shared" si="13"/>
        <v>24.733333333333327</v>
      </c>
      <c r="H89" s="2">
        <v>25.472565166629057</v>
      </c>
      <c r="I89" s="2">
        <f t="shared" si="8"/>
        <v>-1.8725651666290553</v>
      </c>
      <c r="J89" s="2">
        <f t="shared" si="9"/>
        <v>-1.453987149641967</v>
      </c>
      <c r="K89" s="2">
        <f t="shared" si="10"/>
        <v>24.018578016987089</v>
      </c>
      <c r="L89" s="2">
        <f t="shared" si="11"/>
        <v>-0.41857801698708741</v>
      </c>
    </row>
    <row r="90" spans="1:12" x14ac:dyDescent="0.15">
      <c r="A90" s="1">
        <v>35186</v>
      </c>
      <c r="B90">
        <v>25.2</v>
      </c>
      <c r="C90">
        <v>5</v>
      </c>
      <c r="D90">
        <v>89</v>
      </c>
      <c r="E90">
        <f t="shared" si="7"/>
        <v>7921</v>
      </c>
      <c r="F90" s="2">
        <f t="shared" si="12"/>
        <v>24.808333333333326</v>
      </c>
      <c r="G90" s="2">
        <f t="shared" si="13"/>
        <v>24.904166666666661</v>
      </c>
      <c r="H90" s="2">
        <v>25.524475537908778</v>
      </c>
      <c r="I90" s="2">
        <f t="shared" si="8"/>
        <v>-0.32447553790877848</v>
      </c>
      <c r="J90" s="2">
        <f t="shared" si="9"/>
        <v>8.244741353166378E-3</v>
      </c>
      <c r="K90" s="2">
        <f t="shared" si="10"/>
        <v>25.532720279261945</v>
      </c>
      <c r="L90" s="2">
        <f t="shared" si="11"/>
        <v>-0.33272027926194525</v>
      </c>
    </row>
    <row r="91" spans="1:12" x14ac:dyDescent="0.15">
      <c r="A91" s="1">
        <v>35217</v>
      </c>
      <c r="B91">
        <v>27.6</v>
      </c>
      <c r="C91">
        <v>6</v>
      </c>
      <c r="D91">
        <v>90</v>
      </c>
      <c r="E91">
        <f t="shared" si="7"/>
        <v>8100</v>
      </c>
      <c r="F91" s="2">
        <f t="shared" si="12"/>
        <v>24.999999999999996</v>
      </c>
      <c r="G91" s="2">
        <f t="shared" si="13"/>
        <v>25.125</v>
      </c>
      <c r="H91" s="2">
        <v>25.576778749807247</v>
      </c>
      <c r="I91" s="2">
        <f t="shared" si="8"/>
        <v>2.0232212501927549</v>
      </c>
      <c r="J91" s="2">
        <f t="shared" si="9"/>
        <v>2.3811949028406652</v>
      </c>
      <c r="K91" s="2">
        <f t="shared" si="10"/>
        <v>27.957973652647912</v>
      </c>
      <c r="L91" s="2">
        <f t="shared" si="11"/>
        <v>-0.35797365264791026</v>
      </c>
    </row>
    <row r="92" spans="1:12" x14ac:dyDescent="0.15">
      <c r="A92" s="1">
        <v>35247</v>
      </c>
      <c r="B92">
        <v>28.2</v>
      </c>
      <c r="C92">
        <v>7</v>
      </c>
      <c r="D92">
        <v>91</v>
      </c>
      <c r="E92">
        <f t="shared" si="7"/>
        <v>8281</v>
      </c>
      <c r="F92" s="2">
        <f t="shared" si="12"/>
        <v>25.250000000000004</v>
      </c>
      <c r="G92" s="2">
        <f t="shared" si="13"/>
        <v>25.341666666666669</v>
      </c>
      <c r="H92" s="2">
        <v>25.629474802324459</v>
      </c>
      <c r="I92" s="2">
        <f t="shared" si="8"/>
        <v>2.5705251976755399</v>
      </c>
      <c r="J92" s="2">
        <f t="shared" si="9"/>
        <v>2.8470298767722451</v>
      </c>
      <c r="K92" s="2">
        <f t="shared" si="10"/>
        <v>28.476504679096706</v>
      </c>
      <c r="L92" s="2">
        <f t="shared" si="11"/>
        <v>-0.27650467909670695</v>
      </c>
    </row>
    <row r="93" spans="1:12" x14ac:dyDescent="0.15">
      <c r="A93" s="1">
        <v>35278</v>
      </c>
      <c r="B93">
        <v>28</v>
      </c>
      <c r="C93">
        <v>8</v>
      </c>
      <c r="D93">
        <v>92</v>
      </c>
      <c r="E93">
        <f t="shared" si="7"/>
        <v>8464</v>
      </c>
      <c r="F93" s="2">
        <f t="shared" si="12"/>
        <v>25.433333333333334</v>
      </c>
      <c r="G93" s="2">
        <f t="shared" si="13"/>
        <v>25.508333333333336</v>
      </c>
      <c r="H93" s="2">
        <v>25.682563695460416</v>
      </c>
      <c r="I93" s="2">
        <f t="shared" si="8"/>
        <v>2.3174363045395836</v>
      </c>
      <c r="J93" s="2">
        <f t="shared" si="9"/>
        <v>2.6729402896236167</v>
      </c>
      <c r="K93" s="2">
        <f t="shared" si="10"/>
        <v>28.355503985084034</v>
      </c>
      <c r="L93" s="2">
        <f t="shared" si="11"/>
        <v>-0.35550398508403447</v>
      </c>
    </row>
    <row r="94" spans="1:12" x14ac:dyDescent="0.15">
      <c r="A94" s="1">
        <v>35309</v>
      </c>
      <c r="B94">
        <v>26.3</v>
      </c>
      <c r="C94">
        <v>9</v>
      </c>
      <c r="D94">
        <v>93</v>
      </c>
      <c r="E94">
        <f t="shared" si="7"/>
        <v>8649</v>
      </c>
      <c r="F94" s="2">
        <f t="shared" si="12"/>
        <v>25.583333333333339</v>
      </c>
      <c r="G94" s="2">
        <f t="shared" si="13"/>
        <v>25.679166666666674</v>
      </c>
      <c r="H94" s="2">
        <v>25.736045429215125</v>
      </c>
      <c r="I94" s="2">
        <f t="shared" si="8"/>
        <v>0.5639545707848761</v>
      </c>
      <c r="J94" s="2">
        <f t="shared" si="9"/>
        <v>0.62345786185624208</v>
      </c>
      <c r="K94" s="2">
        <f t="shared" si="10"/>
        <v>26.359503291071366</v>
      </c>
      <c r="L94" s="2">
        <f t="shared" si="11"/>
        <v>-5.9503291071365538E-2</v>
      </c>
    </row>
    <row r="95" spans="1:12" x14ac:dyDescent="0.15">
      <c r="A95" s="1">
        <v>35339</v>
      </c>
      <c r="B95">
        <v>25.9</v>
      </c>
      <c r="C95">
        <v>10</v>
      </c>
      <c r="D95">
        <v>94</v>
      </c>
      <c r="E95">
        <f t="shared" si="7"/>
        <v>8836</v>
      </c>
      <c r="F95" s="2">
        <f t="shared" si="12"/>
        <v>25.775000000000006</v>
      </c>
      <c r="G95" s="2">
        <f t="shared" si="13"/>
        <v>25.85</v>
      </c>
      <c r="H95" s="2">
        <v>25.789920003588573</v>
      </c>
      <c r="I95" s="2">
        <f t="shared" si="8"/>
        <v>0.11007999641142518</v>
      </c>
      <c r="J95" s="2">
        <f t="shared" si="9"/>
        <v>-0.42641740652987847</v>
      </c>
      <c r="K95" s="2">
        <f t="shared" si="10"/>
        <v>25.363502597058694</v>
      </c>
      <c r="L95" s="2">
        <f t="shared" si="11"/>
        <v>0.5364974029413041</v>
      </c>
    </row>
    <row r="96" spans="1:12" x14ac:dyDescent="0.15">
      <c r="A96" s="1">
        <v>35370</v>
      </c>
      <c r="B96">
        <v>25.9</v>
      </c>
      <c r="C96">
        <v>11</v>
      </c>
      <c r="D96">
        <v>95</v>
      </c>
      <c r="E96">
        <f t="shared" si="7"/>
        <v>9025</v>
      </c>
      <c r="F96" s="2">
        <f t="shared" si="12"/>
        <v>25.925000000000001</v>
      </c>
      <c r="G96" s="2">
        <f t="shared" si="13"/>
        <v>26</v>
      </c>
      <c r="H96" s="2">
        <v>25.84418741858077</v>
      </c>
      <c r="I96" s="2">
        <f t="shared" si="8"/>
        <v>5.5812581419228735E-2</v>
      </c>
      <c r="J96" s="2">
        <f t="shared" si="9"/>
        <v>-0.58918551553474607</v>
      </c>
      <c r="K96" s="2">
        <f t="shared" si="10"/>
        <v>25.255001903046022</v>
      </c>
      <c r="L96" s="2">
        <f t="shared" si="11"/>
        <v>0.64499809695397659</v>
      </c>
    </row>
    <row r="97" spans="1:12" x14ac:dyDescent="0.15">
      <c r="A97" s="1">
        <v>35400</v>
      </c>
      <c r="B97">
        <v>27.1</v>
      </c>
      <c r="C97">
        <v>12</v>
      </c>
      <c r="D97">
        <v>96</v>
      </c>
      <c r="E97">
        <f t="shared" si="7"/>
        <v>9216</v>
      </c>
      <c r="F97" s="2">
        <f t="shared" si="12"/>
        <v>26.074999999999999</v>
      </c>
      <c r="G97" s="2">
        <f t="shared" si="13"/>
        <v>26.170833333333334</v>
      </c>
      <c r="H97" s="2">
        <v>25.898847674191714</v>
      </c>
      <c r="I97" s="2">
        <f t="shared" si="8"/>
        <v>1.2011523258082875</v>
      </c>
      <c r="J97" s="2">
        <f t="shared" si="9"/>
        <v>0.31015353484164221</v>
      </c>
      <c r="K97" s="2">
        <f t="shared" si="10"/>
        <v>26.209001209033357</v>
      </c>
      <c r="L97" s="2">
        <f t="shared" si="11"/>
        <v>0.8909987909666448</v>
      </c>
    </row>
    <row r="98" spans="1:12" x14ac:dyDescent="0.15">
      <c r="A98" s="1">
        <v>35431</v>
      </c>
      <c r="B98">
        <v>22.9</v>
      </c>
      <c r="C98">
        <v>1</v>
      </c>
      <c r="D98">
        <v>97</v>
      </c>
      <c r="E98">
        <f t="shared" si="7"/>
        <v>9409</v>
      </c>
      <c r="F98" s="2">
        <f t="shared" si="12"/>
        <v>26.266666666666666</v>
      </c>
      <c r="G98" s="2">
        <f t="shared" si="13"/>
        <v>26.391666666666666</v>
      </c>
      <c r="H98" s="2">
        <v>25.953900770421402</v>
      </c>
      <c r="I98" s="2">
        <f t="shared" si="8"/>
        <v>-3.0539007704214036</v>
      </c>
      <c r="J98" s="2">
        <f t="shared" si="9"/>
        <v>-3.4874843107842879</v>
      </c>
      <c r="K98" s="2">
        <f t="shared" si="10"/>
        <v>22.466416459637113</v>
      </c>
      <c r="L98" s="2">
        <f t="shared" si="11"/>
        <v>0.4335835403628856</v>
      </c>
    </row>
    <row r="99" spans="1:12" x14ac:dyDescent="0.15">
      <c r="A99" s="1">
        <v>35462</v>
      </c>
      <c r="B99">
        <v>23.8</v>
      </c>
      <c r="C99">
        <v>2</v>
      </c>
      <c r="D99">
        <v>98</v>
      </c>
      <c r="E99">
        <f t="shared" si="7"/>
        <v>9604</v>
      </c>
      <c r="F99" s="2">
        <f t="shared" si="12"/>
        <v>26.516666666666666</v>
      </c>
      <c r="G99" s="2">
        <f t="shared" si="13"/>
        <v>26.629166666666663</v>
      </c>
      <c r="H99" s="2">
        <v>26.009346707269838</v>
      </c>
      <c r="I99" s="2">
        <f t="shared" si="8"/>
        <v>-2.2093467072698374</v>
      </c>
      <c r="J99" s="2">
        <f t="shared" si="9"/>
        <v>-2.6796294534884719</v>
      </c>
      <c r="K99" s="2">
        <f t="shared" si="10"/>
        <v>23.329717253781368</v>
      </c>
      <c r="L99" s="2">
        <f t="shared" si="11"/>
        <v>0.47028274621863275</v>
      </c>
    </row>
    <row r="100" spans="1:12" x14ac:dyDescent="0.15">
      <c r="A100" s="1">
        <v>35490</v>
      </c>
      <c r="B100">
        <v>24.8</v>
      </c>
      <c r="C100">
        <v>3</v>
      </c>
      <c r="D100">
        <v>99</v>
      </c>
      <c r="E100">
        <f t="shared" si="7"/>
        <v>9801</v>
      </c>
      <c r="F100" s="2">
        <f t="shared" si="12"/>
        <v>26.741666666666664</v>
      </c>
      <c r="G100" s="2">
        <f t="shared" si="13"/>
        <v>26.849999999999998</v>
      </c>
      <c r="H100" s="2">
        <v>26.065185484737018</v>
      </c>
      <c r="I100" s="2">
        <f t="shared" si="8"/>
        <v>-1.2651854847370174</v>
      </c>
      <c r="J100" s="2">
        <f t="shared" si="9"/>
        <v>-2.0166118812558467</v>
      </c>
      <c r="K100" s="2">
        <f t="shared" si="10"/>
        <v>24.04857360348117</v>
      </c>
      <c r="L100" s="2">
        <f t="shared" si="11"/>
        <v>0.75142639651883059</v>
      </c>
    </row>
    <row r="101" spans="1:12" x14ac:dyDescent="0.15">
      <c r="A101" s="1">
        <v>35521</v>
      </c>
      <c r="B101">
        <v>25.4</v>
      </c>
      <c r="C101">
        <v>4</v>
      </c>
      <c r="D101">
        <v>100</v>
      </c>
      <c r="E101">
        <f t="shared" si="7"/>
        <v>10000</v>
      </c>
      <c r="F101" s="2">
        <f t="shared" si="12"/>
        <v>26.958333333333332</v>
      </c>
      <c r="G101" s="2">
        <f t="shared" si="13"/>
        <v>27.05833333333333</v>
      </c>
      <c r="H101" s="2">
        <v>26.121417102822946</v>
      </c>
      <c r="I101" s="2">
        <f t="shared" si="8"/>
        <v>-0.72141710282294724</v>
      </c>
      <c r="J101" s="2">
        <f t="shared" si="9"/>
        <v>-1.453987149641967</v>
      </c>
      <c r="K101" s="2">
        <f t="shared" si="10"/>
        <v>24.667429953180978</v>
      </c>
      <c r="L101" s="2">
        <f t="shared" si="11"/>
        <v>0.7325700468190206</v>
      </c>
    </row>
    <row r="102" spans="1:12" x14ac:dyDescent="0.15">
      <c r="A102" s="1">
        <v>35551</v>
      </c>
      <c r="B102">
        <v>27</v>
      </c>
      <c r="C102">
        <v>5</v>
      </c>
      <c r="D102">
        <v>101</v>
      </c>
      <c r="E102">
        <f t="shared" si="7"/>
        <v>10201</v>
      </c>
      <c r="F102" s="2">
        <f t="shared" si="12"/>
        <v>27.158333333333331</v>
      </c>
      <c r="G102" s="2">
        <f t="shared" si="13"/>
        <v>27.24583333333333</v>
      </c>
      <c r="H102" s="2">
        <v>26.178041561527618</v>
      </c>
      <c r="I102" s="2">
        <f t="shared" si="8"/>
        <v>0.82195843847238237</v>
      </c>
      <c r="J102" s="2">
        <f t="shared" si="9"/>
        <v>8.244741353166378E-3</v>
      </c>
      <c r="K102" s="2">
        <f t="shared" si="10"/>
        <v>26.186286302880784</v>
      </c>
      <c r="L102" s="2">
        <f t="shared" si="11"/>
        <v>0.8137136971192156</v>
      </c>
    </row>
    <row r="103" spans="1:12" x14ac:dyDescent="0.15">
      <c r="A103" s="1">
        <v>35582</v>
      </c>
      <c r="B103">
        <v>29.9</v>
      </c>
      <c r="C103">
        <v>6</v>
      </c>
      <c r="D103">
        <v>102</v>
      </c>
      <c r="E103">
        <f t="shared" si="7"/>
        <v>10404</v>
      </c>
      <c r="F103" s="2">
        <f t="shared" si="12"/>
        <v>27.333333333333332</v>
      </c>
      <c r="G103" s="2">
        <f t="shared" si="13"/>
        <v>27.416666666666664</v>
      </c>
      <c r="H103" s="2">
        <v>26.235058860851037</v>
      </c>
      <c r="I103" s="2">
        <f t="shared" si="8"/>
        <v>3.6649411391489615</v>
      </c>
      <c r="J103" s="2">
        <f t="shared" si="9"/>
        <v>2.3811949028406652</v>
      </c>
      <c r="K103" s="2">
        <f t="shared" si="10"/>
        <v>28.616253763691702</v>
      </c>
      <c r="L103" s="2">
        <f t="shared" si="11"/>
        <v>1.2837462363082963</v>
      </c>
    </row>
    <row r="104" spans="1:12" x14ac:dyDescent="0.15">
      <c r="A104" s="1">
        <v>35612</v>
      </c>
      <c r="B104">
        <v>31.2</v>
      </c>
      <c r="C104">
        <v>7</v>
      </c>
      <c r="D104">
        <v>103</v>
      </c>
      <c r="E104">
        <f t="shared" si="7"/>
        <v>10609</v>
      </c>
      <c r="F104" s="2">
        <f t="shared" si="12"/>
        <v>27.5</v>
      </c>
      <c r="G104" s="2"/>
      <c r="H104" s="2">
        <v>26.292469000793201</v>
      </c>
      <c r="I104" s="2">
        <f t="shared" si="8"/>
        <v>4.9075309992067986</v>
      </c>
      <c r="J104" s="2">
        <f t="shared" si="9"/>
        <v>2.8470298767722451</v>
      </c>
      <c r="K104" s="2">
        <f t="shared" si="10"/>
        <v>29.139498877565444</v>
      </c>
      <c r="L104" s="2">
        <f t="shared" si="11"/>
        <v>2.0605011224345553</v>
      </c>
    </row>
    <row r="105" spans="1:12" x14ac:dyDescent="0.15">
      <c r="A105" s="1">
        <v>35643</v>
      </c>
      <c r="B105">
        <v>30.7</v>
      </c>
      <c r="C105">
        <v>8</v>
      </c>
      <c r="D105">
        <v>104</v>
      </c>
      <c r="E105">
        <f t="shared" si="7"/>
        <v>10816</v>
      </c>
      <c r="F105" s="2"/>
      <c r="G105" s="2"/>
      <c r="H105" s="2">
        <v>26.350271981354112</v>
      </c>
      <c r="I105" s="2">
        <f t="shared" si="8"/>
        <v>4.3497280186458873</v>
      </c>
      <c r="J105" s="2">
        <f t="shared" si="9"/>
        <v>2.6729402896236167</v>
      </c>
      <c r="K105" s="2">
        <f t="shared" si="10"/>
        <v>29.02321227097773</v>
      </c>
      <c r="L105" s="2">
        <f t="shared" si="11"/>
        <v>1.6767877290222692</v>
      </c>
    </row>
    <row r="106" spans="1:12" x14ac:dyDescent="0.15">
      <c r="A106" s="1">
        <v>35674</v>
      </c>
      <c r="B106">
        <v>28.9</v>
      </c>
      <c r="C106">
        <v>9</v>
      </c>
      <c r="D106">
        <v>105</v>
      </c>
      <c r="E106">
        <f t="shared" si="7"/>
        <v>11025</v>
      </c>
      <c r="F106" s="2"/>
      <c r="G106" s="2"/>
      <c r="H106" s="2">
        <v>26.408467802533771</v>
      </c>
      <c r="I106" s="2">
        <f t="shared" si="8"/>
        <v>2.4915321974662277</v>
      </c>
      <c r="J106" s="2">
        <f t="shared" si="9"/>
        <v>0.62345786185624208</v>
      </c>
      <c r="K106" s="2">
        <f t="shared" si="10"/>
        <v>27.031925664390013</v>
      </c>
      <c r="L106" s="2">
        <f t="shared" si="11"/>
        <v>1.868074335609986</v>
      </c>
    </row>
    <row r="107" spans="1:12" x14ac:dyDescent="0.15">
      <c r="A107" s="1">
        <v>35704</v>
      </c>
      <c r="B107">
        <v>28.3</v>
      </c>
      <c r="C107">
        <v>10</v>
      </c>
      <c r="D107">
        <v>106</v>
      </c>
      <c r="E107">
        <f t="shared" si="7"/>
        <v>11236</v>
      </c>
      <c r="F107" s="2"/>
      <c r="G107" s="2"/>
      <c r="H107" s="2">
        <v>26.467056464332174</v>
      </c>
      <c r="I107" s="2">
        <f t="shared" si="8"/>
        <v>1.8329435356678268</v>
      </c>
      <c r="J107" s="2">
        <f t="shared" si="9"/>
        <v>-0.42641740652987847</v>
      </c>
      <c r="K107" s="2">
        <f t="shared" si="10"/>
        <v>26.040639057802295</v>
      </c>
      <c r="L107" s="2">
        <f t="shared" si="11"/>
        <v>2.2593609421977057</v>
      </c>
    </row>
    <row r="108" spans="1:12" x14ac:dyDescent="0.15">
      <c r="A108" s="1">
        <v>35735</v>
      </c>
      <c r="B108">
        <v>28</v>
      </c>
      <c r="C108">
        <v>11</v>
      </c>
      <c r="D108">
        <v>107</v>
      </c>
      <c r="E108">
        <f t="shared" si="7"/>
        <v>11449</v>
      </c>
      <c r="F108" s="2"/>
      <c r="G108" s="2"/>
      <c r="H108" s="2">
        <v>26.526037966749321</v>
      </c>
      <c r="I108" s="2">
        <f t="shared" si="8"/>
        <v>1.4739620332506789</v>
      </c>
      <c r="J108" s="2">
        <f t="shared" si="9"/>
        <v>-0.58918551553474607</v>
      </c>
      <c r="K108" s="2">
        <f t="shared" si="10"/>
        <v>25.936852451214577</v>
      </c>
      <c r="L108" s="2">
        <f t="shared" si="11"/>
        <v>2.0631475487854232</v>
      </c>
    </row>
    <row r="109" spans="1:12" x14ac:dyDescent="0.15">
      <c r="A109" s="1">
        <v>35765</v>
      </c>
      <c r="B109">
        <v>29.1</v>
      </c>
      <c r="C109">
        <v>12</v>
      </c>
      <c r="D109">
        <v>108</v>
      </c>
      <c r="E109">
        <f t="shared" si="7"/>
        <v>11664</v>
      </c>
      <c r="F109" s="2"/>
      <c r="G109" s="2"/>
      <c r="H109" s="2">
        <v>26.585412309785216</v>
      </c>
      <c r="I109" s="2">
        <f>B109-H109</f>
        <v>2.5145876902147855</v>
      </c>
      <c r="J109" s="2">
        <f t="shared" si="9"/>
        <v>0.31015353484164221</v>
      </c>
      <c r="K109" s="2">
        <f t="shared" si="10"/>
        <v>26.895565844626859</v>
      </c>
      <c r="L109" s="2">
        <f t="shared" si="11"/>
        <v>2.2044341553731428</v>
      </c>
    </row>
    <row r="110" spans="1:12" x14ac:dyDescent="0.15">
      <c r="A110" s="3">
        <v>35796</v>
      </c>
      <c r="B110" s="4">
        <v>25.6</v>
      </c>
      <c r="C110" s="4">
        <v>1</v>
      </c>
      <c r="D110" s="4">
        <v>109</v>
      </c>
      <c r="E110" s="4">
        <f t="shared" si="7"/>
        <v>11881</v>
      </c>
      <c r="F110" s="5"/>
      <c r="G110" s="5"/>
      <c r="H110" s="5">
        <v>26.645179493439855</v>
      </c>
      <c r="I110" s="5"/>
      <c r="J110" s="2">
        <f t="shared" si="9"/>
        <v>-3.4874843107842879</v>
      </c>
      <c r="K110" s="2">
        <f t="shared" si="10"/>
        <v>23.157695182655566</v>
      </c>
      <c r="L110" s="5">
        <f t="shared" si="11"/>
        <v>2.4423048173444357</v>
      </c>
    </row>
    <row r="111" spans="1:12" x14ac:dyDescent="0.15">
      <c r="A111" s="3">
        <v>35827</v>
      </c>
      <c r="B111" s="4">
        <v>26.5</v>
      </c>
      <c r="C111" s="4">
        <v>2</v>
      </c>
      <c r="D111" s="4">
        <v>110</v>
      </c>
      <c r="E111" s="4">
        <f t="shared" si="7"/>
        <v>12100</v>
      </c>
      <c r="F111" s="5"/>
      <c r="G111" s="5"/>
      <c r="H111" s="5">
        <v>26.705339517713242</v>
      </c>
      <c r="I111" s="5"/>
      <c r="J111" s="2">
        <f t="shared" si="9"/>
        <v>-2.6796294534884719</v>
      </c>
      <c r="K111" s="2">
        <f t="shared" si="10"/>
        <v>24.025710064224768</v>
      </c>
      <c r="L111" s="5">
        <f t="shared" si="11"/>
        <v>2.4742899357752322</v>
      </c>
    </row>
    <row r="112" spans="1:12" x14ac:dyDescent="0.15">
      <c r="A112" s="3">
        <v>35855</v>
      </c>
      <c r="B112" s="4">
        <v>27.2</v>
      </c>
      <c r="C112" s="4">
        <v>3</v>
      </c>
      <c r="D112" s="4">
        <v>111</v>
      </c>
      <c r="E112" s="4">
        <f t="shared" si="7"/>
        <v>12321</v>
      </c>
      <c r="F112" s="5"/>
      <c r="G112" s="5"/>
      <c r="H112" s="5">
        <v>26.765892382605376</v>
      </c>
      <c r="I112" s="5"/>
      <c r="J112" s="2">
        <f t="shared" si="9"/>
        <v>-2.0166118812558467</v>
      </c>
      <c r="K112" s="2">
        <f t="shared" si="10"/>
        <v>24.749280501349528</v>
      </c>
      <c r="L112" s="5">
        <f t="shared" si="11"/>
        <v>2.4507194986504715</v>
      </c>
    </row>
    <row r="113" spans="1:12" x14ac:dyDescent="0.15">
      <c r="A113" s="3">
        <v>35886</v>
      </c>
      <c r="B113" s="4">
        <v>27.9</v>
      </c>
      <c r="C113" s="4">
        <v>4</v>
      </c>
      <c r="D113" s="4">
        <v>112</v>
      </c>
      <c r="E113" s="4">
        <f t="shared" si="7"/>
        <v>12544</v>
      </c>
      <c r="F113" s="5"/>
      <c r="G113" s="5"/>
      <c r="H113" s="5">
        <v>26.826838088116254</v>
      </c>
      <c r="I113" s="5"/>
      <c r="J113" s="2">
        <f t="shared" si="9"/>
        <v>-1.453987149641967</v>
      </c>
      <c r="K113" s="2">
        <f t="shared" si="10"/>
        <v>25.372850938474286</v>
      </c>
      <c r="L113" s="5">
        <f t="shared" si="11"/>
        <v>2.5271490615257122</v>
      </c>
    </row>
    <row r="114" spans="1:12" x14ac:dyDescent="0.15">
      <c r="A114" s="3">
        <v>35916</v>
      </c>
      <c r="B114" s="4">
        <v>29.4</v>
      </c>
      <c r="C114" s="4">
        <v>5</v>
      </c>
      <c r="D114" s="4">
        <v>113</v>
      </c>
      <c r="E114" s="4">
        <f t="shared" si="7"/>
        <v>12769</v>
      </c>
      <c r="F114" s="5"/>
      <c r="G114" s="5"/>
      <c r="H114" s="5">
        <v>26.888176634245877</v>
      </c>
      <c r="I114" s="5"/>
      <c r="J114" s="2">
        <f t="shared" si="9"/>
        <v>8.244741353166378E-3</v>
      </c>
      <c r="K114" s="2">
        <f t="shared" si="10"/>
        <v>26.896421375599044</v>
      </c>
      <c r="L114" s="5">
        <f t="shared" si="11"/>
        <v>2.503578624400955</v>
      </c>
    </row>
    <row r="115" spans="1:12" x14ac:dyDescent="0.15">
      <c r="A115" s="3">
        <v>35947</v>
      </c>
      <c r="B115" s="4">
        <v>31.8</v>
      </c>
      <c r="C115" s="4">
        <v>6</v>
      </c>
      <c r="D115" s="4">
        <v>114</v>
      </c>
      <c r="E115" s="4">
        <f t="shared" si="7"/>
        <v>12996</v>
      </c>
      <c r="F115" s="5"/>
      <c r="G115" s="5"/>
      <c r="H115" s="5">
        <v>26.949908020994251</v>
      </c>
      <c r="I115" s="5"/>
      <c r="J115" s="2">
        <f t="shared" si="9"/>
        <v>2.3811949028406652</v>
      </c>
      <c r="K115" s="2">
        <f t="shared" si="10"/>
        <v>29.331102923834916</v>
      </c>
      <c r="L115" s="5">
        <f t="shared" si="11"/>
        <v>2.468897076165085</v>
      </c>
    </row>
    <row r="116" spans="1:12" x14ac:dyDescent="0.15">
      <c r="A116" s="3">
        <v>35977</v>
      </c>
      <c r="B116" s="4">
        <v>32.700000000000003</v>
      </c>
      <c r="C116" s="4">
        <v>7</v>
      </c>
      <c r="D116" s="4">
        <v>115</v>
      </c>
      <c r="E116" s="4">
        <f t="shared" si="7"/>
        <v>13225</v>
      </c>
      <c r="F116" s="5"/>
      <c r="G116" s="5"/>
      <c r="H116" s="5">
        <v>27.012032248361365</v>
      </c>
      <c r="I116" s="5"/>
      <c r="J116" s="2">
        <f t="shared" si="9"/>
        <v>2.8470298767722451</v>
      </c>
      <c r="K116" s="2">
        <f t="shared" si="10"/>
        <v>29.859062125133612</v>
      </c>
      <c r="L116" s="5">
        <f t="shared" si="11"/>
        <v>2.8409378748663912</v>
      </c>
    </row>
    <row r="117" spans="1:12" x14ac:dyDescent="0.15">
      <c r="A117" s="3">
        <v>36008</v>
      </c>
      <c r="B117" s="4">
        <v>32.4</v>
      </c>
      <c r="C117" s="4">
        <v>8</v>
      </c>
      <c r="D117" s="4">
        <v>116</v>
      </c>
      <c r="E117" s="4">
        <f t="shared" si="7"/>
        <v>13456</v>
      </c>
      <c r="F117" s="5"/>
      <c r="G117" s="4"/>
      <c r="H117" s="5">
        <v>27.074549316347227</v>
      </c>
      <c r="I117" s="5"/>
      <c r="J117" s="2">
        <f t="shared" si="9"/>
        <v>2.6729402896236167</v>
      </c>
      <c r="K117" s="2">
        <f t="shared" si="10"/>
        <v>29.747489605970845</v>
      </c>
      <c r="L117" s="5">
        <f t="shared" si="11"/>
        <v>2.6525103940291537</v>
      </c>
    </row>
    <row r="118" spans="1:12" x14ac:dyDescent="0.15">
      <c r="A118" s="3">
        <v>36039</v>
      </c>
      <c r="B118" s="4">
        <v>30.4</v>
      </c>
      <c r="C118" s="4">
        <v>9</v>
      </c>
      <c r="D118" s="4">
        <v>117</v>
      </c>
      <c r="E118" s="4">
        <f t="shared" si="7"/>
        <v>13689</v>
      </c>
      <c r="F118" s="5"/>
      <c r="G118" s="4"/>
      <c r="H118" s="5">
        <v>27.137459224951836</v>
      </c>
      <c r="I118" s="5"/>
      <c r="J118" s="2">
        <f t="shared" si="9"/>
        <v>0.62345786185624208</v>
      </c>
      <c r="K118" s="2">
        <f t="shared" si="10"/>
        <v>27.760917086808078</v>
      </c>
      <c r="L118" s="5">
        <f t="shared" si="11"/>
        <v>2.6390829131919205</v>
      </c>
    </row>
    <row r="119" spans="1:12" x14ac:dyDescent="0.15">
      <c r="A119" s="3">
        <v>36069</v>
      </c>
      <c r="B119" s="4">
        <v>29.5</v>
      </c>
      <c r="C119" s="4">
        <v>10</v>
      </c>
      <c r="D119" s="4">
        <v>118</v>
      </c>
      <c r="E119" s="4">
        <f t="shared" si="7"/>
        <v>13924</v>
      </c>
      <c r="F119" s="5"/>
      <c r="G119" s="4"/>
      <c r="H119" s="5">
        <v>27.20076197417519</v>
      </c>
      <c r="I119" s="5"/>
      <c r="J119" s="2">
        <f t="shared" si="9"/>
        <v>-0.42641740652987847</v>
      </c>
      <c r="K119" s="2">
        <f t="shared" si="10"/>
        <v>26.774344567645311</v>
      </c>
      <c r="L119" s="5">
        <f t="shared" si="11"/>
        <v>2.7256554323546887</v>
      </c>
    </row>
    <row r="120" spans="1:12" x14ac:dyDescent="0.15">
      <c r="A120" s="3">
        <v>36100</v>
      </c>
      <c r="B120" s="4">
        <v>29.3</v>
      </c>
      <c r="C120" s="4">
        <v>11</v>
      </c>
      <c r="D120" s="4">
        <v>119</v>
      </c>
      <c r="E120" s="4">
        <f t="shared" si="7"/>
        <v>14161</v>
      </c>
      <c r="F120" s="5"/>
      <c r="G120" s="4"/>
      <c r="H120" s="5">
        <v>27.264457564017292</v>
      </c>
      <c r="I120" s="5"/>
      <c r="J120" s="2">
        <f t="shared" si="9"/>
        <v>-0.58918551553474607</v>
      </c>
      <c r="K120" s="2">
        <f t="shared" si="10"/>
        <v>26.675272048482547</v>
      </c>
      <c r="L120" s="5">
        <f t="shared" si="11"/>
        <v>2.6247279515174533</v>
      </c>
    </row>
    <row r="121" spans="1:12" x14ac:dyDescent="0.15">
      <c r="A121" s="3">
        <v>36130</v>
      </c>
      <c r="B121" s="4">
        <v>30.3</v>
      </c>
      <c r="C121" s="4">
        <v>12</v>
      </c>
      <c r="D121" s="4">
        <v>120</v>
      </c>
      <c r="E121" s="4">
        <f t="shared" si="7"/>
        <v>14400</v>
      </c>
      <c r="F121" s="5"/>
      <c r="G121" s="4"/>
      <c r="H121" s="5">
        <v>27.328545994478137</v>
      </c>
      <c r="I121" s="5"/>
      <c r="J121" s="2">
        <f t="shared" si="9"/>
        <v>0.31015353484164221</v>
      </c>
      <c r="K121" s="2">
        <f t="shared" si="10"/>
        <v>27.63869952931978</v>
      </c>
      <c r="L121" s="5">
        <f t="shared" si="11"/>
        <v>2.6613004706802208</v>
      </c>
    </row>
    <row r="123" spans="1:12" x14ac:dyDescent="0.15">
      <c r="F123" t="s">
        <v>111</v>
      </c>
      <c r="G123" s="59" t="s">
        <v>18</v>
      </c>
      <c r="H123" s="25"/>
      <c r="I123" s="25"/>
      <c r="J123" s="59" t="s">
        <v>19</v>
      </c>
      <c r="K123" s="25"/>
    </row>
    <row r="124" spans="1:12" x14ac:dyDescent="0.15">
      <c r="G124" s="59" t="s">
        <v>11</v>
      </c>
      <c r="H124" s="26">
        <f>SUMXMY2(K2:K109,B2:B109)/COUNT(B2:B109)</f>
        <v>0.94022128166989793</v>
      </c>
      <c r="I124" s="25"/>
      <c r="J124" s="59" t="s">
        <v>11</v>
      </c>
      <c r="K124" s="26">
        <f>SUMXMY2(K110:K121,B110:B121)/COUNT(B110:B121)</f>
        <v>6.6929369351017707</v>
      </c>
    </row>
    <row r="125" spans="1:12" x14ac:dyDescent="0.15">
      <c r="G125" s="59" t="s">
        <v>12</v>
      </c>
      <c r="H125" s="26">
        <f>SQRT(H124)</f>
        <v>0.96965008207595071</v>
      </c>
      <c r="I125" s="25"/>
      <c r="J125" s="59" t="s">
        <v>12</v>
      </c>
      <c r="K125" s="26">
        <f>SQRT(K124)</f>
        <v>2.5870711113345477</v>
      </c>
    </row>
    <row r="126" spans="1:12" x14ac:dyDescent="0.15">
      <c r="G126" s="59"/>
    </row>
  </sheetData>
  <pageMargins left="0.75" right="0.75" top="1" bottom="1" header="0.5" footer="0.5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2:Q122"/>
  <sheetViews>
    <sheetView zoomScale="75" workbookViewId="0">
      <selection activeCell="O30" sqref="O30"/>
    </sheetView>
  </sheetViews>
  <sheetFormatPr baseColWidth="10" defaultRowHeight="13" x14ac:dyDescent="0.15"/>
  <sheetData>
    <row r="2" spans="1:17" x14ac:dyDescent="0.15">
      <c r="A2" t="s">
        <v>1</v>
      </c>
      <c r="B2" t="s">
        <v>0</v>
      </c>
      <c r="C2" t="s">
        <v>3</v>
      </c>
      <c r="D2" t="s">
        <v>2</v>
      </c>
      <c r="E2" t="s">
        <v>4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8" t="s">
        <v>26</v>
      </c>
      <c r="M2" s="8" t="s">
        <v>27</v>
      </c>
      <c r="N2" s="8" t="s">
        <v>28</v>
      </c>
      <c r="O2" s="8" t="s">
        <v>29</v>
      </c>
      <c r="P2" s="8" t="s">
        <v>30</v>
      </c>
      <c r="Q2" s="8" t="s">
        <v>10</v>
      </c>
    </row>
    <row r="3" spans="1:17" x14ac:dyDescent="0.15">
      <c r="A3" s="1">
        <v>32509</v>
      </c>
      <c r="B3">
        <v>16.2</v>
      </c>
      <c r="C3">
        <v>1</v>
      </c>
      <c r="D3">
        <v>1</v>
      </c>
      <c r="E3">
        <f>D3^2</f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2">
        <f t="array" ref="Q3:Q122">TREND(B3:B110,D3:P110,D3:P122)</f>
        <v>18.268575597541105</v>
      </c>
    </row>
    <row r="4" spans="1:17" x14ac:dyDescent="0.15">
      <c r="A4" s="1">
        <v>32540</v>
      </c>
      <c r="B4">
        <v>16.7</v>
      </c>
      <c r="C4">
        <v>2</v>
      </c>
      <c r="D4">
        <v>2</v>
      </c>
      <c r="E4">
        <f t="shared" ref="E4:E67" si="0">D4^2</f>
        <v>4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2">
        <v>19.102295367467775</v>
      </c>
    </row>
    <row r="5" spans="1:17" x14ac:dyDescent="0.15">
      <c r="A5" s="1">
        <v>32568</v>
      </c>
      <c r="B5">
        <v>18.7</v>
      </c>
      <c r="C5">
        <v>3</v>
      </c>
      <c r="D5">
        <v>3</v>
      </c>
      <c r="E5">
        <f t="shared" si="0"/>
        <v>9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2">
        <v>19.791570692949996</v>
      </c>
    </row>
    <row r="6" spans="1:17" x14ac:dyDescent="0.15">
      <c r="A6" s="1">
        <v>32599</v>
      </c>
      <c r="B6">
        <v>18.8</v>
      </c>
      <c r="C6">
        <v>4</v>
      </c>
      <c r="D6">
        <v>4</v>
      </c>
      <c r="E6">
        <f t="shared" si="0"/>
        <v>16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2">
        <v>20.380846018432219</v>
      </c>
    </row>
    <row r="7" spans="1:17" x14ac:dyDescent="0.15">
      <c r="A7" s="1">
        <v>32629</v>
      </c>
      <c r="B7">
        <v>20.6</v>
      </c>
      <c r="C7">
        <v>5</v>
      </c>
      <c r="D7">
        <v>5</v>
      </c>
      <c r="E7">
        <f t="shared" si="0"/>
        <v>25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2">
        <v>21.870121343914441</v>
      </c>
    </row>
    <row r="8" spans="1:17" x14ac:dyDescent="0.15">
      <c r="A8" s="1">
        <v>32660</v>
      </c>
      <c r="B8">
        <v>22.5</v>
      </c>
      <c r="C8">
        <v>6</v>
      </c>
      <c r="D8">
        <v>6</v>
      </c>
      <c r="E8">
        <f t="shared" si="0"/>
        <v>36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 s="2">
        <v>24.270507780507774</v>
      </c>
    </row>
    <row r="9" spans="1:17" x14ac:dyDescent="0.15">
      <c r="A9" s="1">
        <v>32690</v>
      </c>
      <c r="B9">
        <v>23.3</v>
      </c>
      <c r="C9">
        <v>7</v>
      </c>
      <c r="D9">
        <v>7</v>
      </c>
      <c r="E9">
        <f t="shared" si="0"/>
        <v>49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 s="2">
        <v>24.99311643932333</v>
      </c>
    </row>
    <row r="10" spans="1:17" x14ac:dyDescent="0.15">
      <c r="A10" s="1">
        <v>32721</v>
      </c>
      <c r="B10">
        <v>23.8</v>
      </c>
      <c r="C10">
        <v>8</v>
      </c>
      <c r="D10">
        <v>8</v>
      </c>
      <c r="E10">
        <f t="shared" si="0"/>
        <v>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 s="2">
        <v>24.804613987027775</v>
      </c>
    </row>
    <row r="11" spans="1:17" x14ac:dyDescent="0.15">
      <c r="A11" s="1">
        <v>32752</v>
      </c>
      <c r="B11">
        <v>22.3</v>
      </c>
      <c r="C11">
        <v>9</v>
      </c>
      <c r="D11">
        <v>9</v>
      </c>
      <c r="E11">
        <f t="shared" si="0"/>
        <v>81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 s="2">
        <v>22.805000423621109</v>
      </c>
    </row>
    <row r="12" spans="1:17" x14ac:dyDescent="0.15">
      <c r="A12" s="1">
        <v>32782</v>
      </c>
      <c r="B12">
        <v>22.3</v>
      </c>
      <c r="C12">
        <v>10</v>
      </c>
      <c r="D12">
        <v>10</v>
      </c>
      <c r="E12">
        <f t="shared" si="0"/>
        <v>100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 s="2">
        <v>21.827609082436666</v>
      </c>
    </row>
    <row r="13" spans="1:17" x14ac:dyDescent="0.15">
      <c r="A13" s="1">
        <v>32813</v>
      </c>
      <c r="B13">
        <v>22.1</v>
      </c>
      <c r="C13">
        <v>11</v>
      </c>
      <c r="D13">
        <v>11</v>
      </c>
      <c r="E13">
        <f t="shared" si="0"/>
        <v>121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 s="2">
        <v>21.672439963474442</v>
      </c>
    </row>
    <row r="14" spans="1:17" x14ac:dyDescent="0.15">
      <c r="A14" s="1">
        <v>32843</v>
      </c>
      <c r="B14">
        <v>23.6</v>
      </c>
      <c r="C14">
        <v>12</v>
      </c>
      <c r="D14">
        <v>12</v>
      </c>
      <c r="E14">
        <f t="shared" si="0"/>
        <v>144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2">
        <v>22.61727084451222</v>
      </c>
    </row>
    <row r="15" spans="1:17" x14ac:dyDescent="0.15">
      <c r="A15" s="1">
        <v>32874</v>
      </c>
      <c r="B15">
        <v>20.100000000000001</v>
      </c>
      <c r="C15">
        <v>1</v>
      </c>
      <c r="D15">
        <v>13</v>
      </c>
      <c r="E15">
        <f t="shared" si="0"/>
        <v>169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2">
        <v>18.740247865420272</v>
      </c>
    </row>
    <row r="16" spans="1:17" x14ac:dyDescent="0.15">
      <c r="A16" s="1">
        <v>32905</v>
      </c>
      <c r="B16">
        <v>21.6</v>
      </c>
      <c r="C16">
        <v>2</v>
      </c>
      <c r="D16">
        <v>14</v>
      </c>
      <c r="E16">
        <f t="shared" si="0"/>
        <v>196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2">
        <v>19.576648803976386</v>
      </c>
    </row>
    <row r="17" spans="1:17" x14ac:dyDescent="0.15">
      <c r="A17" s="1">
        <v>32933</v>
      </c>
      <c r="B17">
        <v>21.6</v>
      </c>
      <c r="C17">
        <v>3</v>
      </c>
      <c r="D17">
        <v>15</v>
      </c>
      <c r="E17">
        <f t="shared" si="0"/>
        <v>225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2">
        <v>20.268605298088055</v>
      </c>
    </row>
    <row r="18" spans="1:17" x14ac:dyDescent="0.15">
      <c r="A18" s="1">
        <v>32964</v>
      </c>
      <c r="B18">
        <v>21.9</v>
      </c>
      <c r="C18">
        <v>4</v>
      </c>
      <c r="D18">
        <v>16</v>
      </c>
      <c r="E18">
        <f t="shared" si="0"/>
        <v>256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2">
        <v>20.860561792199722</v>
      </c>
    </row>
    <row r="19" spans="1:17" x14ac:dyDescent="0.15">
      <c r="A19" s="1">
        <v>32994</v>
      </c>
      <c r="B19">
        <v>23.4</v>
      </c>
      <c r="C19">
        <v>5</v>
      </c>
      <c r="D19">
        <v>17</v>
      </c>
      <c r="E19">
        <f t="shared" si="0"/>
        <v>289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2">
        <v>22.352518286311387</v>
      </c>
    </row>
    <row r="20" spans="1:17" x14ac:dyDescent="0.15">
      <c r="A20" s="1">
        <v>33025</v>
      </c>
      <c r="B20">
        <v>25.9</v>
      </c>
      <c r="C20">
        <v>6</v>
      </c>
      <c r="D20">
        <v>18</v>
      </c>
      <c r="E20">
        <f t="shared" si="0"/>
        <v>324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 s="2">
        <v>24.755585891534167</v>
      </c>
    </row>
    <row r="21" spans="1:17" x14ac:dyDescent="0.15">
      <c r="A21" s="1">
        <v>33055</v>
      </c>
      <c r="B21">
        <v>26</v>
      </c>
      <c r="C21">
        <v>7</v>
      </c>
      <c r="D21">
        <v>19</v>
      </c>
      <c r="E21">
        <f t="shared" si="0"/>
        <v>361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 s="2">
        <v>25.480875718979167</v>
      </c>
    </row>
    <row r="22" spans="1:17" x14ac:dyDescent="0.15">
      <c r="A22" s="1">
        <v>33086</v>
      </c>
      <c r="B22">
        <v>26.2</v>
      </c>
      <c r="C22">
        <v>8</v>
      </c>
      <c r="D22">
        <v>20</v>
      </c>
      <c r="E22">
        <f t="shared" si="0"/>
        <v>400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 s="2">
        <v>25.295054435313055</v>
      </c>
    </row>
    <row r="23" spans="1:17" x14ac:dyDescent="0.15">
      <c r="A23" s="1">
        <v>33117</v>
      </c>
      <c r="B23">
        <v>24.7</v>
      </c>
      <c r="C23">
        <v>9</v>
      </c>
      <c r="D23">
        <v>21</v>
      </c>
      <c r="E23">
        <f t="shared" si="0"/>
        <v>441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 s="2">
        <v>23.298122040535834</v>
      </c>
    </row>
    <row r="24" spans="1:17" x14ac:dyDescent="0.15">
      <c r="A24" s="1">
        <v>33147</v>
      </c>
      <c r="B24">
        <v>23.5</v>
      </c>
      <c r="C24">
        <v>10</v>
      </c>
      <c r="D24">
        <v>22</v>
      </c>
      <c r="E24">
        <f t="shared" si="0"/>
        <v>484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 s="2">
        <v>22.323411867980834</v>
      </c>
    </row>
    <row r="25" spans="1:17" x14ac:dyDescent="0.15">
      <c r="A25" s="1">
        <v>33178</v>
      </c>
      <c r="B25">
        <v>23.4</v>
      </c>
      <c r="C25">
        <v>11</v>
      </c>
      <c r="D25">
        <v>23</v>
      </c>
      <c r="E25">
        <f t="shared" si="0"/>
        <v>529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 s="2">
        <v>22.170923917648054</v>
      </c>
    </row>
    <row r="26" spans="1:17" x14ac:dyDescent="0.15">
      <c r="A26" s="1">
        <v>33208</v>
      </c>
      <c r="B26">
        <v>23.9</v>
      </c>
      <c r="C26">
        <v>12</v>
      </c>
      <c r="D26">
        <v>24</v>
      </c>
      <c r="E26">
        <f t="shared" si="0"/>
        <v>576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2">
        <v>23.118435967315275</v>
      </c>
    </row>
    <row r="27" spans="1:17" x14ac:dyDescent="0.15">
      <c r="A27" s="1">
        <v>33239</v>
      </c>
      <c r="B27">
        <v>20</v>
      </c>
      <c r="C27">
        <v>1</v>
      </c>
      <c r="D27">
        <v>25</v>
      </c>
      <c r="E27">
        <f t="shared" si="0"/>
        <v>625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2">
        <v>19.244094156852775</v>
      </c>
    </row>
    <row r="28" spans="1:17" x14ac:dyDescent="0.15">
      <c r="A28" s="1">
        <v>33270</v>
      </c>
      <c r="B28">
        <v>20.399999999999999</v>
      </c>
      <c r="C28">
        <v>2</v>
      </c>
      <c r="D28">
        <v>26</v>
      </c>
      <c r="E28">
        <f t="shared" si="0"/>
        <v>676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2">
        <v>20.083176264038332</v>
      </c>
    </row>
    <row r="29" spans="1:17" x14ac:dyDescent="0.15">
      <c r="A29" s="1">
        <v>33298</v>
      </c>
      <c r="B29">
        <v>20.9</v>
      </c>
      <c r="C29">
        <v>3</v>
      </c>
      <c r="D29">
        <v>27</v>
      </c>
      <c r="E29">
        <f t="shared" si="0"/>
        <v>729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2">
        <v>20.777813926779444</v>
      </c>
    </row>
    <row r="30" spans="1:17" x14ac:dyDescent="0.15">
      <c r="A30" s="1">
        <v>33329</v>
      </c>
      <c r="B30">
        <v>21.6</v>
      </c>
      <c r="C30">
        <v>4</v>
      </c>
      <c r="D30">
        <v>28</v>
      </c>
      <c r="E30">
        <f t="shared" si="0"/>
        <v>784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2">
        <v>21.372451589520555</v>
      </c>
    </row>
    <row r="31" spans="1:17" x14ac:dyDescent="0.15">
      <c r="A31" s="1">
        <v>33359</v>
      </c>
      <c r="B31">
        <v>23.2</v>
      </c>
      <c r="C31">
        <v>5</v>
      </c>
      <c r="D31">
        <v>29</v>
      </c>
      <c r="E31">
        <f t="shared" si="0"/>
        <v>841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2">
        <v>22.867089252261668</v>
      </c>
    </row>
    <row r="32" spans="1:17" x14ac:dyDescent="0.15">
      <c r="A32" s="1">
        <v>33390</v>
      </c>
      <c r="B32">
        <v>25.6</v>
      </c>
      <c r="C32">
        <v>6</v>
      </c>
      <c r="D32">
        <v>30</v>
      </c>
      <c r="E32">
        <f t="shared" si="0"/>
        <v>900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 s="2">
        <v>25.272838026113888</v>
      </c>
    </row>
    <row r="33" spans="1:17" x14ac:dyDescent="0.15">
      <c r="A33" s="1">
        <v>33420</v>
      </c>
      <c r="B33">
        <v>26.6</v>
      </c>
      <c r="C33">
        <v>7</v>
      </c>
      <c r="D33">
        <v>31</v>
      </c>
      <c r="E33">
        <f t="shared" si="0"/>
        <v>961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 s="2">
        <v>26.000809022188335</v>
      </c>
    </row>
    <row r="34" spans="1:17" x14ac:dyDescent="0.15">
      <c r="A34" s="1">
        <v>33451</v>
      </c>
      <c r="B34">
        <v>26.3</v>
      </c>
      <c r="C34">
        <v>8</v>
      </c>
      <c r="D34">
        <v>32</v>
      </c>
      <c r="E34">
        <f t="shared" si="0"/>
        <v>1024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 s="2">
        <v>25.817668907151663</v>
      </c>
    </row>
    <row r="35" spans="1:17" x14ac:dyDescent="0.15">
      <c r="A35" s="1">
        <v>33482</v>
      </c>
      <c r="B35">
        <v>23.7</v>
      </c>
      <c r="C35">
        <v>9</v>
      </c>
      <c r="D35">
        <v>33</v>
      </c>
      <c r="E35">
        <f t="shared" si="0"/>
        <v>1089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 s="2">
        <v>23.823417681003889</v>
      </c>
    </row>
    <row r="36" spans="1:17" x14ac:dyDescent="0.15">
      <c r="A36" s="1">
        <v>33512</v>
      </c>
      <c r="B36">
        <v>22.2</v>
      </c>
      <c r="C36">
        <v>10</v>
      </c>
      <c r="D36">
        <v>34</v>
      </c>
      <c r="E36">
        <f t="shared" si="0"/>
        <v>1156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 s="2">
        <v>22.851388677078333</v>
      </c>
    </row>
    <row r="37" spans="1:17" x14ac:dyDescent="0.15">
      <c r="A37" s="1">
        <v>33543</v>
      </c>
      <c r="B37">
        <v>22.7</v>
      </c>
      <c r="C37">
        <v>11</v>
      </c>
      <c r="D37">
        <v>35</v>
      </c>
      <c r="E37">
        <f t="shared" si="0"/>
        <v>1225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 s="2">
        <v>22.701581895375</v>
      </c>
    </row>
    <row r="38" spans="1:17" x14ac:dyDescent="0.15">
      <c r="A38" s="1">
        <v>33573</v>
      </c>
      <c r="B38">
        <v>23.6</v>
      </c>
      <c r="C38">
        <v>12</v>
      </c>
      <c r="D38">
        <v>36</v>
      </c>
      <c r="E38">
        <f t="shared" si="0"/>
        <v>1296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2">
        <v>23.651775113671665</v>
      </c>
    </row>
    <row r="39" spans="1:17" x14ac:dyDescent="0.15">
      <c r="A39" s="1">
        <v>33604</v>
      </c>
      <c r="B39">
        <v>20.2</v>
      </c>
      <c r="C39">
        <v>1</v>
      </c>
      <c r="D39">
        <v>37</v>
      </c>
      <c r="E39">
        <f t="shared" si="0"/>
        <v>1369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2">
        <v>19.780114471838608</v>
      </c>
    </row>
    <row r="40" spans="1:17" x14ac:dyDescent="0.15">
      <c r="A40" s="1">
        <v>33635</v>
      </c>
      <c r="B40">
        <v>21.1</v>
      </c>
      <c r="C40">
        <v>2</v>
      </c>
      <c r="D40">
        <v>38</v>
      </c>
      <c r="E40">
        <f t="shared" si="0"/>
        <v>1444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2">
        <v>20.62187774765361</v>
      </c>
    </row>
    <row r="41" spans="1:17" x14ac:dyDescent="0.15">
      <c r="A41" s="1">
        <v>33664</v>
      </c>
      <c r="B41">
        <v>21.5</v>
      </c>
      <c r="C41">
        <v>3</v>
      </c>
      <c r="D41">
        <v>39</v>
      </c>
      <c r="E41">
        <f t="shared" si="0"/>
        <v>1521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2">
        <v>21.319196579024165</v>
      </c>
    </row>
    <row r="42" spans="1:17" x14ac:dyDescent="0.15">
      <c r="A42" s="1">
        <v>33695</v>
      </c>
      <c r="B42">
        <v>22.2</v>
      </c>
      <c r="C42">
        <v>4</v>
      </c>
      <c r="D42">
        <v>40</v>
      </c>
      <c r="E42">
        <f t="shared" si="0"/>
        <v>1600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2">
        <v>21.916515410394723</v>
      </c>
    </row>
    <row r="43" spans="1:17" x14ac:dyDescent="0.15">
      <c r="A43" s="1">
        <v>33725</v>
      </c>
      <c r="B43">
        <v>23.4</v>
      </c>
      <c r="C43">
        <v>5</v>
      </c>
      <c r="D43">
        <v>41</v>
      </c>
      <c r="E43">
        <f t="shared" si="0"/>
        <v>1681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2">
        <v>23.413834241765279</v>
      </c>
    </row>
    <row r="44" spans="1:17" x14ac:dyDescent="0.15">
      <c r="A44" s="1">
        <v>33756</v>
      </c>
      <c r="B44">
        <v>25.7</v>
      </c>
      <c r="C44">
        <v>6</v>
      </c>
      <c r="D44">
        <v>42</v>
      </c>
      <c r="E44">
        <f t="shared" si="0"/>
        <v>1764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 s="2">
        <v>25.822264184246944</v>
      </c>
    </row>
    <row r="45" spans="1:17" x14ac:dyDescent="0.15">
      <c r="A45" s="1">
        <v>33786</v>
      </c>
      <c r="B45">
        <v>26.3</v>
      </c>
      <c r="C45">
        <v>7</v>
      </c>
      <c r="D45">
        <v>43</v>
      </c>
      <c r="E45">
        <f t="shared" si="0"/>
        <v>1849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 s="2">
        <v>26.552916348950834</v>
      </c>
    </row>
    <row r="46" spans="1:17" x14ac:dyDescent="0.15">
      <c r="A46" s="1">
        <v>33817</v>
      </c>
      <c r="B46">
        <v>26.2</v>
      </c>
      <c r="C46">
        <v>8</v>
      </c>
      <c r="D46">
        <v>44</v>
      </c>
      <c r="E46">
        <f t="shared" si="0"/>
        <v>1936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 s="2">
        <v>26.37245740254361</v>
      </c>
    </row>
    <row r="47" spans="1:17" x14ac:dyDescent="0.15">
      <c r="A47" s="1">
        <v>33848</v>
      </c>
      <c r="B47">
        <v>23.6</v>
      </c>
      <c r="C47">
        <v>9</v>
      </c>
      <c r="D47">
        <v>45</v>
      </c>
      <c r="E47">
        <f t="shared" si="0"/>
        <v>2025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 s="2">
        <v>24.380887345025279</v>
      </c>
    </row>
    <row r="48" spans="1:17" x14ac:dyDescent="0.15">
      <c r="A48" s="1">
        <v>33878</v>
      </c>
      <c r="B48">
        <v>22.8</v>
      </c>
      <c r="C48">
        <v>10</v>
      </c>
      <c r="D48">
        <v>46</v>
      </c>
      <c r="E48">
        <f t="shared" si="0"/>
        <v>2116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 s="2">
        <v>23.411539509729167</v>
      </c>
    </row>
    <row r="49" spans="1:17" x14ac:dyDescent="0.15">
      <c r="A49" s="1">
        <v>33909</v>
      </c>
      <c r="B49">
        <v>22.8</v>
      </c>
      <c r="C49">
        <v>11</v>
      </c>
      <c r="D49">
        <v>47</v>
      </c>
      <c r="E49">
        <f t="shared" si="0"/>
        <v>2209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 s="2">
        <v>23.264413896655277</v>
      </c>
    </row>
    <row r="50" spans="1:17" x14ac:dyDescent="0.15">
      <c r="A50" s="1">
        <v>33939</v>
      </c>
      <c r="B50">
        <v>23.3</v>
      </c>
      <c r="C50">
        <v>12</v>
      </c>
      <c r="D50">
        <v>48</v>
      </c>
      <c r="E50">
        <f t="shared" si="0"/>
        <v>2304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2">
        <v>24.217288283581389</v>
      </c>
    </row>
    <row r="51" spans="1:17" x14ac:dyDescent="0.15">
      <c r="A51" s="1">
        <v>33970</v>
      </c>
      <c r="B51">
        <v>21</v>
      </c>
      <c r="C51">
        <v>1</v>
      </c>
      <c r="D51">
        <v>49</v>
      </c>
      <c r="E51">
        <f t="shared" si="0"/>
        <v>2401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2">
        <v>20.348308810377777</v>
      </c>
    </row>
    <row r="52" spans="1:17" x14ac:dyDescent="0.15">
      <c r="A52" s="1">
        <v>34001</v>
      </c>
      <c r="B52">
        <v>21.7</v>
      </c>
      <c r="C52">
        <v>2</v>
      </c>
      <c r="D52">
        <v>50</v>
      </c>
      <c r="E52">
        <f t="shared" si="0"/>
        <v>2500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2">
        <v>21.192753254822222</v>
      </c>
    </row>
    <row r="53" spans="1:17" x14ac:dyDescent="0.15">
      <c r="A53" s="1">
        <v>34029</v>
      </c>
      <c r="B53">
        <v>22.2</v>
      </c>
      <c r="C53">
        <v>3</v>
      </c>
      <c r="D53">
        <v>51</v>
      </c>
      <c r="E53">
        <f t="shared" si="0"/>
        <v>2601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2">
        <v>21.892753254822225</v>
      </c>
    </row>
    <row r="54" spans="1:17" x14ac:dyDescent="0.15">
      <c r="A54" s="1">
        <v>34060</v>
      </c>
      <c r="B54">
        <v>23.1</v>
      </c>
      <c r="C54">
        <v>4</v>
      </c>
      <c r="D54">
        <v>52</v>
      </c>
      <c r="E54">
        <f t="shared" si="0"/>
        <v>2704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2">
        <v>22.492753254822222</v>
      </c>
    </row>
    <row r="55" spans="1:17" x14ac:dyDescent="0.15">
      <c r="A55" s="1">
        <v>34090</v>
      </c>
      <c r="B55">
        <v>24.8</v>
      </c>
      <c r="C55">
        <v>5</v>
      </c>
      <c r="D55">
        <v>53</v>
      </c>
      <c r="E55">
        <f t="shared" si="0"/>
        <v>2809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2">
        <v>23.992753254822222</v>
      </c>
    </row>
    <row r="56" spans="1:17" x14ac:dyDescent="0.15">
      <c r="A56" s="1">
        <v>34121</v>
      </c>
      <c r="B56">
        <v>26.6</v>
      </c>
      <c r="C56">
        <v>6</v>
      </c>
      <c r="D56">
        <v>54</v>
      </c>
      <c r="E56">
        <f t="shared" si="0"/>
        <v>2916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 s="2">
        <v>26.403864365933334</v>
      </c>
    </row>
    <row r="57" spans="1:17" x14ac:dyDescent="0.15">
      <c r="A57" s="1">
        <v>34151</v>
      </c>
      <c r="B57">
        <v>27.4</v>
      </c>
      <c r="C57">
        <v>7</v>
      </c>
      <c r="D57">
        <v>55</v>
      </c>
      <c r="E57">
        <f t="shared" si="0"/>
        <v>3025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 s="2">
        <v>27.137197699266668</v>
      </c>
    </row>
    <row r="58" spans="1:17" x14ac:dyDescent="0.15">
      <c r="A58" s="1">
        <v>34182</v>
      </c>
      <c r="B58">
        <v>27.1</v>
      </c>
      <c r="C58">
        <v>8</v>
      </c>
      <c r="D58">
        <v>56</v>
      </c>
      <c r="E58">
        <f t="shared" si="0"/>
        <v>3136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 s="2">
        <v>26.959419921488887</v>
      </c>
    </row>
    <row r="59" spans="1:17" x14ac:dyDescent="0.15">
      <c r="A59" s="1">
        <v>34213</v>
      </c>
      <c r="B59">
        <v>25.3</v>
      </c>
      <c r="C59">
        <v>9</v>
      </c>
      <c r="D59">
        <v>57</v>
      </c>
      <c r="E59">
        <f t="shared" si="0"/>
        <v>3249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 s="2">
        <v>24.9705310326</v>
      </c>
    </row>
    <row r="60" spans="1:17" x14ac:dyDescent="0.15">
      <c r="A60" s="1">
        <v>34243</v>
      </c>
      <c r="B60">
        <v>23.6</v>
      </c>
      <c r="C60">
        <v>10</v>
      </c>
      <c r="D60">
        <v>58</v>
      </c>
      <c r="E60">
        <f t="shared" si="0"/>
        <v>3364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 s="2">
        <v>24.003864365933335</v>
      </c>
    </row>
    <row r="61" spans="1:17" x14ac:dyDescent="0.15">
      <c r="A61" s="1">
        <v>34274</v>
      </c>
      <c r="B61">
        <v>23.5</v>
      </c>
      <c r="C61">
        <v>11</v>
      </c>
      <c r="D61">
        <v>59</v>
      </c>
      <c r="E61">
        <f t="shared" si="0"/>
        <v>3481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 s="2">
        <v>23.85941992148889</v>
      </c>
    </row>
    <row r="62" spans="1:17" x14ac:dyDescent="0.15">
      <c r="A62" s="1">
        <v>34304</v>
      </c>
      <c r="B62">
        <v>24.7</v>
      </c>
      <c r="C62">
        <v>12</v>
      </c>
      <c r="D62">
        <v>60</v>
      </c>
      <c r="E62">
        <f t="shared" si="0"/>
        <v>3600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2">
        <v>24.814975477044442</v>
      </c>
    </row>
    <row r="63" spans="1:17" x14ac:dyDescent="0.15">
      <c r="A63" s="1">
        <v>34335</v>
      </c>
      <c r="B63">
        <v>21.2</v>
      </c>
      <c r="C63">
        <v>1</v>
      </c>
      <c r="D63">
        <v>61</v>
      </c>
      <c r="E63">
        <f t="shared" si="0"/>
        <v>3721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2">
        <v>20.948677172470276</v>
      </c>
    </row>
    <row r="64" spans="1:17" x14ac:dyDescent="0.15">
      <c r="A64" s="1">
        <v>34366</v>
      </c>
      <c r="B64">
        <v>22.5</v>
      </c>
      <c r="C64">
        <v>2</v>
      </c>
      <c r="D64">
        <v>62</v>
      </c>
      <c r="E64">
        <f t="shared" si="0"/>
        <v>3844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2">
        <v>21.795802785544169</v>
      </c>
    </row>
    <row r="65" spans="1:17" x14ac:dyDescent="0.15">
      <c r="A65" s="1">
        <v>34394</v>
      </c>
      <c r="B65">
        <v>22.7</v>
      </c>
      <c r="C65">
        <v>3</v>
      </c>
      <c r="D65">
        <v>63</v>
      </c>
      <c r="E65">
        <f t="shared" si="0"/>
        <v>3969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2">
        <v>22.498483954173611</v>
      </c>
    </row>
    <row r="66" spans="1:17" x14ac:dyDescent="0.15">
      <c r="A66" s="1">
        <v>34425</v>
      </c>
      <c r="B66">
        <v>23.6</v>
      </c>
      <c r="C66">
        <v>4</v>
      </c>
      <c r="D66">
        <v>64</v>
      </c>
      <c r="E66">
        <f t="shared" si="0"/>
        <v>4096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2">
        <v>23.101165122803057</v>
      </c>
    </row>
    <row r="67" spans="1:17" x14ac:dyDescent="0.15">
      <c r="A67" s="1">
        <v>34455</v>
      </c>
      <c r="B67">
        <v>25.1</v>
      </c>
      <c r="C67">
        <v>5</v>
      </c>
      <c r="D67">
        <v>65</v>
      </c>
      <c r="E67">
        <f t="shared" si="0"/>
        <v>4225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2">
        <v>24.6038462914325</v>
      </c>
    </row>
    <row r="68" spans="1:17" x14ac:dyDescent="0.15">
      <c r="A68" s="1">
        <v>34486</v>
      </c>
      <c r="B68">
        <v>27.6</v>
      </c>
      <c r="C68">
        <v>6</v>
      </c>
      <c r="D68">
        <v>66</v>
      </c>
      <c r="E68">
        <f t="shared" ref="E68:E122" si="1">D68^2</f>
        <v>4356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 s="2">
        <v>27.017638571173055</v>
      </c>
    </row>
    <row r="69" spans="1:17" x14ac:dyDescent="0.15">
      <c r="A69" s="1">
        <v>34516</v>
      </c>
      <c r="B69">
        <v>28.2</v>
      </c>
      <c r="C69">
        <v>7</v>
      </c>
      <c r="D69">
        <v>67</v>
      </c>
      <c r="E69">
        <f t="shared" si="1"/>
        <v>4489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 s="2">
        <v>27.753653073135837</v>
      </c>
    </row>
    <row r="70" spans="1:17" x14ac:dyDescent="0.15">
      <c r="A70" s="1">
        <v>34547</v>
      </c>
      <c r="B70">
        <v>27.7</v>
      </c>
      <c r="C70">
        <v>8</v>
      </c>
      <c r="D70">
        <v>68</v>
      </c>
      <c r="E70">
        <f t="shared" si="1"/>
        <v>4624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 s="2">
        <v>27.5785564639875</v>
      </c>
    </row>
    <row r="71" spans="1:17" x14ac:dyDescent="0.15">
      <c r="A71" s="1">
        <v>34578</v>
      </c>
      <c r="B71">
        <v>25.7</v>
      </c>
      <c r="C71">
        <v>9</v>
      </c>
      <c r="D71">
        <v>69</v>
      </c>
      <c r="E71">
        <f t="shared" si="1"/>
        <v>4761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 s="2">
        <v>25.592348743728056</v>
      </c>
    </row>
    <row r="72" spans="1:17" x14ac:dyDescent="0.15">
      <c r="A72" s="1">
        <v>34608</v>
      </c>
      <c r="B72">
        <v>24.3</v>
      </c>
      <c r="C72">
        <v>10</v>
      </c>
      <c r="D72">
        <v>70</v>
      </c>
      <c r="E72">
        <f t="shared" si="1"/>
        <v>4900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 s="2">
        <v>24.628363245690835</v>
      </c>
    </row>
    <row r="73" spans="1:17" x14ac:dyDescent="0.15">
      <c r="A73" s="1">
        <v>34639</v>
      </c>
      <c r="B73">
        <v>23.7</v>
      </c>
      <c r="C73">
        <v>11</v>
      </c>
      <c r="D73">
        <v>71</v>
      </c>
      <c r="E73">
        <f t="shared" si="1"/>
        <v>5041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 s="2">
        <v>24.486599969875833</v>
      </c>
    </row>
    <row r="74" spans="1:17" x14ac:dyDescent="0.15">
      <c r="A74" s="1">
        <v>34669</v>
      </c>
      <c r="B74">
        <v>24.9</v>
      </c>
      <c r="C74">
        <v>12</v>
      </c>
      <c r="D74">
        <v>72</v>
      </c>
      <c r="E74">
        <f t="shared" si="1"/>
        <v>5184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2">
        <v>25.444836694060832</v>
      </c>
    </row>
    <row r="75" spans="1:17" x14ac:dyDescent="0.15">
      <c r="A75" s="1">
        <v>34700</v>
      </c>
      <c r="B75">
        <v>21.8</v>
      </c>
      <c r="C75">
        <v>1</v>
      </c>
      <c r="D75">
        <v>73</v>
      </c>
      <c r="E75">
        <f t="shared" si="1"/>
        <v>5329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2">
        <v>21.581219558116111</v>
      </c>
    </row>
    <row r="76" spans="1:17" x14ac:dyDescent="0.15">
      <c r="A76" s="1">
        <v>34731</v>
      </c>
      <c r="B76">
        <v>21.9</v>
      </c>
      <c r="C76">
        <v>2</v>
      </c>
      <c r="D76">
        <v>74</v>
      </c>
      <c r="E76">
        <f t="shared" si="1"/>
        <v>5476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2">
        <v>22.431026339819446</v>
      </c>
    </row>
    <row r="77" spans="1:17" x14ac:dyDescent="0.15">
      <c r="A77" s="1">
        <v>34759</v>
      </c>
      <c r="B77">
        <v>23.1</v>
      </c>
      <c r="C77">
        <v>3</v>
      </c>
      <c r="D77">
        <v>75</v>
      </c>
      <c r="E77">
        <f t="shared" si="1"/>
        <v>5625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2">
        <v>23.136388677078333</v>
      </c>
    </row>
    <row r="78" spans="1:17" x14ac:dyDescent="0.15">
      <c r="A78" s="1">
        <v>34790</v>
      </c>
      <c r="B78">
        <v>23.2</v>
      </c>
      <c r="C78">
        <v>4</v>
      </c>
      <c r="D78">
        <v>76</v>
      </c>
      <c r="E78">
        <f t="shared" si="1"/>
        <v>5776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2">
        <v>23.741751014337222</v>
      </c>
    </row>
    <row r="79" spans="1:17" x14ac:dyDescent="0.15">
      <c r="A79" s="1">
        <v>34820</v>
      </c>
      <c r="B79">
        <v>24.2</v>
      </c>
      <c r="C79">
        <v>5</v>
      </c>
      <c r="D79">
        <v>77</v>
      </c>
      <c r="E79">
        <f t="shared" si="1"/>
        <v>5929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2">
        <v>25.247113351596113</v>
      </c>
    </row>
    <row r="80" spans="1:17" x14ac:dyDescent="0.15">
      <c r="A80" s="1">
        <v>34851</v>
      </c>
      <c r="B80">
        <v>27.2</v>
      </c>
      <c r="C80">
        <v>6</v>
      </c>
      <c r="D80">
        <v>78</v>
      </c>
      <c r="E80">
        <f t="shared" si="1"/>
        <v>6084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 s="2">
        <v>27.663586799966112</v>
      </c>
    </row>
    <row r="81" spans="1:17" x14ac:dyDescent="0.15">
      <c r="A81" s="1">
        <v>34881</v>
      </c>
      <c r="B81">
        <v>28</v>
      </c>
      <c r="C81">
        <v>7</v>
      </c>
      <c r="D81">
        <v>79</v>
      </c>
      <c r="E81">
        <f t="shared" si="1"/>
        <v>6241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 s="2">
        <v>28.402282470558333</v>
      </c>
    </row>
    <row r="82" spans="1:17" x14ac:dyDescent="0.15">
      <c r="A82" s="1">
        <v>34912</v>
      </c>
      <c r="B82">
        <v>27.6</v>
      </c>
      <c r="C82">
        <v>8</v>
      </c>
      <c r="D82">
        <v>80</v>
      </c>
      <c r="E82">
        <f t="shared" si="1"/>
        <v>6400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 s="2">
        <v>28.229867030039443</v>
      </c>
    </row>
    <row r="83" spans="1:17" x14ac:dyDescent="0.15">
      <c r="A83" s="1">
        <v>34943</v>
      </c>
      <c r="B83">
        <v>25.2</v>
      </c>
      <c r="C83">
        <v>9</v>
      </c>
      <c r="D83">
        <v>81</v>
      </c>
      <c r="E83">
        <f t="shared" si="1"/>
        <v>6561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 s="2">
        <v>26.246340478409444</v>
      </c>
    </row>
    <row r="84" spans="1:17" x14ac:dyDescent="0.15">
      <c r="A84" s="1">
        <v>34973</v>
      </c>
      <c r="B84">
        <v>24.1</v>
      </c>
      <c r="C84">
        <v>10</v>
      </c>
      <c r="D84">
        <v>82</v>
      </c>
      <c r="E84">
        <f t="shared" si="1"/>
        <v>6724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 s="2">
        <v>25.285036149001666</v>
      </c>
    </row>
    <row r="85" spans="1:17" x14ac:dyDescent="0.15">
      <c r="A85" s="1">
        <v>35004</v>
      </c>
      <c r="B85">
        <v>23.6</v>
      </c>
      <c r="C85">
        <v>11</v>
      </c>
      <c r="D85">
        <v>83</v>
      </c>
      <c r="E85">
        <f t="shared" si="1"/>
        <v>6889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 s="2">
        <v>25.145954041816111</v>
      </c>
    </row>
    <row r="86" spans="1:17" x14ac:dyDescent="0.15">
      <c r="A86" s="1">
        <v>35034</v>
      </c>
      <c r="B86">
        <v>24.1</v>
      </c>
      <c r="C86">
        <v>12</v>
      </c>
      <c r="D86">
        <v>84</v>
      </c>
      <c r="E86">
        <f t="shared" si="1"/>
        <v>7056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2">
        <v>26.106871934630554</v>
      </c>
    </row>
    <row r="87" spans="1:17" x14ac:dyDescent="0.15">
      <c r="A87" s="1">
        <v>35065</v>
      </c>
      <c r="B87">
        <v>20.7</v>
      </c>
      <c r="C87">
        <v>1</v>
      </c>
      <c r="D87">
        <v>85</v>
      </c>
      <c r="E87">
        <f t="shared" si="1"/>
        <v>7225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2">
        <v>22.245935967315276</v>
      </c>
    </row>
    <row r="88" spans="1:17" x14ac:dyDescent="0.15">
      <c r="A88" s="1">
        <v>35096</v>
      </c>
      <c r="B88">
        <v>22</v>
      </c>
      <c r="C88">
        <v>2</v>
      </c>
      <c r="D88">
        <v>86</v>
      </c>
      <c r="E88">
        <f t="shared" si="1"/>
        <v>7396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2">
        <v>23.098423917648056</v>
      </c>
    </row>
    <row r="89" spans="1:17" x14ac:dyDescent="0.15">
      <c r="A89" s="1">
        <v>35125</v>
      </c>
      <c r="B89">
        <v>22.5</v>
      </c>
      <c r="C89">
        <v>3</v>
      </c>
      <c r="D89">
        <v>87</v>
      </c>
      <c r="E89">
        <f t="shared" si="1"/>
        <v>7569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2">
        <v>23.80646742353639</v>
      </c>
    </row>
    <row r="90" spans="1:17" x14ac:dyDescent="0.15">
      <c r="A90" s="1">
        <v>35156</v>
      </c>
      <c r="B90">
        <v>23.6</v>
      </c>
      <c r="C90">
        <v>4</v>
      </c>
      <c r="D90">
        <v>88</v>
      </c>
      <c r="E90">
        <f t="shared" si="1"/>
        <v>7744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2">
        <v>24.414510929424722</v>
      </c>
    </row>
    <row r="91" spans="1:17" x14ac:dyDescent="0.15">
      <c r="A91" s="1">
        <v>35186</v>
      </c>
      <c r="B91">
        <v>25.2</v>
      </c>
      <c r="C91">
        <v>5</v>
      </c>
      <c r="D91">
        <v>89</v>
      </c>
      <c r="E91">
        <f t="shared" si="1"/>
        <v>7921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2">
        <v>25.922554435313057</v>
      </c>
    </row>
    <row r="92" spans="1:17" x14ac:dyDescent="0.15">
      <c r="A92" s="1">
        <v>35217</v>
      </c>
      <c r="B92">
        <v>27.6</v>
      </c>
      <c r="C92">
        <v>6</v>
      </c>
      <c r="D92">
        <v>90</v>
      </c>
      <c r="E92">
        <f t="shared" si="1"/>
        <v>8100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 s="2">
        <v>28.341709052312503</v>
      </c>
    </row>
    <row r="93" spans="1:17" x14ac:dyDescent="0.15">
      <c r="A93" s="1">
        <v>35247</v>
      </c>
      <c r="B93">
        <v>28.2</v>
      </c>
      <c r="C93">
        <v>7</v>
      </c>
      <c r="D93">
        <v>91</v>
      </c>
      <c r="E93">
        <f t="shared" si="1"/>
        <v>8281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 s="2">
        <v>29.083085891534168</v>
      </c>
    </row>
    <row r="94" spans="1:17" x14ac:dyDescent="0.15">
      <c r="A94" s="1">
        <v>35278</v>
      </c>
      <c r="B94">
        <v>28</v>
      </c>
      <c r="C94">
        <v>8</v>
      </c>
      <c r="D94">
        <v>92</v>
      </c>
      <c r="E94">
        <f t="shared" si="1"/>
        <v>8464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 s="2">
        <v>28.913351619644722</v>
      </c>
    </row>
    <row r="95" spans="1:17" x14ac:dyDescent="0.15">
      <c r="A95" s="1">
        <v>35309</v>
      </c>
      <c r="B95">
        <v>26.3</v>
      </c>
      <c r="C95">
        <v>9</v>
      </c>
      <c r="D95">
        <v>93</v>
      </c>
      <c r="E95">
        <f t="shared" si="1"/>
        <v>8649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 s="2">
        <v>26.932506236644166</v>
      </c>
    </row>
    <row r="96" spans="1:17" x14ac:dyDescent="0.15">
      <c r="A96" s="1">
        <v>35339</v>
      </c>
      <c r="B96">
        <v>25.9</v>
      </c>
      <c r="C96">
        <v>10</v>
      </c>
      <c r="D96">
        <v>94</v>
      </c>
      <c r="E96">
        <f t="shared" si="1"/>
        <v>8836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s="2">
        <v>25.973883075865835</v>
      </c>
    </row>
    <row r="97" spans="1:17" x14ac:dyDescent="0.15">
      <c r="A97" s="1">
        <v>35370</v>
      </c>
      <c r="B97">
        <v>25.9</v>
      </c>
      <c r="C97">
        <v>11</v>
      </c>
      <c r="D97">
        <v>95</v>
      </c>
      <c r="E97">
        <f t="shared" si="1"/>
        <v>9025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 s="2">
        <v>25.837482137309721</v>
      </c>
    </row>
    <row r="98" spans="1:17" x14ac:dyDescent="0.15">
      <c r="A98" s="1">
        <v>35400</v>
      </c>
      <c r="B98">
        <v>27.1</v>
      </c>
      <c r="C98">
        <v>12</v>
      </c>
      <c r="D98">
        <v>96</v>
      </c>
      <c r="E98">
        <f t="shared" si="1"/>
        <v>9216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2">
        <v>26.801081198753611</v>
      </c>
    </row>
    <row r="99" spans="1:17" x14ac:dyDescent="0.15">
      <c r="A99" s="1">
        <v>35431</v>
      </c>
      <c r="B99">
        <v>22.9</v>
      </c>
      <c r="C99">
        <v>1</v>
      </c>
      <c r="D99">
        <v>97</v>
      </c>
      <c r="E99">
        <f t="shared" si="1"/>
        <v>9409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2">
        <v>22.942826400067773</v>
      </c>
    </row>
    <row r="100" spans="1:17" x14ac:dyDescent="0.15">
      <c r="A100" s="1">
        <v>35462</v>
      </c>
      <c r="B100">
        <v>23.8</v>
      </c>
      <c r="C100">
        <v>2</v>
      </c>
      <c r="D100">
        <v>98</v>
      </c>
      <c r="E100">
        <f t="shared" si="1"/>
        <v>9604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2">
        <v>23.79799551903</v>
      </c>
    </row>
    <row r="101" spans="1:17" x14ac:dyDescent="0.15">
      <c r="A101" s="1">
        <v>35490</v>
      </c>
      <c r="B101">
        <v>24.8</v>
      </c>
      <c r="C101">
        <v>3</v>
      </c>
      <c r="D101">
        <v>99</v>
      </c>
      <c r="E101">
        <f t="shared" si="1"/>
        <v>9801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2">
        <v>24.508720193547777</v>
      </c>
    </row>
    <row r="102" spans="1:17" x14ac:dyDescent="0.15">
      <c r="A102" s="1">
        <v>35521</v>
      </c>
      <c r="B102">
        <v>25.4</v>
      </c>
      <c r="C102">
        <v>4</v>
      </c>
      <c r="D102">
        <v>100</v>
      </c>
      <c r="E102">
        <f t="shared" si="1"/>
        <v>10000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2">
        <v>25.119444868065557</v>
      </c>
    </row>
    <row r="103" spans="1:17" x14ac:dyDescent="0.15">
      <c r="A103" s="1">
        <v>35551</v>
      </c>
      <c r="B103">
        <v>27</v>
      </c>
      <c r="C103">
        <v>5</v>
      </c>
      <c r="D103">
        <v>101</v>
      </c>
      <c r="E103">
        <f t="shared" si="1"/>
        <v>10201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2">
        <v>26.630169542583335</v>
      </c>
    </row>
    <row r="104" spans="1:17" x14ac:dyDescent="0.15">
      <c r="A104" s="1">
        <v>35582</v>
      </c>
      <c r="B104">
        <v>29.9</v>
      </c>
      <c r="C104">
        <v>6</v>
      </c>
      <c r="D104">
        <v>102</v>
      </c>
      <c r="E104">
        <f t="shared" si="1"/>
        <v>10404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 s="2">
        <v>29.052005328212221</v>
      </c>
    </row>
    <row r="105" spans="1:17" x14ac:dyDescent="0.15">
      <c r="A105" s="1">
        <v>35612</v>
      </c>
      <c r="B105">
        <v>31.2</v>
      </c>
      <c r="C105">
        <v>7</v>
      </c>
      <c r="D105">
        <v>103</v>
      </c>
      <c r="E105">
        <f t="shared" si="1"/>
        <v>10609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 s="2">
        <v>29.796063336063334</v>
      </c>
    </row>
    <row r="106" spans="1:17" x14ac:dyDescent="0.15">
      <c r="A106" s="1">
        <v>35643</v>
      </c>
      <c r="B106">
        <v>30.7</v>
      </c>
      <c r="C106">
        <v>8</v>
      </c>
      <c r="D106">
        <v>104</v>
      </c>
      <c r="E106">
        <f t="shared" si="1"/>
        <v>10816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 s="2">
        <v>29.629010232803331</v>
      </c>
    </row>
    <row r="107" spans="1:17" x14ac:dyDescent="0.15">
      <c r="A107" s="1">
        <v>35674</v>
      </c>
      <c r="B107">
        <v>28.9</v>
      </c>
      <c r="C107">
        <v>9</v>
      </c>
      <c r="D107">
        <v>105</v>
      </c>
      <c r="E107">
        <f t="shared" si="1"/>
        <v>11025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 s="2">
        <v>27.650846018432222</v>
      </c>
    </row>
    <row r="108" spans="1:17" x14ac:dyDescent="0.15">
      <c r="A108" s="1">
        <v>35704</v>
      </c>
      <c r="B108">
        <v>28.3</v>
      </c>
      <c r="C108">
        <v>10</v>
      </c>
      <c r="D108">
        <v>106</v>
      </c>
      <c r="E108">
        <f t="shared" si="1"/>
        <v>11236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 s="2">
        <v>26.694904026283332</v>
      </c>
    </row>
    <row r="109" spans="1:17" x14ac:dyDescent="0.15">
      <c r="A109" s="1">
        <v>35735</v>
      </c>
      <c r="B109">
        <v>28</v>
      </c>
      <c r="C109">
        <v>11</v>
      </c>
      <c r="D109">
        <v>107</v>
      </c>
      <c r="E109">
        <f t="shared" si="1"/>
        <v>11449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 s="2">
        <v>26.561184256356665</v>
      </c>
    </row>
    <row r="110" spans="1:17" x14ac:dyDescent="0.15">
      <c r="A110" s="1">
        <v>35765</v>
      </c>
      <c r="B110">
        <v>29.1</v>
      </c>
      <c r="C110">
        <v>12</v>
      </c>
      <c r="D110">
        <v>108</v>
      </c>
      <c r="E110">
        <f t="shared" si="1"/>
        <v>11664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2">
        <v>27.527464486429999</v>
      </c>
    </row>
    <row r="111" spans="1:17" x14ac:dyDescent="0.15">
      <c r="A111" s="3">
        <v>35796</v>
      </c>
      <c r="B111" s="4">
        <v>25.6</v>
      </c>
      <c r="C111" s="4">
        <v>1</v>
      </c>
      <c r="D111" s="4">
        <v>109</v>
      </c>
      <c r="E111" s="4">
        <f t="shared" si="1"/>
        <v>11881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2">
        <v>23.671890856373608</v>
      </c>
    </row>
    <row r="112" spans="1:17" x14ac:dyDescent="0.15">
      <c r="A112" s="3">
        <v>35827</v>
      </c>
      <c r="B112" s="4">
        <v>26.5</v>
      </c>
      <c r="C112" s="4">
        <v>2</v>
      </c>
      <c r="D112" s="4">
        <v>110</v>
      </c>
      <c r="E112" s="4">
        <f t="shared" si="1"/>
        <v>12100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2">
        <v>24.529741143965278</v>
      </c>
    </row>
    <row r="113" spans="1:17" x14ac:dyDescent="0.15">
      <c r="A113" s="3">
        <v>35855</v>
      </c>
      <c r="B113" s="4">
        <v>27.2</v>
      </c>
      <c r="C113" s="4">
        <v>3</v>
      </c>
      <c r="D113" s="4">
        <v>111</v>
      </c>
      <c r="E113" s="4">
        <f t="shared" si="1"/>
        <v>12321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2">
        <v>25.2431469871125</v>
      </c>
    </row>
    <row r="114" spans="1:17" x14ac:dyDescent="0.15">
      <c r="A114" s="3">
        <v>35886</v>
      </c>
      <c r="B114" s="4">
        <v>27.9</v>
      </c>
      <c r="C114" s="4">
        <v>4</v>
      </c>
      <c r="D114" s="4">
        <v>112</v>
      </c>
      <c r="E114" s="4">
        <f t="shared" si="1"/>
        <v>12544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2">
        <v>25.856552830259723</v>
      </c>
    </row>
    <row r="115" spans="1:17" x14ac:dyDescent="0.15">
      <c r="A115" s="3">
        <v>35916</v>
      </c>
      <c r="B115" s="4">
        <v>29.4</v>
      </c>
      <c r="C115" s="4">
        <v>5</v>
      </c>
      <c r="D115" s="4">
        <v>113</v>
      </c>
      <c r="E115" s="4">
        <f t="shared" si="1"/>
        <v>12769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2">
        <v>27.369958673406945</v>
      </c>
    </row>
    <row r="116" spans="1:17" x14ac:dyDescent="0.15">
      <c r="A116" s="3">
        <v>35947</v>
      </c>
      <c r="B116" s="4">
        <v>31.8</v>
      </c>
      <c r="C116" s="4">
        <v>6</v>
      </c>
      <c r="D116" s="4">
        <v>114</v>
      </c>
      <c r="E116" s="4">
        <f t="shared" si="1"/>
        <v>12996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 s="2">
        <v>29.794475627665278</v>
      </c>
    </row>
    <row r="117" spans="1:17" x14ac:dyDescent="0.15">
      <c r="A117" s="3">
        <v>35977</v>
      </c>
      <c r="B117" s="4">
        <v>32.700000000000003</v>
      </c>
      <c r="C117" s="4">
        <v>7</v>
      </c>
      <c r="D117" s="4">
        <v>115</v>
      </c>
      <c r="E117" s="4">
        <f t="shared" si="1"/>
        <v>13225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 s="2">
        <v>30.541214804145834</v>
      </c>
    </row>
    <row r="118" spans="1:17" x14ac:dyDescent="0.15">
      <c r="A118" s="3">
        <v>36008</v>
      </c>
      <c r="B118" s="4">
        <v>32.4</v>
      </c>
      <c r="C118" s="4">
        <v>8</v>
      </c>
      <c r="D118" s="4">
        <v>116</v>
      </c>
      <c r="E118" s="4">
        <f t="shared" si="1"/>
        <v>13456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 s="2">
        <v>30.376842869515276</v>
      </c>
    </row>
    <row r="119" spans="1:17" x14ac:dyDescent="0.15">
      <c r="A119" s="3">
        <v>36039</v>
      </c>
      <c r="B119" s="4">
        <v>30.4</v>
      </c>
      <c r="C119" s="4">
        <v>9</v>
      </c>
      <c r="D119" s="4">
        <v>117</v>
      </c>
      <c r="E119" s="4">
        <f t="shared" si="1"/>
        <v>13689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 s="2">
        <v>28.40135982377361</v>
      </c>
    </row>
    <row r="120" spans="1:17" x14ac:dyDescent="0.15">
      <c r="A120" s="3">
        <v>36069</v>
      </c>
      <c r="B120" s="4">
        <v>29.5</v>
      </c>
      <c r="C120" s="4">
        <v>10</v>
      </c>
      <c r="D120" s="4">
        <v>118</v>
      </c>
      <c r="E120" s="4">
        <f t="shared" si="1"/>
        <v>13924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 s="2">
        <v>27.448099000254167</v>
      </c>
    </row>
    <row r="121" spans="1:17" x14ac:dyDescent="0.15">
      <c r="A121" s="3">
        <v>36100</v>
      </c>
      <c r="B121" s="4">
        <v>29.3</v>
      </c>
      <c r="C121" s="4">
        <v>11</v>
      </c>
      <c r="D121" s="4">
        <v>119</v>
      </c>
      <c r="E121" s="4">
        <f t="shared" si="1"/>
        <v>14161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 s="2">
        <v>27.31706039895694</v>
      </c>
    </row>
    <row r="122" spans="1:17" x14ac:dyDescent="0.15">
      <c r="A122" s="3">
        <v>36130</v>
      </c>
      <c r="B122" s="4">
        <v>30.3</v>
      </c>
      <c r="C122" s="4">
        <v>12</v>
      </c>
      <c r="D122" s="4">
        <v>120</v>
      </c>
      <c r="E122" s="4">
        <f t="shared" si="1"/>
        <v>14400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2">
        <v>28.286021797659721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L144"/>
  <sheetViews>
    <sheetView workbookViewId="0">
      <selection activeCell="M9" sqref="M9"/>
    </sheetView>
  </sheetViews>
  <sheetFormatPr baseColWidth="10" defaultRowHeight="13" x14ac:dyDescent="0.15"/>
  <cols>
    <col min="1" max="1" width="17" bestFit="1" customWidth="1"/>
  </cols>
  <sheetData>
    <row r="1" spans="1:12" x14ac:dyDescent="0.15">
      <c r="A1" t="s">
        <v>31</v>
      </c>
    </row>
    <row r="2" spans="1:12" ht="14" thickBot="1" x14ac:dyDescent="0.2"/>
    <row r="3" spans="1:12" x14ac:dyDescent="0.15">
      <c r="A3" s="12" t="s">
        <v>32</v>
      </c>
      <c r="B3" s="12"/>
    </row>
    <row r="4" spans="1:12" x14ac:dyDescent="0.15">
      <c r="A4" s="9" t="s">
        <v>33</v>
      </c>
      <c r="B4" s="9">
        <v>0.94750323173008244</v>
      </c>
    </row>
    <row r="5" spans="1:12" x14ac:dyDescent="0.15">
      <c r="A5" s="9" t="s">
        <v>34</v>
      </c>
      <c r="B5" s="9">
        <v>0.89776237413895033</v>
      </c>
    </row>
    <row r="6" spans="1:12" x14ac:dyDescent="0.15">
      <c r="A6" s="9" t="s">
        <v>35</v>
      </c>
      <c r="B6" s="9">
        <v>0.88362312800923071</v>
      </c>
    </row>
    <row r="7" spans="1:12" x14ac:dyDescent="0.15">
      <c r="A7" s="9" t="s">
        <v>36</v>
      </c>
      <c r="B7" s="9">
        <v>0.94988509378288433</v>
      </c>
    </row>
    <row r="8" spans="1:12" ht="14" thickBot="1" x14ac:dyDescent="0.2">
      <c r="A8" s="10" t="s">
        <v>37</v>
      </c>
      <c r="B8" s="10">
        <v>108</v>
      </c>
    </row>
    <row r="10" spans="1:12" ht="14" thickBot="1" x14ac:dyDescent="0.2">
      <c r="A10" t="s">
        <v>38</v>
      </c>
    </row>
    <row r="11" spans="1:12" x14ac:dyDescent="0.15">
      <c r="A11" s="11"/>
      <c r="B11" s="11" t="s">
        <v>43</v>
      </c>
      <c r="C11" s="11" t="s">
        <v>44</v>
      </c>
      <c r="D11" s="11" t="s">
        <v>45</v>
      </c>
      <c r="E11" s="11" t="s">
        <v>46</v>
      </c>
      <c r="F11" s="11" t="s">
        <v>47</v>
      </c>
    </row>
    <row r="12" spans="1:12" x14ac:dyDescent="0.15">
      <c r="A12" s="9" t="s">
        <v>39</v>
      </c>
      <c r="B12" s="9">
        <v>13</v>
      </c>
      <c r="C12" s="9">
        <v>744.76737286110506</v>
      </c>
      <c r="D12" s="9">
        <v>57.2897979123927</v>
      </c>
      <c r="E12" s="9">
        <v>63.494359310424656</v>
      </c>
      <c r="F12" s="9">
        <v>1.2464005126526829E-40</v>
      </c>
    </row>
    <row r="13" spans="1:12" x14ac:dyDescent="0.15">
      <c r="A13" s="9" t="s">
        <v>40</v>
      </c>
      <c r="B13" s="9">
        <v>94</v>
      </c>
      <c r="C13" s="9">
        <v>84.81447899074638</v>
      </c>
      <c r="D13" s="9">
        <v>0.90228169139091896</v>
      </c>
      <c r="E13" s="9"/>
      <c r="F13" s="9"/>
    </row>
    <row r="14" spans="1:12" ht="14" thickBot="1" x14ac:dyDescent="0.2">
      <c r="A14" s="10" t="s">
        <v>41</v>
      </c>
      <c r="B14" s="10">
        <v>107</v>
      </c>
      <c r="C14" s="10">
        <v>829.58185185185141</v>
      </c>
      <c r="D14" s="10"/>
      <c r="E14" s="10"/>
      <c r="F14" s="10"/>
    </row>
    <row r="15" spans="1:12" ht="14" thickBot="1" x14ac:dyDescent="0.2"/>
    <row r="16" spans="1:12" x14ac:dyDescent="0.15">
      <c r="A16" s="11"/>
      <c r="B16" s="11" t="s">
        <v>48</v>
      </c>
      <c r="C16" s="11" t="s">
        <v>36</v>
      </c>
      <c r="D16" s="11" t="s">
        <v>49</v>
      </c>
      <c r="E16" s="13" t="s">
        <v>50</v>
      </c>
      <c r="F16" s="11" t="s">
        <v>51</v>
      </c>
      <c r="G16" s="11" t="s">
        <v>52</v>
      </c>
      <c r="H16" s="11" t="s">
        <v>53</v>
      </c>
      <c r="I16" s="11" t="s">
        <v>54</v>
      </c>
      <c r="K16" s="11"/>
      <c r="L16" s="13" t="s">
        <v>50</v>
      </c>
    </row>
    <row r="17" spans="1:12" x14ac:dyDescent="0.15">
      <c r="A17" s="9" t="s">
        <v>42</v>
      </c>
      <c r="B17" s="9">
        <v>22.148279745262496</v>
      </c>
      <c r="C17" s="9">
        <v>0.41826003906587794</v>
      </c>
      <c r="D17" s="9">
        <v>52.953372726515802</v>
      </c>
      <c r="E17" s="14">
        <v>8.693496141350564E-72</v>
      </c>
      <c r="F17" s="9">
        <v>21.317814632901154</v>
      </c>
      <c r="G17" s="9">
        <v>22.978744857623838</v>
      </c>
      <c r="H17" s="9">
        <v>21.317814632901154</v>
      </c>
      <c r="I17" s="9">
        <v>22.978744857623838</v>
      </c>
      <c r="K17" s="9" t="s">
        <v>42</v>
      </c>
      <c r="L17" s="47">
        <v>8.693496141350564E-72</v>
      </c>
    </row>
    <row r="18" spans="1:12" x14ac:dyDescent="0.15">
      <c r="A18" s="9" t="s">
        <v>2</v>
      </c>
      <c r="B18" s="9">
        <v>3.7742007289421398E-2</v>
      </c>
      <c r="C18" s="9">
        <v>1.1836539344122763E-2</v>
      </c>
      <c r="D18" s="9">
        <v>3.188601515371261</v>
      </c>
      <c r="E18" s="14">
        <v>1.942339425706125E-3</v>
      </c>
      <c r="F18" s="9">
        <v>1.4240280951089271E-2</v>
      </c>
      <c r="G18" s="9">
        <v>6.1243733627753524E-2</v>
      </c>
      <c r="H18" s="9">
        <v>1.4240280951089271E-2</v>
      </c>
      <c r="I18" s="9">
        <v>6.1243733627753524E-2</v>
      </c>
      <c r="K18" s="9" t="s">
        <v>2</v>
      </c>
      <c r="L18" s="47">
        <v>1.942339425706125E-3</v>
      </c>
    </row>
    <row r="19" spans="1:12" x14ac:dyDescent="0.15">
      <c r="A19" s="9" t="s">
        <v>4</v>
      </c>
      <c r="B19" s="9">
        <v>1.1171535956018447E-4</v>
      </c>
      <c r="C19" s="9">
        <v>1.051654305532201E-4</v>
      </c>
      <c r="D19" s="9">
        <v>1.0622821489201217</v>
      </c>
      <c r="E19" s="16">
        <v>0.29082915531399506</v>
      </c>
      <c r="F19" s="9">
        <v>-9.7093068077228615E-5</v>
      </c>
      <c r="G19" s="9">
        <v>3.2052378719759755E-4</v>
      </c>
      <c r="H19" s="9">
        <v>-9.7093068077228615E-5</v>
      </c>
      <c r="I19" s="9">
        <v>3.2052378719759755E-4</v>
      </c>
      <c r="K19" s="9" t="s">
        <v>4</v>
      </c>
      <c r="L19" s="48">
        <v>0.29082915531399506</v>
      </c>
    </row>
    <row r="20" spans="1:12" x14ac:dyDescent="0.15">
      <c r="A20" s="9" t="s">
        <v>20</v>
      </c>
      <c r="B20" s="9">
        <v>-3.9175578703703717</v>
      </c>
      <c r="C20" s="9">
        <v>0.44895439925131525</v>
      </c>
      <c r="D20" s="9">
        <v>-8.7259594223898116</v>
      </c>
      <c r="E20" s="14">
        <v>9.3803176625412798E-14</v>
      </c>
      <c r="F20" s="9">
        <v>-4.8089673544129976</v>
      </c>
      <c r="G20" s="9">
        <v>-3.0261483863277459</v>
      </c>
      <c r="H20" s="9">
        <v>-4.8089673544129976</v>
      </c>
      <c r="I20" s="9">
        <v>-3.0261483863277459</v>
      </c>
      <c r="K20" s="9" t="s">
        <v>20</v>
      </c>
      <c r="L20" s="47">
        <v>9.3803176625412798E-14</v>
      </c>
    </row>
    <row r="21" spans="1:12" x14ac:dyDescent="0.15">
      <c r="A21" s="9" t="s">
        <v>21</v>
      </c>
      <c r="B21" s="9">
        <v>-3.1219152538118045</v>
      </c>
      <c r="C21" s="9">
        <v>0.44875205266280432</v>
      </c>
      <c r="D21" s="9">
        <v>-6.9568823925973993</v>
      </c>
      <c r="E21" s="14">
        <v>4.5969006001444387E-10</v>
      </c>
      <c r="F21" s="9">
        <v>-4.0129229739595598</v>
      </c>
      <c r="G21" s="9">
        <v>-2.2309075336640487</v>
      </c>
      <c r="H21" s="9">
        <v>-4.0129229739595598</v>
      </c>
      <c r="I21" s="9">
        <v>-2.2309075336640487</v>
      </c>
      <c r="K21" s="9" t="s">
        <v>21</v>
      </c>
      <c r="L21" s="47">
        <v>4.5969006001444387E-10</v>
      </c>
    </row>
    <row r="22" spans="1:12" x14ac:dyDescent="0.15">
      <c r="A22" s="9" t="s">
        <v>22</v>
      </c>
      <c r="B22" s="9">
        <v>-2.4709405124168038</v>
      </c>
      <c r="C22" s="9">
        <v>0.44857054458298551</v>
      </c>
      <c r="D22" s="9">
        <v>-5.5084769659004662</v>
      </c>
      <c r="E22" s="14">
        <v>3.14198380816934E-7</v>
      </c>
      <c r="F22" s="9">
        <v>-3.3615878440171909</v>
      </c>
      <c r="G22" s="9">
        <v>-1.5802931808164167</v>
      </c>
      <c r="H22" s="9">
        <v>-3.3615878440171909</v>
      </c>
      <c r="I22" s="9">
        <v>-1.5802931808164167</v>
      </c>
      <c r="K22" s="9" t="s">
        <v>22</v>
      </c>
      <c r="L22" s="47">
        <v>3.14198380816934E-7</v>
      </c>
    </row>
    <row r="23" spans="1:12" x14ac:dyDescent="0.15">
      <c r="A23" s="9" t="s">
        <v>23</v>
      </c>
      <c r="B23" s="9">
        <v>-1.9201892017409239</v>
      </c>
      <c r="C23" s="9">
        <v>0.44840871642352137</v>
      </c>
      <c r="D23" s="9">
        <v>-4.2822298751376371</v>
      </c>
      <c r="E23" s="14">
        <v>4.4608816528163141E-5</v>
      </c>
      <c r="F23" s="9">
        <v>-2.810515219737141</v>
      </c>
      <c r="G23" s="9">
        <v>-1.0298631837447068</v>
      </c>
      <c r="H23" s="9">
        <v>-2.810515219737141</v>
      </c>
      <c r="I23" s="9">
        <v>-1.0298631837447068</v>
      </c>
      <c r="K23" s="9" t="s">
        <v>23</v>
      </c>
      <c r="L23" s="47">
        <v>4.4608816528163141E-5</v>
      </c>
    </row>
    <row r="24" spans="1:12" x14ac:dyDescent="0.15">
      <c r="A24" s="9" t="s">
        <v>24</v>
      </c>
      <c r="B24" s="9">
        <v>-0.46966132178416536</v>
      </c>
      <c r="C24" s="9">
        <v>0.44826570129460158</v>
      </c>
      <c r="D24" s="9">
        <v>-1.047729773720748</v>
      </c>
      <c r="E24" s="16">
        <v>0.29744964378241295</v>
      </c>
      <c r="F24" s="9">
        <v>-1.3597033798893705</v>
      </c>
      <c r="G24" s="9">
        <v>0.42038073632103984</v>
      </c>
      <c r="H24" s="9">
        <v>-1.3597033798893705</v>
      </c>
      <c r="I24" s="9">
        <v>0.42038073632103984</v>
      </c>
      <c r="K24" s="9" t="s">
        <v>24</v>
      </c>
      <c r="L24" s="48">
        <v>0.29744964378241295</v>
      </c>
    </row>
    <row r="25" spans="1:12" x14ac:dyDescent="0.15">
      <c r="A25" s="9" t="s">
        <v>25</v>
      </c>
      <c r="B25" s="9">
        <v>1.8917542385645849</v>
      </c>
      <c r="C25" s="9">
        <v>0.44814092490674773</v>
      </c>
      <c r="D25" s="9">
        <v>4.2213378279572087</v>
      </c>
      <c r="E25" s="14">
        <v>5.6026946375516705E-5</v>
      </c>
      <c r="F25" s="9">
        <v>1.0019599269024551</v>
      </c>
      <c r="G25" s="9">
        <v>2.7815485502267148</v>
      </c>
      <c r="H25" s="9">
        <v>1.0019599269024551</v>
      </c>
      <c r="I25" s="9">
        <v>2.7815485502267148</v>
      </c>
      <c r="K25" s="9" t="s">
        <v>25</v>
      </c>
      <c r="L25" s="47">
        <v>5.6026946375516705E-5</v>
      </c>
    </row>
    <row r="26" spans="1:12" x14ac:dyDescent="0.15">
      <c r="A26" s="9" t="s">
        <v>26</v>
      </c>
      <c r="B26" s="9">
        <v>2.5751685904164372</v>
      </c>
      <c r="C26" s="9">
        <v>0.44803410627715262</v>
      </c>
      <c r="D26" s="9">
        <v>5.7477066016564491</v>
      </c>
      <c r="E26" s="14">
        <v>1.1144668179745668E-7</v>
      </c>
      <c r="F26" s="9">
        <v>1.6855863696473965</v>
      </c>
      <c r="G26" s="9">
        <v>3.4647508111854779</v>
      </c>
      <c r="H26" s="9">
        <v>1.6855863696473965</v>
      </c>
      <c r="I26" s="9">
        <v>3.4647508111854779</v>
      </c>
      <c r="K26" s="9" t="s">
        <v>26</v>
      </c>
      <c r="L26" s="47">
        <v>1.1144668179745668E-7</v>
      </c>
    </row>
    <row r="27" spans="1:12" x14ac:dyDescent="0.15">
      <c r="A27" s="9" t="s">
        <v>27</v>
      </c>
      <c r="B27" s="9">
        <v>2.347248400438056</v>
      </c>
      <c r="C27" s="9">
        <v>0.44794525825263004</v>
      </c>
      <c r="D27" s="9">
        <v>5.2400340380749517</v>
      </c>
      <c r="E27" s="14">
        <v>9.8121391197181719E-7</v>
      </c>
      <c r="F27" s="9">
        <v>1.4578425895044684</v>
      </c>
      <c r="G27" s="9">
        <v>3.2366542113716434</v>
      </c>
      <c r="H27" s="9">
        <v>1.4578425895044684</v>
      </c>
      <c r="I27" s="9">
        <v>3.2366542113716434</v>
      </c>
      <c r="K27" s="9" t="s">
        <v>27</v>
      </c>
      <c r="L27" s="47">
        <v>9.8121391197181719E-7</v>
      </c>
    </row>
    <row r="28" spans="1:12" x14ac:dyDescent="0.15">
      <c r="A28" s="9" t="s">
        <v>28</v>
      </c>
      <c r="B28" s="9">
        <v>0.30799366862944649</v>
      </c>
      <c r="C28" s="9">
        <v>0.44787468785481455</v>
      </c>
      <c r="D28" s="9">
        <v>0.6876782211217245</v>
      </c>
      <c r="E28" s="16">
        <v>0.49334880788368274</v>
      </c>
      <c r="F28" s="9">
        <v>-0.58127202312497661</v>
      </c>
      <c r="G28" s="9">
        <v>1.1972593603838697</v>
      </c>
      <c r="H28" s="9">
        <v>-0.58127202312497661</v>
      </c>
      <c r="I28" s="9">
        <v>1.1972593603838697</v>
      </c>
      <c r="K28" s="9" t="s">
        <v>28</v>
      </c>
      <c r="L28" s="48">
        <v>0.49334880788368274</v>
      </c>
    </row>
    <row r="29" spans="1:12" x14ac:dyDescent="0.15">
      <c r="A29" s="9" t="s">
        <v>29</v>
      </c>
      <c r="B29" s="9">
        <v>-0.70926227167606315</v>
      </c>
      <c r="C29" s="9">
        <v>0.44782299644671741</v>
      </c>
      <c r="D29" s="9">
        <v>-1.5838004687203511</v>
      </c>
      <c r="E29" s="16">
        <v>0.11659790895919467</v>
      </c>
      <c r="F29" s="9">
        <v>-1.5984253289279664</v>
      </c>
      <c r="G29" s="9">
        <v>0.17990078557583999</v>
      </c>
      <c r="H29" s="9">
        <v>-1.5984253289279664</v>
      </c>
      <c r="I29" s="9">
        <v>0.17990078557583999</v>
      </c>
      <c r="K29" s="9" t="s">
        <v>29</v>
      </c>
      <c r="L29" s="48">
        <v>0.11659790895919467</v>
      </c>
    </row>
    <row r="30" spans="1:12" ht="14" thickBot="1" x14ac:dyDescent="0.2">
      <c r="A30" s="10" t="s">
        <v>30</v>
      </c>
      <c r="B30" s="10">
        <v>-0.90451942047847189</v>
      </c>
      <c r="C30" s="10">
        <v>0.44779107971318893</v>
      </c>
      <c r="D30" s="10">
        <v>-2.0199585508889957</v>
      </c>
      <c r="E30" s="15">
        <v>4.6234060452631183E-2</v>
      </c>
      <c r="F30" s="10">
        <v>-1.7936191063077664</v>
      </c>
      <c r="G30" s="10">
        <v>-1.5419734649177341E-2</v>
      </c>
      <c r="H30" s="10">
        <v>-1.7936191063077664</v>
      </c>
      <c r="I30" s="10">
        <v>-1.5419734649177341E-2</v>
      </c>
      <c r="K30" s="10" t="s">
        <v>30</v>
      </c>
      <c r="L30" s="49">
        <v>4.6234060452631183E-2</v>
      </c>
    </row>
    <row r="34" spans="1:3" x14ac:dyDescent="0.15">
      <c r="A34" t="s">
        <v>55</v>
      </c>
    </row>
    <row r="35" spans="1:3" ht="14" thickBot="1" x14ac:dyDescent="0.2"/>
    <row r="36" spans="1:3" x14ac:dyDescent="0.15">
      <c r="A36" s="11" t="s">
        <v>56</v>
      </c>
      <c r="B36" s="11" t="s">
        <v>57</v>
      </c>
      <c r="C36" s="11" t="s">
        <v>58</v>
      </c>
    </row>
    <row r="37" spans="1:3" x14ac:dyDescent="0.15">
      <c r="A37" s="9">
        <v>1</v>
      </c>
      <c r="B37" s="9">
        <v>18.268575597541101</v>
      </c>
      <c r="C37" s="9">
        <v>-2.068575597541102</v>
      </c>
    </row>
    <row r="38" spans="1:3" x14ac:dyDescent="0.15">
      <c r="A38" s="9">
        <v>2</v>
      </c>
      <c r="B38" s="9">
        <v>19.102295367467779</v>
      </c>
      <c r="C38" s="9">
        <v>-2.4022953674677794</v>
      </c>
    </row>
    <row r="39" spans="1:3" x14ac:dyDescent="0.15">
      <c r="A39" s="9">
        <v>3</v>
      </c>
      <c r="B39" s="9">
        <v>19.79157069295</v>
      </c>
      <c r="C39" s="9">
        <v>-1.0915706929500004</v>
      </c>
    </row>
    <row r="40" spans="1:3" x14ac:dyDescent="0.15">
      <c r="A40" s="9">
        <v>4</v>
      </c>
      <c r="B40" s="9">
        <v>20.380846018432219</v>
      </c>
      <c r="C40" s="9">
        <v>-1.5808460184322186</v>
      </c>
    </row>
    <row r="41" spans="1:3" x14ac:dyDescent="0.15">
      <c r="A41" s="9">
        <v>5</v>
      </c>
      <c r="B41" s="9">
        <v>21.870121343914441</v>
      </c>
      <c r="C41" s="9">
        <v>-1.2701213439144396</v>
      </c>
    </row>
    <row r="42" spans="1:3" x14ac:dyDescent="0.15">
      <c r="A42" s="9">
        <v>6</v>
      </c>
      <c r="B42" s="9">
        <v>24.270507780507774</v>
      </c>
      <c r="C42" s="9">
        <v>-1.7705077805077742</v>
      </c>
    </row>
    <row r="43" spans="1:3" x14ac:dyDescent="0.15">
      <c r="A43" s="9">
        <v>7</v>
      </c>
      <c r="B43" s="9">
        <v>24.99311643932333</v>
      </c>
      <c r="C43" s="9">
        <v>-1.6931164393233296</v>
      </c>
    </row>
    <row r="44" spans="1:3" x14ac:dyDescent="0.15">
      <c r="A44" s="9">
        <v>8</v>
      </c>
      <c r="B44" s="9">
        <v>24.804613987027771</v>
      </c>
      <c r="C44" s="9">
        <v>-1.0046139870277706</v>
      </c>
    </row>
    <row r="45" spans="1:3" x14ac:dyDescent="0.15">
      <c r="A45" s="9">
        <v>9</v>
      </c>
      <c r="B45" s="9">
        <v>22.805000423621109</v>
      </c>
      <c r="C45" s="9">
        <v>-0.50500042362110875</v>
      </c>
    </row>
    <row r="46" spans="1:3" x14ac:dyDescent="0.15">
      <c r="A46" s="9">
        <v>10</v>
      </c>
      <c r="B46" s="9">
        <v>21.827609082436666</v>
      </c>
      <c r="C46" s="9">
        <v>0.47239091756333451</v>
      </c>
    </row>
    <row r="47" spans="1:3" x14ac:dyDescent="0.15">
      <c r="A47" s="9">
        <v>11</v>
      </c>
      <c r="B47" s="9">
        <v>21.672439963474439</v>
      </c>
      <c r="C47" s="9">
        <v>0.42756003652556274</v>
      </c>
    </row>
    <row r="48" spans="1:3" x14ac:dyDescent="0.15">
      <c r="A48" s="9">
        <v>12</v>
      </c>
      <c r="B48" s="9">
        <v>22.61727084451222</v>
      </c>
      <c r="C48" s="9">
        <v>0.98272915548778172</v>
      </c>
    </row>
    <row r="49" spans="1:3" x14ac:dyDescent="0.15">
      <c r="A49" s="9">
        <v>13</v>
      </c>
      <c r="B49" s="9">
        <v>18.740247865420272</v>
      </c>
      <c r="C49" s="9">
        <v>1.359752134579729</v>
      </c>
    </row>
    <row r="50" spans="1:3" x14ac:dyDescent="0.15">
      <c r="A50" s="9">
        <v>14</v>
      </c>
      <c r="B50" s="9">
        <v>19.576648803976386</v>
      </c>
      <c r="C50" s="9">
        <v>2.023351196023615</v>
      </c>
    </row>
    <row r="51" spans="1:3" x14ac:dyDescent="0.15">
      <c r="A51" s="9">
        <v>15</v>
      </c>
      <c r="B51" s="9">
        <v>20.268605298088055</v>
      </c>
      <c r="C51" s="9">
        <v>1.3313947019119468</v>
      </c>
    </row>
    <row r="52" spans="1:3" x14ac:dyDescent="0.15">
      <c r="A52" s="9">
        <v>16</v>
      </c>
      <c r="B52" s="9">
        <v>20.860561792199722</v>
      </c>
      <c r="C52" s="9">
        <v>1.0394382078002771</v>
      </c>
    </row>
    <row r="53" spans="1:3" x14ac:dyDescent="0.15">
      <c r="A53" s="9">
        <v>17</v>
      </c>
      <c r="B53" s="9">
        <v>22.352518286311387</v>
      </c>
      <c r="C53" s="9">
        <v>1.0474817136886116</v>
      </c>
    </row>
    <row r="54" spans="1:3" x14ac:dyDescent="0.15">
      <c r="A54" s="9">
        <v>18</v>
      </c>
      <c r="B54" s="9">
        <v>24.755585891534164</v>
      </c>
      <c r="C54" s="9">
        <v>1.1444141084658348</v>
      </c>
    </row>
    <row r="55" spans="1:3" x14ac:dyDescent="0.15">
      <c r="A55" s="9">
        <v>19</v>
      </c>
      <c r="B55" s="9">
        <v>25.480875718979171</v>
      </c>
      <c r="C55" s="9">
        <v>0.51912428102082941</v>
      </c>
    </row>
    <row r="56" spans="1:3" x14ac:dyDescent="0.15">
      <c r="A56" s="9">
        <v>20</v>
      </c>
      <c r="B56" s="9">
        <v>25.295054435313052</v>
      </c>
      <c r="C56" s="9">
        <v>0.90494556468694753</v>
      </c>
    </row>
    <row r="57" spans="1:3" x14ac:dyDescent="0.15">
      <c r="A57" s="9">
        <v>21</v>
      </c>
      <c r="B57" s="9">
        <v>23.298122040535834</v>
      </c>
      <c r="C57" s="9">
        <v>1.4018779594641657</v>
      </c>
    </row>
    <row r="58" spans="1:3" x14ac:dyDescent="0.15">
      <c r="A58" s="9">
        <v>22</v>
      </c>
      <c r="B58" s="9">
        <v>22.323411867980834</v>
      </c>
      <c r="C58" s="9">
        <v>1.176588132019166</v>
      </c>
    </row>
    <row r="59" spans="1:3" x14ac:dyDescent="0.15">
      <c r="A59" s="9">
        <v>23</v>
      </c>
      <c r="B59" s="9">
        <v>22.170923917648054</v>
      </c>
      <c r="C59" s="9">
        <v>1.2290760823519449</v>
      </c>
    </row>
    <row r="60" spans="1:3" x14ac:dyDescent="0.15">
      <c r="A60" s="9">
        <v>24</v>
      </c>
      <c r="B60" s="9">
        <v>23.118435967315275</v>
      </c>
      <c r="C60" s="9">
        <v>0.78156403268472374</v>
      </c>
    </row>
    <row r="61" spans="1:3" x14ac:dyDescent="0.15">
      <c r="A61" s="9">
        <v>25</v>
      </c>
      <c r="B61" s="9">
        <v>19.244094156852775</v>
      </c>
      <c r="C61" s="9">
        <v>0.7559058431472252</v>
      </c>
    </row>
    <row r="62" spans="1:3" x14ac:dyDescent="0.15">
      <c r="A62" s="9">
        <v>26</v>
      </c>
      <c r="B62" s="9">
        <v>20.083176264038336</v>
      </c>
      <c r="C62" s="9">
        <v>0.31682373596166258</v>
      </c>
    </row>
    <row r="63" spans="1:3" x14ac:dyDescent="0.15">
      <c r="A63" s="9">
        <v>27</v>
      </c>
      <c r="B63" s="9">
        <v>20.777813926779444</v>
      </c>
      <c r="C63" s="9">
        <v>0.12218607322055419</v>
      </c>
    </row>
    <row r="64" spans="1:3" x14ac:dyDescent="0.15">
      <c r="A64" s="9">
        <v>28</v>
      </c>
      <c r="B64" s="9">
        <v>21.372451589520555</v>
      </c>
      <c r="C64" s="9">
        <v>0.22754841047944652</v>
      </c>
    </row>
    <row r="65" spans="1:3" x14ac:dyDescent="0.15">
      <c r="A65" s="9">
        <v>29</v>
      </c>
      <c r="B65" s="9">
        <v>22.867089252261668</v>
      </c>
      <c r="C65" s="9">
        <v>0.33291074773833174</v>
      </c>
    </row>
    <row r="66" spans="1:3" x14ac:dyDescent="0.15">
      <c r="A66" s="9">
        <v>30</v>
      </c>
      <c r="B66" s="9">
        <v>25.272838026113888</v>
      </c>
      <c r="C66" s="9">
        <v>0.32716197388611334</v>
      </c>
    </row>
    <row r="67" spans="1:3" x14ac:dyDescent="0.15">
      <c r="A67" s="9">
        <v>31</v>
      </c>
      <c r="B67" s="9">
        <v>26.000809022188335</v>
      </c>
      <c r="C67" s="9">
        <v>0.59919097781166641</v>
      </c>
    </row>
    <row r="68" spans="1:3" x14ac:dyDescent="0.15">
      <c r="A68" s="9">
        <v>32</v>
      </c>
      <c r="B68" s="9">
        <v>25.817668907151663</v>
      </c>
      <c r="C68" s="9">
        <v>0.48233109284833731</v>
      </c>
    </row>
    <row r="69" spans="1:3" x14ac:dyDescent="0.15">
      <c r="A69" s="9">
        <v>33</v>
      </c>
      <c r="B69" s="9">
        <v>23.823417681003889</v>
      </c>
      <c r="C69" s="9">
        <v>-0.12341768100388961</v>
      </c>
    </row>
    <row r="70" spans="1:3" x14ac:dyDescent="0.15">
      <c r="A70" s="9">
        <v>34</v>
      </c>
      <c r="B70" s="9">
        <v>22.851388677078333</v>
      </c>
      <c r="C70" s="9">
        <v>-0.6513886770783337</v>
      </c>
    </row>
    <row r="71" spans="1:3" x14ac:dyDescent="0.15">
      <c r="A71" s="9">
        <v>35</v>
      </c>
      <c r="B71" s="9">
        <v>22.701581895374996</v>
      </c>
      <c r="C71" s="9">
        <v>-1.5818953749970888E-3</v>
      </c>
    </row>
    <row r="72" spans="1:3" x14ac:dyDescent="0.15">
      <c r="A72" s="9">
        <v>36</v>
      </c>
      <c r="B72" s="9">
        <v>23.651775113671665</v>
      </c>
      <c r="C72" s="9">
        <v>-5.177511367166332E-2</v>
      </c>
    </row>
    <row r="73" spans="1:3" x14ac:dyDescent="0.15">
      <c r="A73" s="9">
        <v>37</v>
      </c>
      <c r="B73" s="9">
        <v>19.780114471838608</v>
      </c>
      <c r="C73" s="9">
        <v>0.41988552816139091</v>
      </c>
    </row>
    <row r="74" spans="1:3" x14ac:dyDescent="0.15">
      <c r="A74" s="9">
        <v>38</v>
      </c>
      <c r="B74" s="9">
        <v>20.62187774765361</v>
      </c>
      <c r="C74" s="9">
        <v>0.47812225234639172</v>
      </c>
    </row>
    <row r="75" spans="1:3" x14ac:dyDescent="0.15">
      <c r="A75" s="9">
        <v>39</v>
      </c>
      <c r="B75" s="9">
        <v>21.319196579024169</v>
      </c>
      <c r="C75" s="9">
        <v>0.18080342097583113</v>
      </c>
    </row>
    <row r="76" spans="1:3" x14ac:dyDescent="0.15">
      <c r="A76" s="9">
        <v>40</v>
      </c>
      <c r="B76" s="9">
        <v>21.916515410394723</v>
      </c>
      <c r="C76" s="9">
        <v>0.28348458960527623</v>
      </c>
    </row>
    <row r="77" spans="1:3" x14ac:dyDescent="0.15">
      <c r="A77" s="9">
        <v>41</v>
      </c>
      <c r="B77" s="9">
        <v>23.413834241765276</v>
      </c>
      <c r="C77" s="9">
        <v>-1.3834241765277255E-2</v>
      </c>
    </row>
    <row r="78" spans="1:3" x14ac:dyDescent="0.15">
      <c r="A78" s="9">
        <v>42</v>
      </c>
      <c r="B78" s="9">
        <v>25.822264184246947</v>
      </c>
      <c r="C78" s="9">
        <v>-0.12226418424694785</v>
      </c>
    </row>
    <row r="79" spans="1:3" x14ac:dyDescent="0.15">
      <c r="A79" s="9">
        <v>43</v>
      </c>
      <c r="B79" s="9">
        <v>26.552916348950838</v>
      </c>
      <c r="C79" s="9">
        <v>-0.25291634895083703</v>
      </c>
    </row>
    <row r="80" spans="1:3" x14ac:dyDescent="0.15">
      <c r="A80" s="9">
        <v>44</v>
      </c>
      <c r="B80" s="9">
        <v>26.37245740254361</v>
      </c>
      <c r="C80" s="9">
        <v>-0.17245740254361053</v>
      </c>
    </row>
    <row r="81" spans="1:3" x14ac:dyDescent="0.15">
      <c r="A81" s="9">
        <v>45</v>
      </c>
      <c r="B81" s="9">
        <v>24.380887345025279</v>
      </c>
      <c r="C81" s="9">
        <v>-0.78088734502527757</v>
      </c>
    </row>
    <row r="82" spans="1:3" x14ac:dyDescent="0.15">
      <c r="A82" s="9">
        <v>46</v>
      </c>
      <c r="B82" s="9">
        <v>23.411539509729167</v>
      </c>
      <c r="C82" s="9">
        <v>-0.61153950972916604</v>
      </c>
    </row>
    <row r="83" spans="1:3" x14ac:dyDescent="0.15">
      <c r="A83" s="9">
        <v>47</v>
      </c>
      <c r="B83" s="9">
        <v>23.264413896655277</v>
      </c>
      <c r="C83" s="9">
        <v>-0.46441389665527666</v>
      </c>
    </row>
    <row r="84" spans="1:3" x14ac:dyDescent="0.15">
      <c r="A84" s="9">
        <v>48</v>
      </c>
      <c r="B84" s="9">
        <v>24.217288283581386</v>
      </c>
      <c r="C84" s="9">
        <v>-0.91728828358138514</v>
      </c>
    </row>
    <row r="85" spans="1:3" x14ac:dyDescent="0.15">
      <c r="A85" s="9">
        <v>49</v>
      </c>
      <c r="B85" s="9">
        <v>20.34830881037778</v>
      </c>
      <c r="C85" s="9">
        <v>0.65169118962221972</v>
      </c>
    </row>
    <row r="86" spans="1:3" x14ac:dyDescent="0.15">
      <c r="A86" s="9">
        <v>50</v>
      </c>
      <c r="B86" s="9">
        <v>21.192753254822225</v>
      </c>
      <c r="C86" s="9">
        <v>0.50724674517777402</v>
      </c>
    </row>
    <row r="87" spans="1:3" x14ac:dyDescent="0.15">
      <c r="A87" s="9">
        <v>51</v>
      </c>
      <c r="B87" s="9">
        <v>21.892753254822225</v>
      </c>
      <c r="C87" s="9">
        <v>0.30724674517777473</v>
      </c>
    </row>
    <row r="88" spans="1:3" x14ac:dyDescent="0.15">
      <c r="A88" s="9">
        <v>52</v>
      </c>
      <c r="B88" s="9">
        <v>22.492753254822222</v>
      </c>
      <c r="C88" s="9">
        <v>0.60724674517777899</v>
      </c>
    </row>
    <row r="89" spans="1:3" x14ac:dyDescent="0.15">
      <c r="A89" s="9">
        <v>53</v>
      </c>
      <c r="B89" s="9">
        <v>23.992753254822222</v>
      </c>
      <c r="C89" s="9">
        <v>0.80724674517777828</v>
      </c>
    </row>
    <row r="90" spans="1:3" x14ac:dyDescent="0.15">
      <c r="A90" s="9">
        <v>54</v>
      </c>
      <c r="B90" s="9">
        <v>26.403864365933334</v>
      </c>
      <c r="C90" s="9">
        <v>0.19613563406666756</v>
      </c>
    </row>
    <row r="91" spans="1:3" x14ac:dyDescent="0.15">
      <c r="A91" s="9">
        <v>55</v>
      </c>
      <c r="B91" s="9">
        <v>27.137197699266665</v>
      </c>
      <c r="C91" s="9">
        <v>0.26280230073333399</v>
      </c>
    </row>
    <row r="92" spans="1:3" x14ac:dyDescent="0.15">
      <c r="A92" s="9">
        <v>56</v>
      </c>
      <c r="B92" s="9">
        <v>26.959419921488887</v>
      </c>
      <c r="C92" s="9">
        <v>0.14058007851111398</v>
      </c>
    </row>
    <row r="93" spans="1:3" x14ac:dyDescent="0.15">
      <c r="A93" s="9">
        <v>57</v>
      </c>
      <c r="B93" s="9">
        <v>24.9705310326</v>
      </c>
      <c r="C93" s="9">
        <v>0.32946896740000042</v>
      </c>
    </row>
    <row r="94" spans="1:3" x14ac:dyDescent="0.15">
      <c r="A94" s="9">
        <v>58</v>
      </c>
      <c r="B94" s="9">
        <v>24.003864365933332</v>
      </c>
      <c r="C94" s="9">
        <v>-0.4038643659333303</v>
      </c>
    </row>
    <row r="95" spans="1:3" x14ac:dyDescent="0.15">
      <c r="A95" s="9">
        <v>59</v>
      </c>
      <c r="B95" s="9">
        <v>23.85941992148889</v>
      </c>
      <c r="C95" s="9">
        <v>-0.35941992148888957</v>
      </c>
    </row>
    <row r="96" spans="1:3" x14ac:dyDescent="0.15">
      <c r="A96" s="9">
        <v>60</v>
      </c>
      <c r="B96" s="9">
        <v>24.814975477044445</v>
      </c>
      <c r="C96" s="9">
        <v>-0.114975477044446</v>
      </c>
    </row>
    <row r="97" spans="1:3" x14ac:dyDescent="0.15">
      <c r="A97" s="9">
        <v>61</v>
      </c>
      <c r="B97" s="9">
        <v>20.948677172470276</v>
      </c>
      <c r="C97" s="9">
        <v>0.25132282752972301</v>
      </c>
    </row>
    <row r="98" spans="1:3" x14ac:dyDescent="0.15">
      <c r="A98" s="9">
        <v>62</v>
      </c>
      <c r="B98" s="9">
        <v>21.795802785544169</v>
      </c>
      <c r="C98" s="9">
        <v>0.7041972144558315</v>
      </c>
    </row>
    <row r="99" spans="1:3" x14ac:dyDescent="0.15">
      <c r="A99" s="9">
        <v>63</v>
      </c>
      <c r="B99" s="9">
        <v>22.498483954173615</v>
      </c>
      <c r="C99" s="9">
        <v>0.20151604582638427</v>
      </c>
    </row>
    <row r="100" spans="1:3" x14ac:dyDescent="0.15">
      <c r="A100" s="9">
        <v>64</v>
      </c>
      <c r="B100" s="9">
        <v>23.101165122803057</v>
      </c>
      <c r="C100" s="9">
        <v>0.49883487719694486</v>
      </c>
    </row>
    <row r="101" spans="1:3" x14ac:dyDescent="0.15">
      <c r="A101" s="9">
        <v>65</v>
      </c>
      <c r="B101" s="9">
        <v>24.6038462914325</v>
      </c>
      <c r="C101" s="9">
        <v>0.49615370856750118</v>
      </c>
    </row>
    <row r="102" spans="1:3" x14ac:dyDescent="0.15">
      <c r="A102" s="9">
        <v>66</v>
      </c>
      <c r="B102" s="9">
        <v>27.017638571173055</v>
      </c>
      <c r="C102" s="9">
        <v>0.58236142882694608</v>
      </c>
    </row>
    <row r="103" spans="1:3" x14ac:dyDescent="0.15">
      <c r="A103" s="9">
        <v>67</v>
      </c>
      <c r="B103" s="9">
        <v>27.753653073135837</v>
      </c>
      <c r="C103" s="9">
        <v>0.44634692686416244</v>
      </c>
    </row>
    <row r="104" spans="1:3" x14ac:dyDescent="0.15">
      <c r="A104" s="9">
        <v>68</v>
      </c>
      <c r="B104" s="9">
        <v>27.578556463987496</v>
      </c>
      <c r="C104" s="9">
        <v>0.12144353601250302</v>
      </c>
    </row>
    <row r="105" spans="1:3" x14ac:dyDescent="0.15">
      <c r="A105" s="9">
        <v>69</v>
      </c>
      <c r="B105" s="9">
        <v>25.592348743728056</v>
      </c>
      <c r="C105" s="9">
        <v>0.10765125627194294</v>
      </c>
    </row>
    <row r="106" spans="1:3" x14ac:dyDescent="0.15">
      <c r="A106" s="9">
        <v>70</v>
      </c>
      <c r="B106" s="9">
        <v>24.628363245690835</v>
      </c>
      <c r="C106" s="9">
        <v>-0.3283632456908343</v>
      </c>
    </row>
    <row r="107" spans="1:3" x14ac:dyDescent="0.15">
      <c r="A107" s="9">
        <v>71</v>
      </c>
      <c r="B107" s="9">
        <v>24.486599969875833</v>
      </c>
      <c r="C107" s="9">
        <v>-0.78659996987583369</v>
      </c>
    </row>
    <row r="108" spans="1:3" x14ac:dyDescent="0.15">
      <c r="A108" s="9">
        <v>72</v>
      </c>
      <c r="B108" s="9">
        <v>25.444836694060832</v>
      </c>
      <c r="C108" s="9">
        <v>-0.54483669406083379</v>
      </c>
    </row>
    <row r="109" spans="1:3" x14ac:dyDescent="0.15">
      <c r="A109" s="9">
        <v>73</v>
      </c>
      <c r="B109" s="9">
        <v>21.581219558116111</v>
      </c>
      <c r="C109" s="9">
        <v>0.21878044188389012</v>
      </c>
    </row>
    <row r="110" spans="1:3" x14ac:dyDescent="0.15">
      <c r="A110" s="9">
        <v>74</v>
      </c>
      <c r="B110" s="9">
        <v>22.431026339819446</v>
      </c>
      <c r="C110" s="9">
        <v>-0.53102633981944791</v>
      </c>
    </row>
    <row r="111" spans="1:3" x14ac:dyDescent="0.15">
      <c r="A111" s="9">
        <v>75</v>
      </c>
      <c r="B111" s="9">
        <v>23.136388677078333</v>
      </c>
      <c r="C111" s="9">
        <v>-3.638867707833171E-2</v>
      </c>
    </row>
    <row r="112" spans="1:3" x14ac:dyDescent="0.15">
      <c r="A112" s="9">
        <v>76</v>
      </c>
      <c r="B112" s="9">
        <v>23.741751014337225</v>
      </c>
      <c r="C112" s="9">
        <v>-0.54175101433722617</v>
      </c>
    </row>
    <row r="113" spans="1:3" x14ac:dyDescent="0.15">
      <c r="A113" s="9">
        <v>77</v>
      </c>
      <c r="B113" s="9">
        <v>25.247113351596113</v>
      </c>
      <c r="C113" s="9">
        <v>-1.0471133515961135</v>
      </c>
    </row>
    <row r="114" spans="1:3" x14ac:dyDescent="0.15">
      <c r="A114" s="9">
        <v>78</v>
      </c>
      <c r="B114" s="9">
        <v>27.663586799966112</v>
      </c>
      <c r="C114" s="9">
        <v>-0.4635867999661123</v>
      </c>
    </row>
    <row r="115" spans="1:3" x14ac:dyDescent="0.15">
      <c r="A115" s="9">
        <v>79</v>
      </c>
      <c r="B115" s="9">
        <v>28.402282470558333</v>
      </c>
      <c r="C115" s="9">
        <v>-0.40228247055833322</v>
      </c>
    </row>
    <row r="116" spans="1:3" x14ac:dyDescent="0.15">
      <c r="A116" s="9">
        <v>80</v>
      </c>
      <c r="B116" s="9">
        <v>28.229867030039443</v>
      </c>
      <c r="C116" s="9">
        <v>-0.629867030039442</v>
      </c>
    </row>
    <row r="117" spans="1:3" x14ac:dyDescent="0.15">
      <c r="A117" s="9">
        <v>81</v>
      </c>
      <c r="B117" s="9">
        <v>26.246340478409447</v>
      </c>
      <c r="C117" s="9">
        <v>-1.0463404784094479</v>
      </c>
    </row>
    <row r="118" spans="1:3" x14ac:dyDescent="0.15">
      <c r="A118" s="9">
        <v>82</v>
      </c>
      <c r="B118" s="9">
        <v>25.285036149001666</v>
      </c>
      <c r="C118" s="9">
        <v>-1.1850361490016645</v>
      </c>
    </row>
    <row r="119" spans="1:3" x14ac:dyDescent="0.15">
      <c r="A119" s="9">
        <v>83</v>
      </c>
      <c r="B119" s="9">
        <v>25.145954041816111</v>
      </c>
      <c r="C119" s="9">
        <v>-1.5459540418161097</v>
      </c>
    </row>
    <row r="120" spans="1:3" x14ac:dyDescent="0.15">
      <c r="A120" s="9">
        <v>84</v>
      </c>
      <c r="B120" s="9">
        <v>26.106871934630554</v>
      </c>
      <c r="C120" s="9">
        <v>-2.0068719346305528</v>
      </c>
    </row>
    <row r="121" spans="1:3" x14ac:dyDescent="0.15">
      <c r="A121" s="9">
        <v>85</v>
      </c>
      <c r="B121" s="9">
        <v>22.245935967315276</v>
      </c>
      <c r="C121" s="9">
        <v>-1.5459359673152768</v>
      </c>
    </row>
    <row r="122" spans="1:3" x14ac:dyDescent="0.15">
      <c r="A122" s="9">
        <v>86</v>
      </c>
      <c r="B122" s="9">
        <v>23.098423917648056</v>
      </c>
      <c r="C122" s="9">
        <v>-1.0984239176480557</v>
      </c>
    </row>
    <row r="123" spans="1:3" x14ac:dyDescent="0.15">
      <c r="A123" s="9">
        <v>87</v>
      </c>
      <c r="B123" s="9">
        <v>23.80646742353639</v>
      </c>
      <c r="C123" s="9">
        <v>-1.3064674235363896</v>
      </c>
    </row>
    <row r="124" spans="1:3" x14ac:dyDescent="0.15">
      <c r="A124" s="9">
        <v>88</v>
      </c>
      <c r="B124" s="9">
        <v>24.414510929424722</v>
      </c>
      <c r="C124" s="9">
        <v>-0.81451092942472059</v>
      </c>
    </row>
    <row r="125" spans="1:3" x14ac:dyDescent="0.15">
      <c r="A125" s="9">
        <v>89</v>
      </c>
      <c r="B125" s="9">
        <v>25.922554435313053</v>
      </c>
      <c r="C125" s="9">
        <v>-0.72255443531305374</v>
      </c>
    </row>
    <row r="126" spans="1:3" x14ac:dyDescent="0.15">
      <c r="A126" s="9">
        <v>90</v>
      </c>
      <c r="B126" s="9">
        <v>28.341709052312499</v>
      </c>
      <c r="C126" s="9">
        <v>-0.74170905231249762</v>
      </c>
    </row>
    <row r="127" spans="1:3" x14ac:dyDescent="0.15">
      <c r="A127" s="9">
        <v>91</v>
      </c>
      <c r="B127" s="9">
        <v>29.083085891534168</v>
      </c>
      <c r="C127" s="9">
        <v>-0.88308589153416861</v>
      </c>
    </row>
    <row r="128" spans="1:3" x14ac:dyDescent="0.15">
      <c r="A128" s="9">
        <v>92</v>
      </c>
      <c r="B128" s="9">
        <v>28.913351619644718</v>
      </c>
      <c r="C128" s="9">
        <v>-0.91335161964471823</v>
      </c>
    </row>
    <row r="129" spans="1:3" x14ac:dyDescent="0.15">
      <c r="A129" s="9">
        <v>93</v>
      </c>
      <c r="B129" s="9">
        <v>26.932506236644169</v>
      </c>
      <c r="C129" s="9">
        <v>-0.6325062366441685</v>
      </c>
    </row>
    <row r="130" spans="1:3" x14ac:dyDescent="0.15">
      <c r="A130" s="9">
        <v>94</v>
      </c>
      <c r="B130" s="9">
        <v>25.973883075865835</v>
      </c>
      <c r="C130" s="9">
        <v>-7.3883075865836645E-2</v>
      </c>
    </row>
    <row r="131" spans="1:3" x14ac:dyDescent="0.15">
      <c r="A131" s="9">
        <v>95</v>
      </c>
      <c r="B131" s="9">
        <v>25.837482137309721</v>
      </c>
      <c r="C131" s="9">
        <v>6.2517862690278037E-2</v>
      </c>
    </row>
    <row r="132" spans="1:3" x14ac:dyDescent="0.15">
      <c r="A132" s="9">
        <v>96</v>
      </c>
      <c r="B132" s="9">
        <v>26.801081198753611</v>
      </c>
      <c r="C132" s="9">
        <v>0.29891880124639059</v>
      </c>
    </row>
    <row r="133" spans="1:3" x14ac:dyDescent="0.15">
      <c r="A133" s="9">
        <v>97</v>
      </c>
      <c r="B133" s="9">
        <v>22.942826400067773</v>
      </c>
      <c r="C133" s="9">
        <v>-4.2826400067774273E-2</v>
      </c>
    </row>
    <row r="134" spans="1:3" x14ac:dyDescent="0.15">
      <c r="A134" s="9">
        <v>98</v>
      </c>
      <c r="B134" s="9">
        <v>23.79799551903</v>
      </c>
      <c r="C134" s="9">
        <v>2.0044809700010546E-3</v>
      </c>
    </row>
    <row r="135" spans="1:3" x14ac:dyDescent="0.15">
      <c r="A135" s="9">
        <v>99</v>
      </c>
      <c r="B135" s="9">
        <v>24.508720193547777</v>
      </c>
      <c r="C135" s="9">
        <v>0.29127980645222351</v>
      </c>
    </row>
    <row r="136" spans="1:3" x14ac:dyDescent="0.15">
      <c r="A136" s="9">
        <v>100</v>
      </c>
      <c r="B136" s="9">
        <v>25.119444868065557</v>
      </c>
      <c r="C136" s="9">
        <v>0.2805551319344417</v>
      </c>
    </row>
    <row r="137" spans="1:3" x14ac:dyDescent="0.15">
      <c r="A137" s="9">
        <v>101</v>
      </c>
      <c r="B137" s="9">
        <v>26.630169542583332</v>
      </c>
      <c r="C137" s="9">
        <v>0.36983045741666842</v>
      </c>
    </row>
    <row r="138" spans="1:3" x14ac:dyDescent="0.15">
      <c r="A138" s="9">
        <v>102</v>
      </c>
      <c r="B138" s="9">
        <v>29.052005328212221</v>
      </c>
      <c r="C138" s="9">
        <v>0.84799467178777732</v>
      </c>
    </row>
    <row r="139" spans="1:3" x14ac:dyDescent="0.15">
      <c r="A139" s="9">
        <v>103</v>
      </c>
      <c r="B139" s="9">
        <v>29.796063336063334</v>
      </c>
      <c r="C139" s="9">
        <v>1.4039366639366655</v>
      </c>
    </row>
    <row r="140" spans="1:3" x14ac:dyDescent="0.15">
      <c r="A140" s="9">
        <v>104</v>
      </c>
      <c r="B140" s="9">
        <v>29.629010232803331</v>
      </c>
      <c r="C140" s="9">
        <v>1.0709897671966679</v>
      </c>
    </row>
    <row r="141" spans="1:3" x14ac:dyDescent="0.15">
      <c r="A141" s="9">
        <v>105</v>
      </c>
      <c r="B141" s="9">
        <v>27.650846018432222</v>
      </c>
      <c r="C141" s="9">
        <v>1.2491539815677761</v>
      </c>
    </row>
    <row r="142" spans="1:3" x14ac:dyDescent="0.15">
      <c r="A142" s="9">
        <v>106</v>
      </c>
      <c r="B142" s="9">
        <v>26.694904026283332</v>
      </c>
      <c r="C142" s="9">
        <v>1.6050959737166686</v>
      </c>
    </row>
    <row r="143" spans="1:3" x14ac:dyDescent="0.15">
      <c r="A143" s="9">
        <v>107</v>
      </c>
      <c r="B143" s="9">
        <v>26.561184256356665</v>
      </c>
      <c r="C143" s="9">
        <v>1.4388157436433353</v>
      </c>
    </row>
    <row r="144" spans="1:3" ht="14" thickBot="1" x14ac:dyDescent="0.2">
      <c r="A144" s="10">
        <v>108</v>
      </c>
      <c r="B144" s="10">
        <v>27.527464486429999</v>
      </c>
      <c r="C144" s="10">
        <v>1.5725355135700028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M122"/>
  <sheetViews>
    <sheetView zoomScale="75" workbookViewId="0">
      <selection activeCell="O42" sqref="O42"/>
    </sheetView>
  </sheetViews>
  <sheetFormatPr baseColWidth="10" defaultRowHeight="13" x14ac:dyDescent="0.15"/>
  <sheetData>
    <row r="1" spans="1:13" x14ac:dyDescent="0.15">
      <c r="C1" s="2">
        <v>21.569796657392338</v>
      </c>
      <c r="D1" s="2">
        <v>4.9926113208418478E-2</v>
      </c>
      <c r="E1" s="2">
        <v>-3.5606206490492882</v>
      </c>
      <c r="F1" s="2">
        <v>-2.7661023178132602</v>
      </c>
      <c r="G1" s="2">
        <v>-2.1160284310216766</v>
      </c>
      <c r="H1" s="2">
        <v>-1.5659545442300937</v>
      </c>
      <c r="I1" s="2">
        <v>2.2453043404641764</v>
      </c>
      <c r="J1" s="2">
        <v>2.9287115605890883</v>
      </c>
      <c r="K1" s="2">
        <v>2.7010076696028955</v>
      </c>
    </row>
    <row r="2" spans="1:13" x14ac:dyDescent="0.15">
      <c r="A2" t="s">
        <v>1</v>
      </c>
      <c r="B2" t="s">
        <v>3</v>
      </c>
      <c r="C2" t="s">
        <v>0</v>
      </c>
      <c r="D2" t="s">
        <v>2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25</v>
      </c>
      <c r="J2" s="8" t="s">
        <v>26</v>
      </c>
      <c r="K2" s="8" t="s">
        <v>27</v>
      </c>
      <c r="L2" s="8" t="s">
        <v>10</v>
      </c>
      <c r="M2" s="17" t="s">
        <v>58</v>
      </c>
    </row>
    <row r="3" spans="1:13" x14ac:dyDescent="0.15">
      <c r="A3" s="1">
        <v>32509</v>
      </c>
      <c r="B3">
        <v>1</v>
      </c>
      <c r="C3">
        <v>16.2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2">
        <f t="array" ref="L3:L122">TREND(C3:C110,D3:K110,D3:K122)</f>
        <v>18.059102121551469</v>
      </c>
      <c r="M3" s="18">
        <v>-1.8591021215514694</v>
      </c>
    </row>
    <row r="4" spans="1:13" x14ac:dyDescent="0.15">
      <c r="A4" s="1">
        <v>32540</v>
      </c>
      <c r="B4">
        <v>2</v>
      </c>
      <c r="C4">
        <v>16.7</v>
      </c>
      <c r="D4">
        <v>2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 s="2">
        <v>18.903546565995914</v>
      </c>
      <c r="M4" s="18">
        <v>-2.2035465659959144</v>
      </c>
    </row>
    <row r="5" spans="1:13" x14ac:dyDescent="0.15">
      <c r="A5" s="1">
        <v>32568</v>
      </c>
      <c r="B5">
        <v>3</v>
      </c>
      <c r="C5">
        <v>18.7</v>
      </c>
      <c r="D5">
        <v>3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 s="2">
        <v>19.603546565995916</v>
      </c>
      <c r="M5" s="18">
        <v>-0.90354656599592076</v>
      </c>
    </row>
    <row r="6" spans="1:13" x14ac:dyDescent="0.15">
      <c r="A6" s="1">
        <v>32599</v>
      </c>
      <c r="B6">
        <v>4</v>
      </c>
      <c r="C6">
        <v>18.8</v>
      </c>
      <c r="D6">
        <v>4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 s="2">
        <v>20.203546565995918</v>
      </c>
      <c r="M6" s="18">
        <v>-1.4035465659959172</v>
      </c>
    </row>
    <row r="7" spans="1:13" x14ac:dyDescent="0.15">
      <c r="A7" s="1">
        <v>32629</v>
      </c>
      <c r="B7">
        <v>5</v>
      </c>
      <c r="C7">
        <v>20.6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2">
        <v>21.819427223434431</v>
      </c>
      <c r="M7" s="18">
        <v>-1.2194272234344297</v>
      </c>
    </row>
    <row r="8" spans="1:13" x14ac:dyDescent="0.15">
      <c r="A8" s="1">
        <v>32660</v>
      </c>
      <c r="B8">
        <v>6</v>
      </c>
      <c r="C8">
        <v>22.5</v>
      </c>
      <c r="D8">
        <v>6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 s="2">
        <v>24.114657677107026</v>
      </c>
      <c r="M8" s="18">
        <v>-1.6146576771070258</v>
      </c>
    </row>
    <row r="9" spans="1:13" x14ac:dyDescent="0.15">
      <c r="A9" s="1">
        <v>32690</v>
      </c>
      <c r="B9">
        <v>7</v>
      </c>
      <c r="C9">
        <v>23.3</v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 s="2">
        <v>24.847991010440357</v>
      </c>
      <c r="M9" s="18">
        <v>-1.5479910104403558</v>
      </c>
    </row>
    <row r="10" spans="1:13" x14ac:dyDescent="0.15">
      <c r="A10" s="1">
        <v>32721</v>
      </c>
      <c r="B10">
        <v>8</v>
      </c>
      <c r="C10">
        <v>23.8</v>
      </c>
      <c r="D10">
        <v>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 s="2">
        <v>24.670213232662583</v>
      </c>
      <c r="M10" s="18">
        <v>-0.87021323266257866</v>
      </c>
    </row>
    <row r="11" spans="1:13" x14ac:dyDescent="0.15">
      <c r="A11" s="1">
        <v>32752</v>
      </c>
      <c r="B11">
        <v>9</v>
      </c>
      <c r="C11">
        <v>22.3</v>
      </c>
      <c r="D11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2">
        <v>22.019131676268103</v>
      </c>
      <c r="M11" s="18">
        <v>0.28086832373189807</v>
      </c>
    </row>
    <row r="12" spans="1:13" x14ac:dyDescent="0.15">
      <c r="A12" s="1">
        <v>32782</v>
      </c>
      <c r="B12">
        <v>10</v>
      </c>
      <c r="C12">
        <v>22.3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2">
        <v>22.069057789476524</v>
      </c>
      <c r="M12" s="18">
        <v>0.23094221052347663</v>
      </c>
    </row>
    <row r="13" spans="1:13" x14ac:dyDescent="0.15">
      <c r="A13" s="1">
        <v>32813</v>
      </c>
      <c r="B13">
        <v>11</v>
      </c>
      <c r="C13">
        <v>22.1</v>
      </c>
      <c r="D13">
        <v>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2">
        <v>22.118983902684942</v>
      </c>
      <c r="M13" s="18">
        <v>-1.8983902684940546E-2</v>
      </c>
    </row>
    <row r="14" spans="1:13" x14ac:dyDescent="0.15">
      <c r="A14" s="1">
        <v>32843</v>
      </c>
      <c r="B14">
        <v>12</v>
      </c>
      <c r="C14">
        <v>23.6</v>
      </c>
      <c r="D14">
        <v>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2">
        <v>22.16891001589336</v>
      </c>
      <c r="M14" s="18">
        <v>1.4310899841066416</v>
      </c>
    </row>
    <row r="15" spans="1:13" x14ac:dyDescent="0.15">
      <c r="A15" s="1">
        <v>32874</v>
      </c>
      <c r="B15">
        <v>1</v>
      </c>
      <c r="C15">
        <v>20.100000000000001</v>
      </c>
      <c r="D15">
        <v>13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2">
        <v>18.65821548005249</v>
      </c>
      <c r="M15" s="18">
        <v>1.441784519947511</v>
      </c>
    </row>
    <row r="16" spans="1:13" x14ac:dyDescent="0.15">
      <c r="A16" s="1">
        <v>32905</v>
      </c>
      <c r="B16">
        <v>2</v>
      </c>
      <c r="C16">
        <v>21.6</v>
      </c>
      <c r="D16">
        <v>14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 s="2">
        <v>19.502659924496935</v>
      </c>
      <c r="M16" s="18">
        <v>2.097340075503066</v>
      </c>
    </row>
    <row r="17" spans="1:13" x14ac:dyDescent="0.15">
      <c r="A17" s="1">
        <v>32933</v>
      </c>
      <c r="B17">
        <v>3</v>
      </c>
      <c r="C17">
        <v>21.6</v>
      </c>
      <c r="D17">
        <v>15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 s="2">
        <v>20.202659924496938</v>
      </c>
      <c r="M17" s="18">
        <v>1.3973400755030596</v>
      </c>
    </row>
    <row r="18" spans="1:13" x14ac:dyDescent="0.15">
      <c r="A18" s="1">
        <v>32964</v>
      </c>
      <c r="B18">
        <v>4</v>
      </c>
      <c r="C18">
        <v>21.9</v>
      </c>
      <c r="D18">
        <v>16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 s="2">
        <v>20.80265992449694</v>
      </c>
      <c r="M18" s="18">
        <v>1.0973400755030589</v>
      </c>
    </row>
    <row r="19" spans="1:13" x14ac:dyDescent="0.15">
      <c r="A19" s="1">
        <v>32994</v>
      </c>
      <c r="B19">
        <v>5</v>
      </c>
      <c r="C19">
        <v>23.4</v>
      </c>
      <c r="D19">
        <v>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2">
        <v>22.418540581935453</v>
      </c>
      <c r="M19" s="18">
        <v>0.98145941806454573</v>
      </c>
    </row>
    <row r="20" spans="1:13" x14ac:dyDescent="0.15">
      <c r="A20" s="1">
        <v>33025</v>
      </c>
      <c r="B20">
        <v>6</v>
      </c>
      <c r="C20">
        <v>25.9</v>
      </c>
      <c r="D20">
        <v>18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 s="2">
        <v>24.713771035608048</v>
      </c>
      <c r="M20" s="18">
        <v>1.186228964391951</v>
      </c>
    </row>
    <row r="21" spans="1:13" x14ac:dyDescent="0.15">
      <c r="A21" s="1">
        <v>33055</v>
      </c>
      <c r="B21">
        <v>7</v>
      </c>
      <c r="C21">
        <v>26</v>
      </c>
      <c r="D21">
        <v>19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 s="2">
        <v>25.447104368941378</v>
      </c>
      <c r="M21" s="18">
        <v>0.55289563105862172</v>
      </c>
    </row>
    <row r="22" spans="1:13" x14ac:dyDescent="0.15">
      <c r="A22" s="1">
        <v>33086</v>
      </c>
      <c r="B22">
        <v>8</v>
      </c>
      <c r="C22">
        <v>26.2</v>
      </c>
      <c r="D22">
        <v>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 s="2">
        <v>25.269326591163605</v>
      </c>
      <c r="M22" s="18">
        <v>0.93067340883639815</v>
      </c>
    </row>
    <row r="23" spans="1:13" x14ac:dyDescent="0.15">
      <c r="A23" s="1">
        <v>33117</v>
      </c>
      <c r="B23">
        <v>9</v>
      </c>
      <c r="C23">
        <v>24.7</v>
      </c>
      <c r="D23">
        <v>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2">
        <v>22.618245034769124</v>
      </c>
      <c r="M23" s="18">
        <v>2.0817549652308749</v>
      </c>
    </row>
    <row r="24" spans="1:13" x14ac:dyDescent="0.15">
      <c r="A24" s="1">
        <v>33147</v>
      </c>
      <c r="B24">
        <v>10</v>
      </c>
      <c r="C24">
        <v>23.5</v>
      </c>
      <c r="D24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2">
        <v>22.668171147977546</v>
      </c>
      <c r="M24" s="18">
        <v>0.83182885202245416</v>
      </c>
    </row>
    <row r="25" spans="1:13" x14ac:dyDescent="0.15">
      <c r="A25" s="1">
        <v>33178</v>
      </c>
      <c r="B25">
        <v>11</v>
      </c>
      <c r="C25">
        <v>23.4</v>
      </c>
      <c r="D25">
        <v>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s="2">
        <v>22.718097261185964</v>
      </c>
      <c r="M25" s="18">
        <v>0.68190273881403485</v>
      </c>
    </row>
    <row r="26" spans="1:13" x14ac:dyDescent="0.15">
      <c r="A26" s="1">
        <v>33208</v>
      </c>
      <c r="B26">
        <v>12</v>
      </c>
      <c r="C26">
        <v>23.9</v>
      </c>
      <c r="D26">
        <v>24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2">
        <v>22.768023374394382</v>
      </c>
      <c r="M26" s="18">
        <v>1.131976625605617</v>
      </c>
    </row>
    <row r="27" spans="1:13" x14ac:dyDescent="0.15">
      <c r="A27" s="1">
        <v>33239</v>
      </c>
      <c r="B27">
        <v>1</v>
      </c>
      <c r="C27">
        <v>20</v>
      </c>
      <c r="D27">
        <v>25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2">
        <v>19.257328838553512</v>
      </c>
      <c r="M27" s="18">
        <v>0.74267116144648782</v>
      </c>
    </row>
    <row r="28" spans="1:13" x14ac:dyDescent="0.15">
      <c r="A28" s="1">
        <v>33270</v>
      </c>
      <c r="B28">
        <v>2</v>
      </c>
      <c r="C28">
        <v>20.399999999999999</v>
      </c>
      <c r="D28">
        <v>26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 s="2">
        <v>20.101773282997957</v>
      </c>
      <c r="M28" s="18">
        <v>0.2982267170020414</v>
      </c>
    </row>
    <row r="29" spans="1:13" x14ac:dyDescent="0.15">
      <c r="A29" s="1">
        <v>33298</v>
      </c>
      <c r="B29">
        <v>3</v>
      </c>
      <c r="C29">
        <v>20.9</v>
      </c>
      <c r="D29">
        <v>27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 s="2">
        <v>20.80177328299796</v>
      </c>
      <c r="M29" s="18">
        <v>9.8226717002035002E-2</v>
      </c>
    </row>
    <row r="30" spans="1:13" x14ac:dyDescent="0.15">
      <c r="A30" s="1">
        <v>33329</v>
      </c>
      <c r="B30">
        <v>4</v>
      </c>
      <c r="C30">
        <v>21.6</v>
      </c>
      <c r="D30">
        <v>28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 s="2">
        <v>21.401773282997961</v>
      </c>
      <c r="M30" s="18">
        <v>0.19822671700203998</v>
      </c>
    </row>
    <row r="31" spans="1:13" x14ac:dyDescent="0.15">
      <c r="A31" s="1">
        <v>33359</v>
      </c>
      <c r="B31">
        <v>5</v>
      </c>
      <c r="C31">
        <v>23.2</v>
      </c>
      <c r="D31">
        <v>29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2">
        <v>23.017653940436475</v>
      </c>
      <c r="M31" s="18">
        <v>0.18234605956352468</v>
      </c>
    </row>
    <row r="32" spans="1:13" x14ac:dyDescent="0.15">
      <c r="A32" s="1">
        <v>33390</v>
      </c>
      <c r="B32">
        <v>6</v>
      </c>
      <c r="C32">
        <v>25.6</v>
      </c>
      <c r="D32">
        <v>30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 s="2">
        <v>25.312884394109069</v>
      </c>
      <c r="M32" s="18">
        <v>0.2871156058909321</v>
      </c>
    </row>
    <row r="33" spans="1:13" x14ac:dyDescent="0.15">
      <c r="A33" s="1">
        <v>33420</v>
      </c>
      <c r="B33">
        <v>7</v>
      </c>
      <c r="C33">
        <v>26.6</v>
      </c>
      <c r="D33">
        <v>31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 s="2">
        <v>26.0462177274424</v>
      </c>
      <c r="M33" s="18">
        <v>0.55378227255760137</v>
      </c>
    </row>
    <row r="34" spans="1:13" x14ac:dyDescent="0.15">
      <c r="A34" s="1">
        <v>33451</v>
      </c>
      <c r="B34">
        <v>8</v>
      </c>
      <c r="C34">
        <v>26.3</v>
      </c>
      <c r="D34">
        <v>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 s="2">
        <v>25.868439949664626</v>
      </c>
      <c r="M34" s="18">
        <v>0.43156005033537781</v>
      </c>
    </row>
    <row r="35" spans="1:13" x14ac:dyDescent="0.15">
      <c r="A35" s="1">
        <v>33482</v>
      </c>
      <c r="B35">
        <v>9</v>
      </c>
      <c r="C35">
        <v>23.7</v>
      </c>
      <c r="D35">
        <v>33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2">
        <v>23.217358393270146</v>
      </c>
      <c r="M35" s="18">
        <v>0.48264160672985312</v>
      </c>
    </row>
    <row r="36" spans="1:13" x14ac:dyDescent="0.15">
      <c r="A36" s="1">
        <v>33512</v>
      </c>
      <c r="B36">
        <v>10</v>
      </c>
      <c r="C36">
        <v>22.2</v>
      </c>
      <c r="D36">
        <v>34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2">
        <v>23.267284506478568</v>
      </c>
      <c r="M36" s="18">
        <v>-1.0672845064785683</v>
      </c>
    </row>
    <row r="37" spans="1:13" x14ac:dyDescent="0.15">
      <c r="A37" s="1">
        <v>33543</v>
      </c>
      <c r="B37">
        <v>11</v>
      </c>
      <c r="C37">
        <v>22.7</v>
      </c>
      <c r="D37">
        <v>35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s="2">
        <v>23.317210619686985</v>
      </c>
      <c r="M37" s="18">
        <v>-0.61721061968698621</v>
      </c>
    </row>
    <row r="38" spans="1:13" x14ac:dyDescent="0.15">
      <c r="A38" s="1">
        <v>33573</v>
      </c>
      <c r="B38">
        <v>12</v>
      </c>
      <c r="C38">
        <v>23.6</v>
      </c>
      <c r="D38">
        <v>36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s="2">
        <v>23.367136732895403</v>
      </c>
      <c r="M38" s="18">
        <v>0.23286326710459804</v>
      </c>
    </row>
    <row r="39" spans="1:13" x14ac:dyDescent="0.15">
      <c r="A39" s="1">
        <v>33604</v>
      </c>
      <c r="B39">
        <v>1</v>
      </c>
      <c r="C39">
        <v>20.2</v>
      </c>
      <c r="D39">
        <v>37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s="2">
        <v>19.856442197054534</v>
      </c>
      <c r="M39" s="18">
        <v>0.34355780294546534</v>
      </c>
    </row>
    <row r="40" spans="1:13" x14ac:dyDescent="0.15">
      <c r="A40" s="1">
        <v>33635</v>
      </c>
      <c r="B40">
        <v>2</v>
      </c>
      <c r="C40">
        <v>21.1</v>
      </c>
      <c r="D40">
        <v>38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 s="2">
        <v>20.700886641498979</v>
      </c>
      <c r="M40" s="18">
        <v>0.39911335850102247</v>
      </c>
    </row>
    <row r="41" spans="1:13" x14ac:dyDescent="0.15">
      <c r="A41" s="1">
        <v>33664</v>
      </c>
      <c r="B41">
        <v>3</v>
      </c>
      <c r="C41">
        <v>21.5</v>
      </c>
      <c r="D41">
        <v>39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 s="2">
        <v>21.400886641498982</v>
      </c>
      <c r="M41" s="18">
        <v>9.9113358501014659E-2</v>
      </c>
    </row>
    <row r="42" spans="1:13" x14ac:dyDescent="0.15">
      <c r="A42" s="1">
        <v>33695</v>
      </c>
      <c r="B42">
        <v>4</v>
      </c>
      <c r="C42">
        <v>22.2</v>
      </c>
      <c r="D42">
        <v>40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 s="2">
        <v>22.000886641498983</v>
      </c>
      <c r="M42" s="18">
        <v>0.19911335850101608</v>
      </c>
    </row>
    <row r="43" spans="1:13" x14ac:dyDescent="0.15">
      <c r="A43" s="1">
        <v>33725</v>
      </c>
      <c r="B43">
        <v>5</v>
      </c>
      <c r="C43">
        <v>23.4</v>
      </c>
      <c r="D43">
        <v>41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2">
        <v>23.616767298937496</v>
      </c>
      <c r="M43" s="18">
        <v>-0.2167672989374978</v>
      </c>
    </row>
    <row r="44" spans="1:13" x14ac:dyDescent="0.15">
      <c r="A44" s="1">
        <v>33756</v>
      </c>
      <c r="B44">
        <v>6</v>
      </c>
      <c r="C44">
        <v>25.7</v>
      </c>
      <c r="D44">
        <v>42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 s="2">
        <v>25.911997752610091</v>
      </c>
      <c r="M44" s="18">
        <v>-0.21199775261009179</v>
      </c>
    </row>
    <row r="45" spans="1:13" x14ac:dyDescent="0.15">
      <c r="A45" s="1">
        <v>33786</v>
      </c>
      <c r="B45">
        <v>7</v>
      </c>
      <c r="C45">
        <v>26.3</v>
      </c>
      <c r="D45">
        <v>43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 s="2">
        <v>26.645331085943422</v>
      </c>
      <c r="M45" s="18">
        <v>-0.3453310859434211</v>
      </c>
    </row>
    <row r="46" spans="1:13" x14ac:dyDescent="0.15">
      <c r="A46" s="1">
        <v>33817</v>
      </c>
      <c r="B46">
        <v>8</v>
      </c>
      <c r="C46">
        <v>26.2</v>
      </c>
      <c r="D46">
        <v>44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 s="2">
        <v>26.467553308165648</v>
      </c>
      <c r="M46" s="18">
        <v>-0.26755330816564538</v>
      </c>
    </row>
    <row r="47" spans="1:13" x14ac:dyDescent="0.15">
      <c r="A47" s="1">
        <v>33848</v>
      </c>
      <c r="B47">
        <v>9</v>
      </c>
      <c r="C47">
        <v>23.6</v>
      </c>
      <c r="D47">
        <v>45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2">
        <v>23.816471751771168</v>
      </c>
      <c r="M47" s="18">
        <v>-0.21647175177116651</v>
      </c>
    </row>
    <row r="48" spans="1:13" x14ac:dyDescent="0.15">
      <c r="A48" s="1">
        <v>33878</v>
      </c>
      <c r="B48">
        <v>10</v>
      </c>
      <c r="C48">
        <v>22.8</v>
      </c>
      <c r="D48">
        <v>46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s="2">
        <v>23.866397864979589</v>
      </c>
      <c r="M48" s="18">
        <v>-1.0663978649795887</v>
      </c>
    </row>
    <row r="49" spans="1:13" x14ac:dyDescent="0.15">
      <c r="A49" s="1">
        <v>33909</v>
      </c>
      <c r="B49">
        <v>11</v>
      </c>
      <c r="C49">
        <v>22.8</v>
      </c>
      <c r="D49">
        <v>47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2">
        <v>23.916323978188007</v>
      </c>
      <c r="M49" s="18">
        <v>-1.1163239781880065</v>
      </c>
    </row>
    <row r="50" spans="1:13" x14ac:dyDescent="0.15">
      <c r="A50" s="1">
        <v>33939</v>
      </c>
      <c r="B50">
        <v>12</v>
      </c>
      <c r="C50">
        <v>23.3</v>
      </c>
      <c r="D50">
        <v>48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2">
        <v>23.966250091396425</v>
      </c>
      <c r="M50" s="18">
        <v>-0.66625009139642444</v>
      </c>
    </row>
    <row r="51" spans="1:13" x14ac:dyDescent="0.15">
      <c r="A51" s="1">
        <v>33970</v>
      </c>
      <c r="B51">
        <v>1</v>
      </c>
      <c r="C51">
        <v>21</v>
      </c>
      <c r="D51">
        <v>49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2">
        <v>20.455555555555556</v>
      </c>
      <c r="M51" s="18">
        <v>0.54444444444444429</v>
      </c>
    </row>
    <row r="52" spans="1:13" x14ac:dyDescent="0.15">
      <c r="A52" s="1">
        <v>34001</v>
      </c>
      <c r="B52">
        <v>2</v>
      </c>
      <c r="C52">
        <v>21.7</v>
      </c>
      <c r="D52">
        <v>50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 s="2">
        <v>21.3</v>
      </c>
      <c r="M52" s="18">
        <v>0.39999999999999858</v>
      </c>
    </row>
    <row r="53" spans="1:13" x14ac:dyDescent="0.15">
      <c r="A53" s="1">
        <v>34029</v>
      </c>
      <c r="B53">
        <v>3</v>
      </c>
      <c r="C53">
        <v>22.2</v>
      </c>
      <c r="D53">
        <v>51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 s="2">
        <v>22.000000000000004</v>
      </c>
      <c r="M53" s="18">
        <v>0.19999999999999218</v>
      </c>
    </row>
    <row r="54" spans="1:13" x14ac:dyDescent="0.15">
      <c r="A54" s="1">
        <v>34060</v>
      </c>
      <c r="B54">
        <v>4</v>
      </c>
      <c r="C54">
        <v>23.1</v>
      </c>
      <c r="D54">
        <v>52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 s="2">
        <v>22.600000000000005</v>
      </c>
      <c r="M54" s="18">
        <v>0.49999999999999645</v>
      </c>
    </row>
    <row r="55" spans="1:13" x14ac:dyDescent="0.15">
      <c r="A55" s="1">
        <v>34090</v>
      </c>
      <c r="B55">
        <v>5</v>
      </c>
      <c r="C55">
        <v>24.8</v>
      </c>
      <c r="D55">
        <v>53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2">
        <v>24.215880657438518</v>
      </c>
      <c r="M55" s="18">
        <v>0.58411934256148257</v>
      </c>
    </row>
    <row r="56" spans="1:13" x14ac:dyDescent="0.15">
      <c r="A56" s="1">
        <v>34121</v>
      </c>
      <c r="B56">
        <v>6</v>
      </c>
      <c r="C56">
        <v>26.6</v>
      </c>
      <c r="D56">
        <v>54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 s="2">
        <v>26.511111111111113</v>
      </c>
      <c r="M56" s="18">
        <v>8.8888888888888573E-2</v>
      </c>
    </row>
    <row r="57" spans="1:13" x14ac:dyDescent="0.15">
      <c r="A57" s="1">
        <v>34151</v>
      </c>
      <c r="B57">
        <v>7</v>
      </c>
      <c r="C57">
        <v>27.4</v>
      </c>
      <c r="D57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 s="2">
        <v>27.244444444444444</v>
      </c>
      <c r="M57" s="18">
        <v>0.155555555555555</v>
      </c>
    </row>
    <row r="58" spans="1:13" x14ac:dyDescent="0.15">
      <c r="A58" s="1">
        <v>34182</v>
      </c>
      <c r="B58">
        <v>8</v>
      </c>
      <c r="C58">
        <v>27.1</v>
      </c>
      <c r="D58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 s="2">
        <v>27.06666666666667</v>
      </c>
      <c r="M58" s="18">
        <v>3.3333333333334991E-2</v>
      </c>
    </row>
    <row r="59" spans="1:13" x14ac:dyDescent="0.15">
      <c r="A59" s="1">
        <v>34213</v>
      </c>
      <c r="B59">
        <v>9</v>
      </c>
      <c r="C59">
        <v>25.3</v>
      </c>
      <c r="D59">
        <v>57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s="2">
        <v>24.41558511027219</v>
      </c>
      <c r="M59" s="18">
        <v>0.88441488972781102</v>
      </c>
    </row>
    <row r="60" spans="1:13" x14ac:dyDescent="0.15">
      <c r="A60" s="1">
        <v>34243</v>
      </c>
      <c r="B60">
        <v>10</v>
      </c>
      <c r="C60">
        <v>23.6</v>
      </c>
      <c r="D60">
        <v>58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s="2">
        <v>24.465511223480611</v>
      </c>
      <c r="M60" s="18">
        <v>-0.86551122348060971</v>
      </c>
    </row>
    <row r="61" spans="1:13" x14ac:dyDescent="0.15">
      <c r="A61" s="1">
        <v>34274</v>
      </c>
      <c r="B61">
        <v>11</v>
      </c>
      <c r="C61">
        <v>23.5</v>
      </c>
      <c r="D61">
        <v>59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s="2">
        <v>24.515437336689029</v>
      </c>
      <c r="M61" s="18">
        <v>-1.015437336689029</v>
      </c>
    </row>
    <row r="62" spans="1:13" x14ac:dyDescent="0.15">
      <c r="A62" s="1">
        <v>34304</v>
      </c>
      <c r="B62">
        <v>12</v>
      </c>
      <c r="C62">
        <v>24.7</v>
      </c>
      <c r="D62">
        <v>60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s="2">
        <v>24.565363449897447</v>
      </c>
      <c r="M62" s="18">
        <v>0.13463655010255238</v>
      </c>
    </row>
    <row r="63" spans="1:13" x14ac:dyDescent="0.15">
      <c r="A63" s="1">
        <v>34335</v>
      </c>
      <c r="B63">
        <v>1</v>
      </c>
      <c r="C63">
        <v>21.2</v>
      </c>
      <c r="D63">
        <v>61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s="2">
        <v>21.054668914056577</v>
      </c>
      <c r="M63" s="18">
        <v>0.14533108594342181</v>
      </c>
    </row>
    <row r="64" spans="1:13" x14ac:dyDescent="0.15">
      <c r="A64" s="1">
        <v>34366</v>
      </c>
      <c r="B64">
        <v>2</v>
      </c>
      <c r="C64">
        <v>22.5</v>
      </c>
      <c r="D64">
        <v>62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 s="2">
        <v>21.899113358501022</v>
      </c>
      <c r="M64" s="18">
        <v>0.60088664149897753</v>
      </c>
    </row>
    <row r="65" spans="1:13" x14ac:dyDescent="0.15">
      <c r="A65" s="1">
        <v>34394</v>
      </c>
      <c r="B65">
        <v>3</v>
      </c>
      <c r="C65">
        <v>22.7</v>
      </c>
      <c r="D65">
        <v>63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 s="2">
        <v>22.599113358501025</v>
      </c>
      <c r="M65" s="18">
        <v>0.10088664149897042</v>
      </c>
    </row>
    <row r="66" spans="1:13" x14ac:dyDescent="0.15">
      <c r="A66" s="1">
        <v>34425</v>
      </c>
      <c r="B66">
        <v>4</v>
      </c>
      <c r="C66">
        <v>23.6</v>
      </c>
      <c r="D66">
        <v>64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 s="2">
        <v>23.199113358501027</v>
      </c>
      <c r="M66" s="18">
        <v>0.40088664149897468</v>
      </c>
    </row>
    <row r="67" spans="1:13" x14ac:dyDescent="0.15">
      <c r="A67" s="1">
        <v>34455</v>
      </c>
      <c r="B67">
        <v>5</v>
      </c>
      <c r="C67">
        <v>25.1</v>
      </c>
      <c r="D67">
        <v>65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s="2">
        <v>24.81499401593954</v>
      </c>
      <c r="M67" s="18">
        <v>0.28500598406046151</v>
      </c>
    </row>
    <row r="68" spans="1:13" x14ac:dyDescent="0.15">
      <c r="A68" s="1">
        <v>34486</v>
      </c>
      <c r="B68">
        <v>6</v>
      </c>
      <c r="C68">
        <v>27.6</v>
      </c>
      <c r="D68">
        <v>66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 s="2">
        <v>27.110224469612135</v>
      </c>
      <c r="M68" s="18">
        <v>0.48977553038786681</v>
      </c>
    </row>
    <row r="69" spans="1:13" x14ac:dyDescent="0.15">
      <c r="A69" s="1">
        <v>34516</v>
      </c>
      <c r="B69">
        <v>7</v>
      </c>
      <c r="C69">
        <v>28.2</v>
      </c>
      <c r="D69">
        <v>67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 s="2">
        <v>27.843557802945465</v>
      </c>
      <c r="M69" s="18">
        <v>0.35644219705453395</v>
      </c>
    </row>
    <row r="70" spans="1:13" x14ac:dyDescent="0.15">
      <c r="A70" s="1">
        <v>34547</v>
      </c>
      <c r="B70">
        <v>8</v>
      </c>
      <c r="C70">
        <v>27.7</v>
      </c>
      <c r="D70">
        <v>68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 s="2">
        <v>27.665780025167692</v>
      </c>
      <c r="M70" s="18">
        <v>3.4219974832311095E-2</v>
      </c>
    </row>
    <row r="71" spans="1:13" x14ac:dyDescent="0.15">
      <c r="A71" s="1">
        <v>34578</v>
      </c>
      <c r="B71">
        <v>9</v>
      </c>
      <c r="C71">
        <v>25.7</v>
      </c>
      <c r="D71">
        <v>69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s="2">
        <v>25.014698468773211</v>
      </c>
      <c r="M71" s="18">
        <v>0.68530153122678783</v>
      </c>
    </row>
    <row r="72" spans="1:13" x14ac:dyDescent="0.15">
      <c r="A72" s="1">
        <v>34608</v>
      </c>
      <c r="B72">
        <v>10</v>
      </c>
      <c r="C72">
        <v>24.3</v>
      </c>
      <c r="D72">
        <v>70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s="2">
        <v>25.064624581981633</v>
      </c>
      <c r="M72" s="18">
        <v>-0.76462458198163219</v>
      </c>
    </row>
    <row r="73" spans="1:13" x14ac:dyDescent="0.15">
      <c r="A73" s="1">
        <v>34639</v>
      </c>
      <c r="B73">
        <v>11</v>
      </c>
      <c r="C73">
        <v>23.7</v>
      </c>
      <c r="D73">
        <v>71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s="2">
        <v>25.114550695190051</v>
      </c>
      <c r="M73" s="18">
        <v>-1.4145506951900515</v>
      </c>
    </row>
    <row r="74" spans="1:13" x14ac:dyDescent="0.15">
      <c r="A74" s="1">
        <v>34669</v>
      </c>
      <c r="B74">
        <v>12</v>
      </c>
      <c r="C74">
        <v>24.9</v>
      </c>
      <c r="D74">
        <v>72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s="2">
        <v>25.164476808398469</v>
      </c>
      <c r="M74" s="18">
        <v>-0.2644768083984701</v>
      </c>
    </row>
    <row r="75" spans="1:13" x14ac:dyDescent="0.15">
      <c r="A75" s="1">
        <v>34700</v>
      </c>
      <c r="B75">
        <v>1</v>
      </c>
      <c r="C75">
        <v>21.8</v>
      </c>
      <c r="D75">
        <v>73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s="2">
        <v>21.653782272557599</v>
      </c>
      <c r="M75" s="18">
        <v>0.14621772744240147</v>
      </c>
    </row>
    <row r="76" spans="1:13" x14ac:dyDescent="0.15">
      <c r="A76" s="1">
        <v>34731</v>
      </c>
      <c r="B76">
        <v>2</v>
      </c>
      <c r="C76">
        <v>21.9</v>
      </c>
      <c r="D76">
        <v>74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 s="2">
        <v>22.498226717002044</v>
      </c>
      <c r="M76" s="18">
        <v>-0.59822671700204566</v>
      </c>
    </row>
    <row r="77" spans="1:13" x14ac:dyDescent="0.15">
      <c r="A77" s="1">
        <v>34759</v>
      </c>
      <c r="B77">
        <v>3</v>
      </c>
      <c r="C77">
        <v>23.1</v>
      </c>
      <c r="D77">
        <v>75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 s="2">
        <v>23.198226717002047</v>
      </c>
      <c r="M77" s="18">
        <v>-9.8226717002049213E-2</v>
      </c>
    </row>
    <row r="78" spans="1:13" x14ac:dyDescent="0.15">
      <c r="A78" s="1">
        <v>34790</v>
      </c>
      <c r="B78">
        <v>4</v>
      </c>
      <c r="C78">
        <v>23.2</v>
      </c>
      <c r="D78">
        <v>76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 s="2">
        <v>23.798226717002049</v>
      </c>
      <c r="M78" s="18">
        <v>-0.59822671700204921</v>
      </c>
    </row>
    <row r="79" spans="1:13" x14ac:dyDescent="0.15">
      <c r="A79" s="1">
        <v>34820</v>
      </c>
      <c r="B79">
        <v>5</v>
      </c>
      <c r="C79">
        <v>24.2</v>
      </c>
      <c r="D79">
        <v>77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s="2">
        <v>25.414107374440562</v>
      </c>
      <c r="M79" s="18">
        <v>-1.2141073744405624</v>
      </c>
    </row>
    <row r="80" spans="1:13" x14ac:dyDescent="0.15">
      <c r="A80" s="1">
        <v>34851</v>
      </c>
      <c r="B80">
        <v>6</v>
      </c>
      <c r="C80">
        <v>27.2</v>
      </c>
      <c r="D80">
        <v>78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 s="2">
        <v>27.709337828113156</v>
      </c>
      <c r="M80" s="18">
        <v>-0.50933782811315709</v>
      </c>
    </row>
    <row r="81" spans="1:13" x14ac:dyDescent="0.15">
      <c r="A81" s="1">
        <v>34881</v>
      </c>
      <c r="B81">
        <v>7</v>
      </c>
      <c r="C81">
        <v>28</v>
      </c>
      <c r="D81">
        <v>79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 s="2">
        <v>28.442671161446487</v>
      </c>
      <c r="M81" s="18">
        <v>-0.4426711614464871</v>
      </c>
    </row>
    <row r="82" spans="1:13" x14ac:dyDescent="0.15">
      <c r="A82" s="1">
        <v>34912</v>
      </c>
      <c r="B82">
        <v>8</v>
      </c>
      <c r="C82">
        <v>27.6</v>
      </c>
      <c r="D82">
        <v>80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 s="2">
        <v>28.264893383668714</v>
      </c>
      <c r="M82" s="18">
        <v>-0.66489338366870854</v>
      </c>
    </row>
    <row r="83" spans="1:13" x14ac:dyDescent="0.15">
      <c r="A83" s="1">
        <v>34943</v>
      </c>
      <c r="B83">
        <v>9</v>
      </c>
      <c r="C83">
        <v>25.2</v>
      </c>
      <c r="D83">
        <v>81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s="2">
        <v>25.613811827274233</v>
      </c>
      <c r="M83" s="18">
        <v>-0.41381182727423393</v>
      </c>
    </row>
    <row r="84" spans="1:13" x14ac:dyDescent="0.15">
      <c r="A84" s="1">
        <v>34973</v>
      </c>
      <c r="B84">
        <v>10</v>
      </c>
      <c r="C84">
        <v>24.1</v>
      </c>
      <c r="D84">
        <v>82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s="2">
        <v>25.663737940482655</v>
      </c>
      <c r="M84" s="18">
        <v>-1.5637379404826532</v>
      </c>
    </row>
    <row r="85" spans="1:13" x14ac:dyDescent="0.15">
      <c r="A85" s="1">
        <v>35004</v>
      </c>
      <c r="B85">
        <v>11</v>
      </c>
      <c r="C85">
        <v>23.6</v>
      </c>
      <c r="D85">
        <v>83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2">
        <v>25.713664053691073</v>
      </c>
      <c r="M85" s="18">
        <v>-2.1136640536910711</v>
      </c>
    </row>
    <row r="86" spans="1:13" x14ac:dyDescent="0.15">
      <c r="A86" s="1">
        <v>35034</v>
      </c>
      <c r="B86">
        <v>12</v>
      </c>
      <c r="C86">
        <v>24.1</v>
      </c>
      <c r="D86">
        <v>84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s="2">
        <v>25.76359016689949</v>
      </c>
      <c r="M86" s="18">
        <v>-1.663590166899489</v>
      </c>
    </row>
    <row r="87" spans="1:13" x14ac:dyDescent="0.15">
      <c r="A87" s="1">
        <v>35065</v>
      </c>
      <c r="B87">
        <v>1</v>
      </c>
      <c r="C87">
        <v>20.7</v>
      </c>
      <c r="D87">
        <v>85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s="2">
        <v>22.252895631058621</v>
      </c>
      <c r="M87" s="18">
        <v>-1.5528956310586217</v>
      </c>
    </row>
    <row r="88" spans="1:13" x14ac:dyDescent="0.15">
      <c r="A88" s="1">
        <v>35096</v>
      </c>
      <c r="B88">
        <v>2</v>
      </c>
      <c r="C88">
        <v>22</v>
      </c>
      <c r="D88">
        <v>86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 s="2">
        <v>23.097340075503066</v>
      </c>
      <c r="M88" s="18">
        <v>-1.097340075503066</v>
      </c>
    </row>
    <row r="89" spans="1:13" x14ac:dyDescent="0.15">
      <c r="A89" s="1">
        <v>35125</v>
      </c>
      <c r="B89">
        <v>3</v>
      </c>
      <c r="C89">
        <v>22.5</v>
      </c>
      <c r="D89">
        <v>87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 s="2">
        <v>23.797340075503069</v>
      </c>
      <c r="M89" s="18">
        <v>-1.2973400755030724</v>
      </c>
    </row>
    <row r="90" spans="1:13" x14ac:dyDescent="0.15">
      <c r="A90" s="1">
        <v>35156</v>
      </c>
      <c r="B90">
        <v>4</v>
      </c>
      <c r="C90">
        <v>23.6</v>
      </c>
      <c r="D90">
        <v>88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 s="2">
        <v>24.39734007550307</v>
      </c>
      <c r="M90" s="18">
        <v>-0.79734007550306529</v>
      </c>
    </row>
    <row r="91" spans="1:13" x14ac:dyDescent="0.15">
      <c r="A91" s="1">
        <v>35186</v>
      </c>
      <c r="B91">
        <v>5</v>
      </c>
      <c r="C91">
        <v>25.2</v>
      </c>
      <c r="D91">
        <v>89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s="2">
        <v>26.013220732941583</v>
      </c>
      <c r="M91" s="18">
        <v>-0.81322073294158415</v>
      </c>
    </row>
    <row r="92" spans="1:13" x14ac:dyDescent="0.15">
      <c r="A92" s="1">
        <v>35217</v>
      </c>
      <c r="B92">
        <v>6</v>
      </c>
      <c r="C92">
        <v>27.6</v>
      </c>
      <c r="D92">
        <v>90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 s="2">
        <v>28.308451186614178</v>
      </c>
      <c r="M92" s="18">
        <v>-0.70845118661417672</v>
      </c>
    </row>
    <row r="93" spans="1:13" x14ac:dyDescent="0.15">
      <c r="A93" s="1">
        <v>35247</v>
      </c>
      <c r="B93">
        <v>7</v>
      </c>
      <c r="C93">
        <v>28.2</v>
      </c>
      <c r="D93">
        <v>91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 s="2">
        <v>29.041784519947505</v>
      </c>
      <c r="M93" s="18">
        <v>-0.84178451994750958</v>
      </c>
    </row>
    <row r="94" spans="1:13" x14ac:dyDescent="0.15">
      <c r="A94" s="1">
        <v>35278</v>
      </c>
      <c r="B94">
        <v>8</v>
      </c>
      <c r="C94">
        <v>28</v>
      </c>
      <c r="D94">
        <v>92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 s="2">
        <v>28.864006742169735</v>
      </c>
      <c r="M94" s="18">
        <v>-0.86400674216973172</v>
      </c>
    </row>
    <row r="95" spans="1:13" x14ac:dyDescent="0.15">
      <c r="A95" s="1">
        <v>35309</v>
      </c>
      <c r="B95">
        <v>9</v>
      </c>
      <c r="C95">
        <v>26.3</v>
      </c>
      <c r="D95">
        <v>93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s="2">
        <v>26.212925185775255</v>
      </c>
      <c r="M95" s="18">
        <v>8.7074814224745722E-2</v>
      </c>
    </row>
    <row r="96" spans="1:13" x14ac:dyDescent="0.15">
      <c r="A96" s="1">
        <v>35339</v>
      </c>
      <c r="B96">
        <v>10</v>
      </c>
      <c r="C96">
        <v>25.9</v>
      </c>
      <c r="D96">
        <v>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s="2">
        <v>26.262851298983676</v>
      </c>
      <c r="M96" s="18">
        <v>-0.36285129898367785</v>
      </c>
    </row>
    <row r="97" spans="1:13" x14ac:dyDescent="0.15">
      <c r="A97" s="1">
        <v>35370</v>
      </c>
      <c r="B97">
        <v>11</v>
      </c>
      <c r="C97">
        <v>25.9</v>
      </c>
      <c r="D97">
        <v>95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s="2">
        <v>26.312777412192094</v>
      </c>
      <c r="M97" s="18">
        <v>-0.41277741219209574</v>
      </c>
    </row>
    <row r="98" spans="1:13" x14ac:dyDescent="0.15">
      <c r="A98" s="1">
        <v>35400</v>
      </c>
      <c r="B98">
        <v>12</v>
      </c>
      <c r="C98">
        <v>27.1</v>
      </c>
      <c r="D98">
        <v>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s="2">
        <v>26.362703525400512</v>
      </c>
      <c r="M98" s="18">
        <v>0.73729647459948922</v>
      </c>
    </row>
    <row r="99" spans="1:13" x14ac:dyDescent="0.15">
      <c r="A99" s="1">
        <v>35431</v>
      </c>
      <c r="B99">
        <v>1</v>
      </c>
      <c r="C99">
        <v>22.9</v>
      </c>
      <c r="D99">
        <v>97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s="2">
        <v>22.852008989559643</v>
      </c>
      <c r="M99" s="18">
        <v>4.7991010440355808E-2</v>
      </c>
    </row>
    <row r="100" spans="1:13" x14ac:dyDescent="0.15">
      <c r="A100" s="1">
        <v>35462</v>
      </c>
      <c r="B100">
        <v>2</v>
      </c>
      <c r="C100">
        <v>23.8</v>
      </c>
      <c r="D100">
        <v>98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 s="2">
        <v>23.696453434004088</v>
      </c>
      <c r="M100" s="18">
        <v>0.10354656599591294</v>
      </c>
    </row>
    <row r="101" spans="1:13" x14ac:dyDescent="0.15">
      <c r="A101" s="1">
        <v>35490</v>
      </c>
      <c r="B101">
        <v>3</v>
      </c>
      <c r="C101">
        <v>24.8</v>
      </c>
      <c r="D101">
        <v>99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 s="2">
        <v>24.396453434004091</v>
      </c>
      <c r="M101" s="18">
        <v>0.40354656599590655</v>
      </c>
    </row>
    <row r="102" spans="1:13" x14ac:dyDescent="0.15">
      <c r="A102" s="1">
        <v>35521</v>
      </c>
      <c r="B102">
        <v>4</v>
      </c>
      <c r="C102">
        <v>25.4</v>
      </c>
      <c r="D102">
        <v>100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 s="2">
        <v>24.996453434004092</v>
      </c>
      <c r="M102" s="18">
        <v>0.4035465659959101</v>
      </c>
    </row>
    <row r="103" spans="1:13" x14ac:dyDescent="0.15">
      <c r="A103" s="1">
        <v>35551</v>
      </c>
      <c r="B103">
        <v>5</v>
      </c>
      <c r="C103">
        <v>27</v>
      </c>
      <c r="D103">
        <v>101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s="2">
        <v>26.612334091442605</v>
      </c>
      <c r="M103" s="18">
        <v>0.3876659085573948</v>
      </c>
    </row>
    <row r="104" spans="1:13" x14ac:dyDescent="0.15">
      <c r="A104" s="1">
        <v>35582</v>
      </c>
      <c r="B104">
        <v>6</v>
      </c>
      <c r="C104">
        <v>29.9</v>
      </c>
      <c r="D104">
        <v>102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 s="2">
        <v>28.9075645451152</v>
      </c>
      <c r="M104" s="18">
        <v>0.99243545488479867</v>
      </c>
    </row>
    <row r="105" spans="1:13" x14ac:dyDescent="0.15">
      <c r="A105" s="1">
        <v>35612</v>
      </c>
      <c r="B105">
        <v>7</v>
      </c>
      <c r="C105">
        <v>31.2</v>
      </c>
      <c r="D105">
        <v>103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 s="2">
        <v>29.640897878448527</v>
      </c>
      <c r="M105" s="18">
        <v>1.5591021215514687</v>
      </c>
    </row>
    <row r="106" spans="1:13" x14ac:dyDescent="0.15">
      <c r="A106" s="1">
        <v>35643</v>
      </c>
      <c r="B106">
        <v>8</v>
      </c>
      <c r="C106">
        <v>30.7</v>
      </c>
      <c r="D106">
        <v>104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 s="2">
        <v>29.463120100670757</v>
      </c>
      <c r="M106" s="18">
        <v>1.2368798993292458</v>
      </c>
    </row>
    <row r="107" spans="1:13" x14ac:dyDescent="0.15">
      <c r="A107" s="1">
        <v>35674</v>
      </c>
      <c r="B107">
        <v>9</v>
      </c>
      <c r="C107">
        <v>28.9</v>
      </c>
      <c r="D107">
        <v>105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s="2">
        <v>26.812038544276277</v>
      </c>
      <c r="M107" s="18">
        <v>2.0879614557237218</v>
      </c>
    </row>
    <row r="108" spans="1:13" x14ac:dyDescent="0.15">
      <c r="A108" s="1">
        <v>35704</v>
      </c>
      <c r="B108">
        <v>10</v>
      </c>
      <c r="C108">
        <v>28.3</v>
      </c>
      <c r="D108">
        <v>106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s="2">
        <v>26.861964657484698</v>
      </c>
      <c r="M108" s="18">
        <v>1.4380353425153025</v>
      </c>
    </row>
    <row r="109" spans="1:13" x14ac:dyDescent="0.15">
      <c r="A109" s="1">
        <v>35735</v>
      </c>
      <c r="B109">
        <v>11</v>
      </c>
      <c r="C109">
        <v>28</v>
      </c>
      <c r="D109">
        <v>107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s="2">
        <v>26.911890770693116</v>
      </c>
      <c r="M109" s="18">
        <v>1.0881092293068839</v>
      </c>
    </row>
    <row r="110" spans="1:13" x14ac:dyDescent="0.15">
      <c r="A110" s="1">
        <v>35765</v>
      </c>
      <c r="B110">
        <v>12</v>
      </c>
      <c r="C110">
        <v>29.1</v>
      </c>
      <c r="D110">
        <v>108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s="2">
        <v>26.961816883901534</v>
      </c>
      <c r="M110" s="18">
        <f>C110-L110</f>
        <v>2.1381831160984675</v>
      </c>
    </row>
    <row r="111" spans="1:13" x14ac:dyDescent="0.15">
      <c r="A111" s="3">
        <v>35796</v>
      </c>
      <c r="B111" s="4">
        <v>1</v>
      </c>
      <c r="C111" s="4">
        <v>25.6</v>
      </c>
      <c r="D111" s="4">
        <v>109</v>
      </c>
      <c r="E111" s="4">
        <v>1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5">
        <v>23.451122348060665</v>
      </c>
      <c r="M111" s="19">
        <f t="shared" ref="M111:M122" si="0">C111-L111</f>
        <v>2.1488776519393369</v>
      </c>
    </row>
    <row r="112" spans="1:13" x14ac:dyDescent="0.15">
      <c r="A112" s="3">
        <v>35827</v>
      </c>
      <c r="B112" s="4">
        <v>2</v>
      </c>
      <c r="C112" s="4">
        <v>26.5</v>
      </c>
      <c r="D112" s="4">
        <v>110</v>
      </c>
      <c r="E112" s="4">
        <v>0</v>
      </c>
      <c r="F112" s="4">
        <v>1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5">
        <v>24.29556679250511</v>
      </c>
      <c r="M112" s="19">
        <f t="shared" si="0"/>
        <v>2.2044332074948905</v>
      </c>
    </row>
    <row r="113" spans="1:13" x14ac:dyDescent="0.15">
      <c r="A113" s="3">
        <v>35855</v>
      </c>
      <c r="B113" s="4">
        <v>3</v>
      </c>
      <c r="C113" s="4">
        <v>27.2</v>
      </c>
      <c r="D113" s="4">
        <v>111</v>
      </c>
      <c r="E113" s="4">
        <v>0</v>
      </c>
      <c r="F113" s="4">
        <v>0</v>
      </c>
      <c r="G113" s="4">
        <v>1</v>
      </c>
      <c r="H113" s="4">
        <v>0</v>
      </c>
      <c r="I113" s="4">
        <v>0</v>
      </c>
      <c r="J113" s="4">
        <v>0</v>
      </c>
      <c r="K113" s="4">
        <v>0</v>
      </c>
      <c r="L113" s="5">
        <v>24.995566792505112</v>
      </c>
      <c r="M113" s="19">
        <f t="shared" si="0"/>
        <v>2.2044332074948869</v>
      </c>
    </row>
    <row r="114" spans="1:13" x14ac:dyDescent="0.15">
      <c r="A114" s="3">
        <v>35886</v>
      </c>
      <c r="B114" s="4">
        <v>4</v>
      </c>
      <c r="C114" s="4">
        <v>27.9</v>
      </c>
      <c r="D114" s="4">
        <v>112</v>
      </c>
      <c r="E114" s="4">
        <v>0</v>
      </c>
      <c r="F114" s="4">
        <v>0</v>
      </c>
      <c r="G114" s="4">
        <v>0</v>
      </c>
      <c r="H114" s="4">
        <v>1</v>
      </c>
      <c r="I114" s="4">
        <v>0</v>
      </c>
      <c r="J114" s="4">
        <v>0</v>
      </c>
      <c r="K114" s="4">
        <v>0</v>
      </c>
      <c r="L114" s="5">
        <v>25.595566792505114</v>
      </c>
      <c r="M114" s="19">
        <f t="shared" si="0"/>
        <v>2.3044332074948848</v>
      </c>
    </row>
    <row r="115" spans="1:13" x14ac:dyDescent="0.15">
      <c r="A115" s="3">
        <v>35916</v>
      </c>
      <c r="B115" s="4">
        <v>5</v>
      </c>
      <c r="C115" s="4">
        <v>29.4</v>
      </c>
      <c r="D115" s="4">
        <v>113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5">
        <v>27.211447449943627</v>
      </c>
      <c r="M115" s="19">
        <f t="shared" si="0"/>
        <v>2.1885525500563716</v>
      </c>
    </row>
    <row r="116" spans="1:13" x14ac:dyDescent="0.15">
      <c r="A116" s="3">
        <v>35947</v>
      </c>
      <c r="B116" s="4">
        <v>6</v>
      </c>
      <c r="C116" s="4">
        <v>31.8</v>
      </c>
      <c r="D116" s="4">
        <v>114</v>
      </c>
      <c r="E116" s="4">
        <v>0</v>
      </c>
      <c r="F116" s="4">
        <v>0</v>
      </c>
      <c r="G116" s="4">
        <v>0</v>
      </c>
      <c r="H116" s="4">
        <v>0</v>
      </c>
      <c r="I116" s="4">
        <v>1</v>
      </c>
      <c r="J116" s="4">
        <v>0</v>
      </c>
      <c r="K116" s="4">
        <v>0</v>
      </c>
      <c r="L116" s="5">
        <v>29.506677903616222</v>
      </c>
      <c r="M116" s="19">
        <f t="shared" si="0"/>
        <v>2.293322096383779</v>
      </c>
    </row>
    <row r="117" spans="1:13" x14ac:dyDescent="0.15">
      <c r="A117" s="3">
        <v>35977</v>
      </c>
      <c r="B117" s="4">
        <v>7</v>
      </c>
      <c r="C117" s="4">
        <v>32.700000000000003</v>
      </c>
      <c r="D117" s="4">
        <v>115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1</v>
      </c>
      <c r="K117" s="4">
        <v>0</v>
      </c>
      <c r="L117" s="5">
        <v>30.240011236949549</v>
      </c>
      <c r="M117" s="19">
        <f t="shared" si="0"/>
        <v>2.459988763050454</v>
      </c>
    </row>
    <row r="118" spans="1:13" x14ac:dyDescent="0.15">
      <c r="A118" s="3">
        <v>36008</v>
      </c>
      <c r="B118" s="4">
        <v>8</v>
      </c>
      <c r="C118" s="4">
        <v>32.4</v>
      </c>
      <c r="D118" s="4">
        <v>116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1</v>
      </c>
      <c r="L118" s="5">
        <v>30.062233459171779</v>
      </c>
      <c r="M118" s="19">
        <f t="shared" si="0"/>
        <v>2.3377665408282198</v>
      </c>
    </row>
    <row r="119" spans="1:13" x14ac:dyDescent="0.15">
      <c r="A119" s="3">
        <v>36039</v>
      </c>
      <c r="B119" s="4">
        <v>9</v>
      </c>
      <c r="C119" s="4">
        <v>30.4</v>
      </c>
      <c r="D119" s="4">
        <v>117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5">
        <v>27.411151902777299</v>
      </c>
      <c r="M119" s="19">
        <f t="shared" si="0"/>
        <v>2.9888480972227001</v>
      </c>
    </row>
    <row r="120" spans="1:13" x14ac:dyDescent="0.15">
      <c r="A120" s="3">
        <v>36069</v>
      </c>
      <c r="B120" s="4">
        <v>10</v>
      </c>
      <c r="C120" s="4">
        <v>29.5</v>
      </c>
      <c r="D120" s="4">
        <v>118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5">
        <v>27.46107801598572</v>
      </c>
      <c r="M120" s="19">
        <f t="shared" si="0"/>
        <v>2.03892198401428</v>
      </c>
    </row>
    <row r="121" spans="1:13" x14ac:dyDescent="0.15">
      <c r="A121" s="3">
        <v>36100</v>
      </c>
      <c r="B121" s="4">
        <v>11</v>
      </c>
      <c r="C121" s="4">
        <v>29.3</v>
      </c>
      <c r="D121" s="4">
        <v>119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5">
        <v>27.511004129194138</v>
      </c>
      <c r="M121" s="19">
        <f t="shared" si="0"/>
        <v>1.7889958708058629</v>
      </c>
    </row>
    <row r="122" spans="1:13" x14ac:dyDescent="0.15">
      <c r="A122" s="3">
        <v>36130</v>
      </c>
      <c r="B122" s="4">
        <v>12</v>
      </c>
      <c r="C122" s="4">
        <v>30.3</v>
      </c>
      <c r="D122" s="4">
        <v>120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5">
        <v>27.560930242402556</v>
      </c>
      <c r="M122" s="19">
        <f t="shared" si="0"/>
        <v>2.739069757597445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L139"/>
  <sheetViews>
    <sheetView topLeftCell="A112" zoomScale="114" workbookViewId="0">
      <selection activeCell="K133" sqref="K133"/>
    </sheetView>
  </sheetViews>
  <sheetFormatPr baseColWidth="10" defaultRowHeight="13" x14ac:dyDescent="0.15"/>
  <cols>
    <col min="1" max="1" width="17" bestFit="1" customWidth="1"/>
  </cols>
  <sheetData>
    <row r="1" spans="1:12" x14ac:dyDescent="0.15">
      <c r="A1" t="s">
        <v>31</v>
      </c>
    </row>
    <row r="2" spans="1:12" ht="14" thickBot="1" x14ac:dyDescent="0.2"/>
    <row r="3" spans="1:12" x14ac:dyDescent="0.15">
      <c r="A3" s="12" t="s">
        <v>32</v>
      </c>
      <c r="B3" s="12"/>
    </row>
    <row r="4" spans="1:12" x14ac:dyDescent="0.15">
      <c r="A4" s="9" t="s">
        <v>33</v>
      </c>
      <c r="B4" s="9">
        <v>0.94107429995605307</v>
      </c>
    </row>
    <row r="5" spans="1:12" x14ac:dyDescent="0.15">
      <c r="A5" s="9" t="s">
        <v>34</v>
      </c>
      <c r="B5" s="9">
        <v>0.88562083803777536</v>
      </c>
    </row>
    <row r="6" spans="1:12" x14ac:dyDescent="0.15">
      <c r="A6" s="14" t="s">
        <v>35</v>
      </c>
      <c r="B6" s="14">
        <v>0.87637807747517138</v>
      </c>
    </row>
    <row r="7" spans="1:12" x14ac:dyDescent="0.15">
      <c r="A7" s="9" t="s">
        <v>36</v>
      </c>
      <c r="B7" s="9">
        <v>0.9790062834162695</v>
      </c>
    </row>
    <row r="8" spans="1:12" ht="14" thickBot="1" x14ac:dyDescent="0.2">
      <c r="A8" s="10" t="s">
        <v>37</v>
      </c>
      <c r="B8" s="10">
        <v>108</v>
      </c>
    </row>
    <row r="10" spans="1:12" ht="14" thickBot="1" x14ac:dyDescent="0.2">
      <c r="A10" t="s">
        <v>38</v>
      </c>
    </row>
    <row r="11" spans="1:12" x14ac:dyDescent="0.15">
      <c r="A11" s="11"/>
      <c r="B11" s="11" t="s">
        <v>43</v>
      </c>
      <c r="C11" s="11" t="s">
        <v>44</v>
      </c>
      <c r="D11" s="11" t="s">
        <v>45</v>
      </c>
      <c r="E11" s="11" t="s">
        <v>46</v>
      </c>
      <c r="F11" s="11" t="s">
        <v>47</v>
      </c>
    </row>
    <row r="12" spans="1:12" x14ac:dyDescent="0.15">
      <c r="A12" s="9" t="s">
        <v>39</v>
      </c>
      <c r="B12" s="9">
        <v>8</v>
      </c>
      <c r="C12" s="9">
        <v>734.69497485796626</v>
      </c>
      <c r="D12" s="9">
        <v>91.836871857245782</v>
      </c>
      <c r="E12" s="9">
        <v>95.817784312294762</v>
      </c>
      <c r="F12" s="9">
        <v>3.893661271283604E-43</v>
      </c>
    </row>
    <row r="13" spans="1:12" x14ac:dyDescent="0.15">
      <c r="A13" s="9" t="s">
        <v>40</v>
      </c>
      <c r="B13" s="9">
        <v>99</v>
      </c>
      <c r="C13" s="9">
        <v>94.886876993885153</v>
      </c>
      <c r="D13" s="9">
        <v>0.95845330296853692</v>
      </c>
      <c r="E13" s="9"/>
      <c r="F13" s="9"/>
    </row>
    <row r="14" spans="1:12" ht="14" thickBot="1" x14ac:dyDescent="0.2">
      <c r="A14" s="10" t="s">
        <v>41</v>
      </c>
      <c r="B14" s="10">
        <v>107</v>
      </c>
      <c r="C14" s="10">
        <v>829.58185185185141</v>
      </c>
      <c r="D14" s="10"/>
      <c r="E14" s="10"/>
      <c r="F14" s="10"/>
    </row>
    <row r="15" spans="1:12" ht="14" thickBot="1" x14ac:dyDescent="0.2"/>
    <row r="16" spans="1:12" x14ac:dyDescent="0.15">
      <c r="A16" s="11"/>
      <c r="B16" s="11" t="s">
        <v>48</v>
      </c>
      <c r="C16" s="11" t="s">
        <v>36</v>
      </c>
      <c r="D16" s="11" t="s">
        <v>49</v>
      </c>
      <c r="E16" s="13" t="s">
        <v>50</v>
      </c>
      <c r="F16" s="11" t="s">
        <v>51</v>
      </c>
      <c r="G16" s="11" t="s">
        <v>52</v>
      </c>
      <c r="H16" s="11" t="s">
        <v>53</v>
      </c>
      <c r="I16" s="11" t="s">
        <v>54</v>
      </c>
      <c r="K16" s="50"/>
      <c r="L16" s="53" t="s">
        <v>50</v>
      </c>
    </row>
    <row r="17" spans="1:12" x14ac:dyDescent="0.15">
      <c r="A17" s="9" t="s">
        <v>42</v>
      </c>
      <c r="B17" s="9">
        <v>21.569796657392338</v>
      </c>
      <c r="C17" s="9">
        <v>0.22733200620553901</v>
      </c>
      <c r="D17" s="9">
        <v>94.882357383017649</v>
      </c>
      <c r="E17" s="14">
        <v>5.162039274833027E-99</v>
      </c>
      <c r="F17" s="9">
        <v>21.118720637041161</v>
      </c>
      <c r="G17" s="9">
        <v>22.020872677743515</v>
      </c>
      <c r="H17" s="9">
        <v>21.118720637041161</v>
      </c>
      <c r="I17" s="9">
        <v>22.020872677743515</v>
      </c>
      <c r="K17" s="51" t="s">
        <v>42</v>
      </c>
      <c r="L17" s="54">
        <v>5.162039274833027E-99</v>
      </c>
    </row>
    <row r="18" spans="1:12" x14ac:dyDescent="0.15">
      <c r="A18" s="9" t="s">
        <v>2</v>
      </c>
      <c r="B18" s="9">
        <v>4.9926113208418478E-2</v>
      </c>
      <c r="C18" s="9">
        <v>3.0366047942892447E-3</v>
      </c>
      <c r="D18" s="9">
        <v>16.441426063184593</v>
      </c>
      <c r="E18" s="14">
        <v>4.6419510021042212E-30</v>
      </c>
      <c r="F18" s="9">
        <v>4.3900830500321175E-2</v>
      </c>
      <c r="G18" s="9">
        <v>5.5951395916515781E-2</v>
      </c>
      <c r="H18" s="9">
        <v>4.3900830500321175E-2</v>
      </c>
      <c r="I18" s="9">
        <v>5.5951395916515781E-2</v>
      </c>
      <c r="K18" s="51" t="s">
        <v>2</v>
      </c>
      <c r="L18" s="54">
        <v>4.6419510021042212E-30</v>
      </c>
    </row>
    <row r="19" spans="1:12" x14ac:dyDescent="0.15">
      <c r="A19" s="9" t="s">
        <v>20</v>
      </c>
      <c r="B19" s="9">
        <v>-3.5606206490492882</v>
      </c>
      <c r="C19" s="9">
        <v>0.35839141351177267</v>
      </c>
      <c r="D19" s="9">
        <v>-9.9350054571894102</v>
      </c>
      <c r="E19" s="14">
        <v>1.5163299283755175E-16</v>
      </c>
      <c r="F19" s="9">
        <v>-4.2717469670423647</v>
      </c>
      <c r="G19" s="9">
        <v>-2.8494943310562117</v>
      </c>
      <c r="H19" s="9">
        <v>-4.2717469670423647</v>
      </c>
      <c r="I19" s="9">
        <v>-2.8494943310562117</v>
      </c>
      <c r="K19" s="51" t="s">
        <v>20</v>
      </c>
      <c r="L19" s="54">
        <v>1.5163299283755175E-16</v>
      </c>
    </row>
    <row r="20" spans="1:12" x14ac:dyDescent="0.15">
      <c r="A20" s="9" t="s">
        <v>21</v>
      </c>
      <c r="B20" s="9">
        <v>-2.7661023178132602</v>
      </c>
      <c r="C20" s="9">
        <v>0.35818809859328721</v>
      </c>
      <c r="D20" s="9">
        <v>-7.7224852770836865</v>
      </c>
      <c r="E20" s="14">
        <v>9.3874757206483905E-12</v>
      </c>
      <c r="F20" s="9">
        <v>-3.4768252148985672</v>
      </c>
      <c r="G20" s="9">
        <v>-2.0553794207279532</v>
      </c>
      <c r="H20" s="9">
        <v>-3.4768252148985672</v>
      </c>
      <c r="I20" s="9">
        <v>-2.0553794207279532</v>
      </c>
      <c r="K20" s="51" t="s">
        <v>21</v>
      </c>
      <c r="L20" s="54">
        <v>9.3874757206483905E-12</v>
      </c>
    </row>
    <row r="21" spans="1:12" x14ac:dyDescent="0.15">
      <c r="A21" s="9" t="s">
        <v>22</v>
      </c>
      <c r="B21" s="9">
        <v>-2.1160284310216766</v>
      </c>
      <c r="C21" s="9">
        <v>0.35801042527576743</v>
      </c>
      <c r="D21" s="9">
        <v>-5.9105218217926119</v>
      </c>
      <c r="E21" s="14">
        <v>4.8551637804591326E-8</v>
      </c>
      <c r="F21" s="9">
        <v>-2.8263987856985162</v>
      </c>
      <c r="G21" s="9">
        <v>-1.4056580763448367</v>
      </c>
      <c r="H21" s="9">
        <v>-2.8263987856985162</v>
      </c>
      <c r="I21" s="9">
        <v>-1.4056580763448367</v>
      </c>
      <c r="K21" s="51" t="s">
        <v>22</v>
      </c>
      <c r="L21" s="54">
        <v>4.8551637804591326E-8</v>
      </c>
    </row>
    <row r="22" spans="1:12" x14ac:dyDescent="0.15">
      <c r="A22" s="9" t="s">
        <v>23</v>
      </c>
      <c r="B22" s="9">
        <v>-1.5659545442300937</v>
      </c>
      <c r="C22" s="9">
        <v>0.35785843175165066</v>
      </c>
      <c r="D22" s="9">
        <v>-4.3759051213772908</v>
      </c>
      <c r="E22" s="14">
        <v>2.9988079478442184E-5</v>
      </c>
      <c r="F22" s="9">
        <v>-2.2760233107798498</v>
      </c>
      <c r="G22" s="9">
        <v>-0.8558857776803378</v>
      </c>
      <c r="H22" s="9">
        <v>-2.2760233107798498</v>
      </c>
      <c r="I22" s="9">
        <v>-0.8558857776803378</v>
      </c>
      <c r="K22" s="51" t="s">
        <v>23</v>
      </c>
      <c r="L22" s="54">
        <v>2.9988079478442184E-5</v>
      </c>
    </row>
    <row r="23" spans="1:12" x14ac:dyDescent="0.15">
      <c r="A23" s="9" t="s">
        <v>25</v>
      </c>
      <c r="B23" s="9">
        <v>2.2453043404641764</v>
      </c>
      <c r="C23" s="9">
        <v>0.35763160951884687</v>
      </c>
      <c r="D23" s="9">
        <v>6.2782603122944893</v>
      </c>
      <c r="E23" s="14">
        <v>9.134919369570015E-9</v>
      </c>
      <c r="F23" s="9">
        <v>1.5356856384337463</v>
      </c>
      <c r="G23" s="9">
        <v>2.9549230424946065</v>
      </c>
      <c r="H23" s="9">
        <v>1.5356856384337463</v>
      </c>
      <c r="I23" s="9">
        <v>2.9549230424946065</v>
      </c>
      <c r="K23" s="51" t="s">
        <v>25</v>
      </c>
      <c r="L23" s="54">
        <v>9.134919369570015E-9</v>
      </c>
    </row>
    <row r="24" spans="1:12" x14ac:dyDescent="0.15">
      <c r="A24" s="9" t="s">
        <v>26</v>
      </c>
      <c r="B24" s="9">
        <v>2.9287115605890883</v>
      </c>
      <c r="C24" s="9">
        <v>0.35755682976097103</v>
      </c>
      <c r="D24" s="9">
        <v>8.1908981085522825</v>
      </c>
      <c r="E24" s="14">
        <v>9.3447706442920349E-13</v>
      </c>
      <c r="F24" s="9">
        <v>2.2192412378218709</v>
      </c>
      <c r="G24" s="9">
        <v>3.6381818833563058</v>
      </c>
      <c r="H24" s="9">
        <v>2.2192412378218709</v>
      </c>
      <c r="I24" s="9">
        <v>3.6381818833563058</v>
      </c>
      <c r="K24" s="51" t="s">
        <v>26</v>
      </c>
      <c r="L24" s="54">
        <v>9.3447706442920349E-13</v>
      </c>
    </row>
    <row r="25" spans="1:12" ht="14" thickBot="1" x14ac:dyDescent="0.2">
      <c r="A25" s="10" t="s">
        <v>27</v>
      </c>
      <c r="B25" s="10">
        <v>2.7010076696028955</v>
      </c>
      <c r="C25" s="10">
        <v>0.35750782764541611</v>
      </c>
      <c r="D25" s="10">
        <v>7.5551007858821277</v>
      </c>
      <c r="E25" s="15">
        <v>2.1262078432254325E-11</v>
      </c>
      <c r="F25" s="10">
        <v>1.9916345776640259</v>
      </c>
      <c r="G25" s="10">
        <v>3.4103807615417652</v>
      </c>
      <c r="H25" s="10">
        <v>1.9916345776640259</v>
      </c>
      <c r="I25" s="10">
        <v>3.4103807615417652</v>
      </c>
      <c r="K25" s="52" t="s">
        <v>27</v>
      </c>
      <c r="L25" s="55">
        <v>2.1262078432254325E-11</v>
      </c>
    </row>
    <row r="29" spans="1:12" x14ac:dyDescent="0.15">
      <c r="A29" t="s">
        <v>55</v>
      </c>
    </row>
    <row r="30" spans="1:12" ht="14" thickBot="1" x14ac:dyDescent="0.2"/>
    <row r="31" spans="1:12" x14ac:dyDescent="0.15">
      <c r="A31" s="11" t="s">
        <v>56</v>
      </c>
      <c r="B31" s="11" t="s">
        <v>57</v>
      </c>
      <c r="C31" s="11" t="s">
        <v>58</v>
      </c>
    </row>
    <row r="32" spans="1:12" x14ac:dyDescent="0.15">
      <c r="A32" s="9">
        <v>1</v>
      </c>
      <c r="B32" s="9">
        <v>18.059102121551469</v>
      </c>
      <c r="C32" s="9">
        <v>-1.8591021215514694</v>
      </c>
    </row>
    <row r="33" spans="1:3" x14ac:dyDescent="0.15">
      <c r="A33" s="9">
        <v>2</v>
      </c>
      <c r="B33" s="9">
        <v>18.903546565995914</v>
      </c>
      <c r="C33" s="9">
        <v>-2.2035465659959144</v>
      </c>
    </row>
    <row r="34" spans="1:3" x14ac:dyDescent="0.15">
      <c r="A34" s="9">
        <v>3</v>
      </c>
      <c r="B34" s="9">
        <v>19.60354656599592</v>
      </c>
      <c r="C34" s="9">
        <v>-0.90354656599592076</v>
      </c>
    </row>
    <row r="35" spans="1:3" x14ac:dyDescent="0.15">
      <c r="A35" s="9">
        <v>4</v>
      </c>
      <c r="B35" s="9">
        <v>20.203546565995918</v>
      </c>
      <c r="C35" s="9">
        <v>-1.4035465659959172</v>
      </c>
    </row>
    <row r="36" spans="1:3" x14ac:dyDescent="0.15">
      <c r="A36" s="9">
        <v>5</v>
      </c>
      <c r="B36" s="9">
        <v>21.819427223434431</v>
      </c>
      <c r="C36" s="9">
        <v>-1.2194272234344297</v>
      </c>
    </row>
    <row r="37" spans="1:3" x14ac:dyDescent="0.15">
      <c r="A37" s="9">
        <v>6</v>
      </c>
      <c r="B37" s="9">
        <v>24.114657677107026</v>
      </c>
      <c r="C37" s="9">
        <v>-1.6146576771070258</v>
      </c>
    </row>
    <row r="38" spans="1:3" x14ac:dyDescent="0.15">
      <c r="A38" s="9">
        <v>7</v>
      </c>
      <c r="B38" s="9">
        <v>24.847991010440357</v>
      </c>
      <c r="C38" s="9">
        <v>-1.5479910104403558</v>
      </c>
    </row>
    <row r="39" spans="1:3" x14ac:dyDescent="0.15">
      <c r="A39" s="9">
        <v>8</v>
      </c>
      <c r="B39" s="9">
        <v>24.670213232662579</v>
      </c>
      <c r="C39" s="9">
        <v>-0.87021323266257866</v>
      </c>
    </row>
    <row r="40" spans="1:3" x14ac:dyDescent="0.15">
      <c r="A40" s="9">
        <v>9</v>
      </c>
      <c r="B40" s="9">
        <v>22.019131676268103</v>
      </c>
      <c r="C40" s="9">
        <v>0.28086832373189807</v>
      </c>
    </row>
    <row r="41" spans="1:3" x14ac:dyDescent="0.15">
      <c r="A41" s="9">
        <v>10</v>
      </c>
      <c r="B41" s="9">
        <v>22.069057789476524</v>
      </c>
      <c r="C41" s="9">
        <v>0.23094221052347663</v>
      </c>
    </row>
    <row r="42" spans="1:3" x14ac:dyDescent="0.15">
      <c r="A42" s="9">
        <v>11</v>
      </c>
      <c r="B42" s="9">
        <v>22.118983902684942</v>
      </c>
      <c r="C42" s="9">
        <v>-1.8983902684940546E-2</v>
      </c>
    </row>
    <row r="43" spans="1:3" x14ac:dyDescent="0.15">
      <c r="A43" s="9">
        <v>12</v>
      </c>
      <c r="B43" s="9">
        <v>22.16891001589336</v>
      </c>
      <c r="C43" s="9">
        <v>1.4310899841066416</v>
      </c>
    </row>
    <row r="44" spans="1:3" x14ac:dyDescent="0.15">
      <c r="A44" s="9">
        <v>13</v>
      </c>
      <c r="B44" s="9">
        <v>18.65821548005249</v>
      </c>
      <c r="C44" s="9">
        <v>1.441784519947511</v>
      </c>
    </row>
    <row r="45" spans="1:3" x14ac:dyDescent="0.15">
      <c r="A45" s="9">
        <v>14</v>
      </c>
      <c r="B45" s="9">
        <v>19.502659924496935</v>
      </c>
      <c r="C45" s="9">
        <v>2.097340075503066</v>
      </c>
    </row>
    <row r="46" spans="1:3" x14ac:dyDescent="0.15">
      <c r="A46" s="9">
        <v>15</v>
      </c>
      <c r="B46" s="9">
        <v>20.202659924496942</v>
      </c>
      <c r="C46" s="9">
        <v>1.3973400755030596</v>
      </c>
    </row>
    <row r="47" spans="1:3" x14ac:dyDescent="0.15">
      <c r="A47" s="9">
        <v>16</v>
      </c>
      <c r="B47" s="9">
        <v>20.80265992449694</v>
      </c>
      <c r="C47" s="9">
        <v>1.0973400755030589</v>
      </c>
    </row>
    <row r="48" spans="1:3" x14ac:dyDescent="0.15">
      <c r="A48" s="9">
        <v>17</v>
      </c>
      <c r="B48" s="9">
        <v>22.418540581935453</v>
      </c>
      <c r="C48" s="9">
        <v>0.98145941806454573</v>
      </c>
    </row>
    <row r="49" spans="1:3" x14ac:dyDescent="0.15">
      <c r="A49" s="9">
        <v>18</v>
      </c>
      <c r="B49" s="9">
        <v>24.713771035608048</v>
      </c>
      <c r="C49" s="9">
        <v>1.186228964391951</v>
      </c>
    </row>
    <row r="50" spans="1:3" x14ac:dyDescent="0.15">
      <c r="A50" s="9">
        <v>19</v>
      </c>
      <c r="B50" s="9">
        <v>25.447104368941378</v>
      </c>
      <c r="C50" s="9">
        <v>0.55289563105862172</v>
      </c>
    </row>
    <row r="51" spans="1:3" x14ac:dyDescent="0.15">
      <c r="A51" s="9">
        <v>20</v>
      </c>
      <c r="B51" s="9">
        <v>25.269326591163601</v>
      </c>
      <c r="C51" s="9">
        <v>0.93067340883639815</v>
      </c>
    </row>
    <row r="52" spans="1:3" x14ac:dyDescent="0.15">
      <c r="A52" s="9">
        <v>21</v>
      </c>
      <c r="B52" s="9">
        <v>22.618245034769124</v>
      </c>
      <c r="C52" s="9">
        <v>2.0817549652308749</v>
      </c>
    </row>
    <row r="53" spans="1:3" x14ac:dyDescent="0.15">
      <c r="A53" s="9">
        <v>22</v>
      </c>
      <c r="B53" s="9">
        <v>22.668171147977546</v>
      </c>
      <c r="C53" s="9">
        <v>0.83182885202245416</v>
      </c>
    </row>
    <row r="54" spans="1:3" x14ac:dyDescent="0.15">
      <c r="A54" s="9">
        <v>23</v>
      </c>
      <c r="B54" s="9">
        <v>22.718097261185964</v>
      </c>
      <c r="C54" s="9">
        <v>0.68190273881403485</v>
      </c>
    </row>
    <row r="55" spans="1:3" x14ac:dyDescent="0.15">
      <c r="A55" s="9">
        <v>24</v>
      </c>
      <c r="B55" s="9">
        <v>22.768023374394382</v>
      </c>
      <c r="C55" s="9">
        <v>1.131976625605617</v>
      </c>
    </row>
    <row r="56" spans="1:3" x14ac:dyDescent="0.15">
      <c r="A56" s="9">
        <v>25</v>
      </c>
      <c r="B56" s="9">
        <v>19.257328838553512</v>
      </c>
      <c r="C56" s="9">
        <v>0.74267116144648782</v>
      </c>
    </row>
    <row r="57" spans="1:3" x14ac:dyDescent="0.15">
      <c r="A57" s="9">
        <v>26</v>
      </c>
      <c r="B57" s="9">
        <v>20.101773282997957</v>
      </c>
      <c r="C57" s="9">
        <v>0.2982267170020414</v>
      </c>
    </row>
    <row r="58" spans="1:3" x14ac:dyDescent="0.15">
      <c r="A58" s="9">
        <v>27</v>
      </c>
      <c r="B58" s="9">
        <v>20.801773282997964</v>
      </c>
      <c r="C58" s="9">
        <v>9.8226717002035002E-2</v>
      </c>
    </row>
    <row r="59" spans="1:3" x14ac:dyDescent="0.15">
      <c r="A59" s="9">
        <v>28</v>
      </c>
      <c r="B59" s="9">
        <v>21.401773282997961</v>
      </c>
      <c r="C59" s="9">
        <v>0.19822671700203998</v>
      </c>
    </row>
    <row r="60" spans="1:3" x14ac:dyDescent="0.15">
      <c r="A60" s="9">
        <v>29</v>
      </c>
      <c r="B60" s="9">
        <v>23.017653940436475</v>
      </c>
      <c r="C60" s="9">
        <v>0.18234605956352468</v>
      </c>
    </row>
    <row r="61" spans="1:3" x14ac:dyDescent="0.15">
      <c r="A61" s="9">
        <v>30</v>
      </c>
      <c r="B61" s="9">
        <v>25.312884394109069</v>
      </c>
      <c r="C61" s="9">
        <v>0.2871156058909321</v>
      </c>
    </row>
    <row r="62" spans="1:3" x14ac:dyDescent="0.15">
      <c r="A62" s="9">
        <v>31</v>
      </c>
      <c r="B62" s="9">
        <v>26.0462177274424</v>
      </c>
      <c r="C62" s="9">
        <v>0.55378227255760137</v>
      </c>
    </row>
    <row r="63" spans="1:3" x14ac:dyDescent="0.15">
      <c r="A63" s="9">
        <v>32</v>
      </c>
      <c r="B63" s="9">
        <v>25.868439949664623</v>
      </c>
      <c r="C63" s="9">
        <v>0.43156005033537781</v>
      </c>
    </row>
    <row r="64" spans="1:3" x14ac:dyDescent="0.15">
      <c r="A64" s="9">
        <v>33</v>
      </c>
      <c r="B64" s="9">
        <v>23.217358393270146</v>
      </c>
      <c r="C64" s="9">
        <v>0.48264160672985312</v>
      </c>
    </row>
    <row r="65" spans="1:3" x14ac:dyDescent="0.15">
      <c r="A65" s="9">
        <v>34</v>
      </c>
      <c r="B65" s="9">
        <v>23.267284506478568</v>
      </c>
      <c r="C65" s="9">
        <v>-1.0672845064785683</v>
      </c>
    </row>
    <row r="66" spans="1:3" x14ac:dyDescent="0.15">
      <c r="A66" s="9">
        <v>35</v>
      </c>
      <c r="B66" s="9">
        <v>23.317210619686985</v>
      </c>
      <c r="C66" s="9">
        <v>-0.61721061968698621</v>
      </c>
    </row>
    <row r="67" spans="1:3" x14ac:dyDescent="0.15">
      <c r="A67" s="9">
        <v>36</v>
      </c>
      <c r="B67" s="9">
        <v>23.367136732895403</v>
      </c>
      <c r="C67" s="9">
        <v>0.23286326710459804</v>
      </c>
    </row>
    <row r="68" spans="1:3" x14ac:dyDescent="0.15">
      <c r="A68" s="9">
        <v>37</v>
      </c>
      <c r="B68" s="9">
        <v>19.856442197054534</v>
      </c>
      <c r="C68" s="9">
        <v>0.34355780294546534</v>
      </c>
    </row>
    <row r="69" spans="1:3" x14ac:dyDescent="0.15">
      <c r="A69" s="9">
        <v>38</v>
      </c>
      <c r="B69" s="9">
        <v>20.700886641498979</v>
      </c>
      <c r="C69" s="9">
        <v>0.39911335850102247</v>
      </c>
    </row>
    <row r="70" spans="1:3" x14ac:dyDescent="0.15">
      <c r="A70" s="9">
        <v>39</v>
      </c>
      <c r="B70" s="9">
        <v>21.400886641498985</v>
      </c>
      <c r="C70" s="9">
        <v>9.9113358501014659E-2</v>
      </c>
    </row>
    <row r="71" spans="1:3" x14ac:dyDescent="0.15">
      <c r="A71" s="9">
        <v>40</v>
      </c>
      <c r="B71" s="9">
        <v>22.000886641498983</v>
      </c>
      <c r="C71" s="9">
        <v>0.19911335850101608</v>
      </c>
    </row>
    <row r="72" spans="1:3" x14ac:dyDescent="0.15">
      <c r="A72" s="9">
        <v>41</v>
      </c>
      <c r="B72" s="9">
        <v>23.616767298937496</v>
      </c>
      <c r="C72" s="9">
        <v>-0.2167672989374978</v>
      </c>
    </row>
    <row r="73" spans="1:3" x14ac:dyDescent="0.15">
      <c r="A73" s="9">
        <v>42</v>
      </c>
      <c r="B73" s="9">
        <v>25.911997752610091</v>
      </c>
      <c r="C73" s="9">
        <v>-0.21199775261009179</v>
      </c>
    </row>
    <row r="74" spans="1:3" x14ac:dyDescent="0.15">
      <c r="A74" s="9">
        <v>43</v>
      </c>
      <c r="B74" s="9">
        <v>26.645331085943422</v>
      </c>
      <c r="C74" s="9">
        <v>-0.3453310859434211</v>
      </c>
    </row>
    <row r="75" spans="1:3" x14ac:dyDescent="0.15">
      <c r="A75" s="9">
        <v>44</v>
      </c>
      <c r="B75" s="9">
        <v>26.467553308165645</v>
      </c>
      <c r="C75" s="9">
        <v>-0.26755330816564538</v>
      </c>
    </row>
    <row r="76" spans="1:3" x14ac:dyDescent="0.15">
      <c r="A76" s="9">
        <v>45</v>
      </c>
      <c r="B76" s="9">
        <v>23.816471751771168</v>
      </c>
      <c r="C76" s="9">
        <v>-0.21647175177116651</v>
      </c>
    </row>
    <row r="77" spans="1:3" x14ac:dyDescent="0.15">
      <c r="A77" s="9">
        <v>46</v>
      </c>
      <c r="B77" s="9">
        <v>23.866397864979589</v>
      </c>
      <c r="C77" s="9">
        <v>-1.0663978649795887</v>
      </c>
    </row>
    <row r="78" spans="1:3" x14ac:dyDescent="0.15">
      <c r="A78" s="9">
        <v>47</v>
      </c>
      <c r="B78" s="9">
        <v>23.916323978188007</v>
      </c>
      <c r="C78" s="9">
        <v>-1.1163239781880065</v>
      </c>
    </row>
    <row r="79" spans="1:3" x14ac:dyDescent="0.15">
      <c r="A79" s="9">
        <v>48</v>
      </c>
      <c r="B79" s="9">
        <v>23.966250091396425</v>
      </c>
      <c r="C79" s="9">
        <v>-0.66625009139642444</v>
      </c>
    </row>
    <row r="80" spans="1:3" x14ac:dyDescent="0.15">
      <c r="A80" s="9">
        <v>49</v>
      </c>
      <c r="B80" s="9">
        <v>20.455555555555556</v>
      </c>
      <c r="C80" s="9">
        <v>0.54444444444444429</v>
      </c>
    </row>
    <row r="81" spans="1:3" x14ac:dyDescent="0.15">
      <c r="A81" s="9">
        <v>50</v>
      </c>
      <c r="B81" s="9">
        <v>21.3</v>
      </c>
      <c r="C81" s="9">
        <v>0.39999999999999858</v>
      </c>
    </row>
    <row r="82" spans="1:3" x14ac:dyDescent="0.15">
      <c r="A82" s="9">
        <v>51</v>
      </c>
      <c r="B82" s="9">
        <v>22.000000000000007</v>
      </c>
      <c r="C82" s="9">
        <v>0.19999999999999218</v>
      </c>
    </row>
    <row r="83" spans="1:3" x14ac:dyDescent="0.15">
      <c r="A83" s="9">
        <v>52</v>
      </c>
      <c r="B83" s="9">
        <v>22.600000000000005</v>
      </c>
      <c r="C83" s="9">
        <v>0.49999999999999645</v>
      </c>
    </row>
    <row r="84" spans="1:3" x14ac:dyDescent="0.15">
      <c r="A84" s="9">
        <v>53</v>
      </c>
      <c r="B84" s="9">
        <v>24.215880657438518</v>
      </c>
      <c r="C84" s="9">
        <v>0.58411934256148257</v>
      </c>
    </row>
    <row r="85" spans="1:3" x14ac:dyDescent="0.15">
      <c r="A85" s="9">
        <v>54</v>
      </c>
      <c r="B85" s="9">
        <v>26.511111111111113</v>
      </c>
      <c r="C85" s="9">
        <v>8.8888888888888573E-2</v>
      </c>
    </row>
    <row r="86" spans="1:3" x14ac:dyDescent="0.15">
      <c r="A86" s="9">
        <v>55</v>
      </c>
      <c r="B86" s="9">
        <v>27.244444444444444</v>
      </c>
      <c r="C86" s="9">
        <v>0.155555555555555</v>
      </c>
    </row>
    <row r="87" spans="1:3" x14ac:dyDescent="0.15">
      <c r="A87" s="9">
        <v>56</v>
      </c>
      <c r="B87" s="9">
        <v>27.066666666666666</v>
      </c>
      <c r="C87" s="9">
        <v>3.3333333333334991E-2</v>
      </c>
    </row>
    <row r="88" spans="1:3" x14ac:dyDescent="0.15">
      <c r="A88" s="9">
        <v>57</v>
      </c>
      <c r="B88" s="9">
        <v>24.41558511027219</v>
      </c>
      <c r="C88" s="9">
        <v>0.88441488972781102</v>
      </c>
    </row>
    <row r="89" spans="1:3" x14ac:dyDescent="0.15">
      <c r="A89" s="9">
        <v>58</v>
      </c>
      <c r="B89" s="9">
        <v>24.465511223480611</v>
      </c>
      <c r="C89" s="9">
        <v>-0.86551122348060971</v>
      </c>
    </row>
    <row r="90" spans="1:3" x14ac:dyDescent="0.15">
      <c r="A90" s="9">
        <v>59</v>
      </c>
      <c r="B90" s="9">
        <v>24.515437336689029</v>
      </c>
      <c r="C90" s="9">
        <v>-1.015437336689029</v>
      </c>
    </row>
    <row r="91" spans="1:3" x14ac:dyDescent="0.15">
      <c r="A91" s="9">
        <v>60</v>
      </c>
      <c r="B91" s="9">
        <v>24.565363449897447</v>
      </c>
      <c r="C91" s="9">
        <v>0.13463655010255238</v>
      </c>
    </row>
    <row r="92" spans="1:3" x14ac:dyDescent="0.15">
      <c r="A92" s="9">
        <v>61</v>
      </c>
      <c r="B92" s="9">
        <v>21.054668914056577</v>
      </c>
      <c r="C92" s="9">
        <v>0.14533108594342181</v>
      </c>
    </row>
    <row r="93" spans="1:3" x14ac:dyDescent="0.15">
      <c r="A93" s="9">
        <v>62</v>
      </c>
      <c r="B93" s="9">
        <v>21.899113358501022</v>
      </c>
      <c r="C93" s="9">
        <v>0.60088664149897753</v>
      </c>
    </row>
    <row r="94" spans="1:3" x14ac:dyDescent="0.15">
      <c r="A94" s="9">
        <v>63</v>
      </c>
      <c r="B94" s="9">
        <v>22.599113358501029</v>
      </c>
      <c r="C94" s="9">
        <v>0.10088664149897042</v>
      </c>
    </row>
    <row r="95" spans="1:3" x14ac:dyDescent="0.15">
      <c r="A95" s="9">
        <v>64</v>
      </c>
      <c r="B95" s="9">
        <v>23.199113358501027</v>
      </c>
      <c r="C95" s="9">
        <v>0.40088664149897468</v>
      </c>
    </row>
    <row r="96" spans="1:3" x14ac:dyDescent="0.15">
      <c r="A96" s="9">
        <v>65</v>
      </c>
      <c r="B96" s="9">
        <v>24.81499401593954</v>
      </c>
      <c r="C96" s="9">
        <v>0.28500598406046151</v>
      </c>
    </row>
    <row r="97" spans="1:3" x14ac:dyDescent="0.15">
      <c r="A97" s="9">
        <v>66</v>
      </c>
      <c r="B97" s="9">
        <v>27.110224469612135</v>
      </c>
      <c r="C97" s="9">
        <v>0.48977553038786681</v>
      </c>
    </row>
    <row r="98" spans="1:3" x14ac:dyDescent="0.15">
      <c r="A98" s="9">
        <v>67</v>
      </c>
      <c r="B98" s="9">
        <v>27.843557802945465</v>
      </c>
      <c r="C98" s="9">
        <v>0.35644219705453395</v>
      </c>
    </row>
    <row r="99" spans="1:3" x14ac:dyDescent="0.15">
      <c r="A99" s="9">
        <v>68</v>
      </c>
      <c r="B99" s="9">
        <v>27.665780025167688</v>
      </c>
      <c r="C99" s="9">
        <v>3.4219974832311095E-2</v>
      </c>
    </row>
    <row r="100" spans="1:3" x14ac:dyDescent="0.15">
      <c r="A100" s="9">
        <v>69</v>
      </c>
      <c r="B100" s="9">
        <v>25.014698468773211</v>
      </c>
      <c r="C100" s="9">
        <v>0.68530153122678783</v>
      </c>
    </row>
    <row r="101" spans="1:3" x14ac:dyDescent="0.15">
      <c r="A101" s="9">
        <v>70</v>
      </c>
      <c r="B101" s="9">
        <v>25.064624581981633</v>
      </c>
      <c r="C101" s="9">
        <v>-0.76462458198163219</v>
      </c>
    </row>
    <row r="102" spans="1:3" x14ac:dyDescent="0.15">
      <c r="A102" s="9">
        <v>71</v>
      </c>
      <c r="B102" s="9">
        <v>25.114550695190051</v>
      </c>
      <c r="C102" s="9">
        <v>-1.4145506951900515</v>
      </c>
    </row>
    <row r="103" spans="1:3" x14ac:dyDescent="0.15">
      <c r="A103" s="9">
        <v>72</v>
      </c>
      <c r="B103" s="9">
        <v>25.164476808398469</v>
      </c>
      <c r="C103" s="9">
        <v>-0.2644768083984701</v>
      </c>
    </row>
    <row r="104" spans="1:3" x14ac:dyDescent="0.15">
      <c r="A104" s="9">
        <v>73</v>
      </c>
      <c r="B104" s="9">
        <v>21.653782272557599</v>
      </c>
      <c r="C104" s="9">
        <v>0.14621772744240147</v>
      </c>
    </row>
    <row r="105" spans="1:3" x14ac:dyDescent="0.15">
      <c r="A105" s="9">
        <v>74</v>
      </c>
      <c r="B105" s="9">
        <v>22.498226717002044</v>
      </c>
      <c r="C105" s="9">
        <v>-0.59822671700204566</v>
      </c>
    </row>
    <row r="106" spans="1:3" x14ac:dyDescent="0.15">
      <c r="A106" s="9">
        <v>75</v>
      </c>
      <c r="B106" s="9">
        <v>23.198226717002051</v>
      </c>
      <c r="C106" s="9">
        <v>-9.8226717002049213E-2</v>
      </c>
    </row>
    <row r="107" spans="1:3" x14ac:dyDescent="0.15">
      <c r="A107" s="9">
        <v>76</v>
      </c>
      <c r="B107" s="9">
        <v>23.798226717002049</v>
      </c>
      <c r="C107" s="9">
        <v>-0.59822671700204921</v>
      </c>
    </row>
    <row r="108" spans="1:3" x14ac:dyDescent="0.15">
      <c r="A108" s="9">
        <v>77</v>
      </c>
      <c r="B108" s="9">
        <v>25.414107374440562</v>
      </c>
      <c r="C108" s="9">
        <v>-1.2141073744405624</v>
      </c>
    </row>
    <row r="109" spans="1:3" x14ac:dyDescent="0.15">
      <c r="A109" s="9">
        <v>78</v>
      </c>
      <c r="B109" s="9">
        <v>27.709337828113156</v>
      </c>
      <c r="C109" s="9">
        <v>-0.50933782811315709</v>
      </c>
    </row>
    <row r="110" spans="1:3" x14ac:dyDescent="0.15">
      <c r="A110" s="9">
        <v>79</v>
      </c>
      <c r="B110" s="9">
        <v>28.442671161446487</v>
      </c>
      <c r="C110" s="9">
        <v>-0.4426711614464871</v>
      </c>
    </row>
    <row r="111" spans="1:3" x14ac:dyDescent="0.15">
      <c r="A111" s="9">
        <v>80</v>
      </c>
      <c r="B111" s="9">
        <v>28.26489338366871</v>
      </c>
      <c r="C111" s="9">
        <v>-0.66489338366870854</v>
      </c>
    </row>
    <row r="112" spans="1:3" x14ac:dyDescent="0.15">
      <c r="A112" s="9">
        <v>81</v>
      </c>
      <c r="B112" s="9">
        <v>25.613811827274233</v>
      </c>
      <c r="C112" s="9">
        <v>-0.41381182727423393</v>
      </c>
    </row>
    <row r="113" spans="1:3" x14ac:dyDescent="0.15">
      <c r="A113" s="9">
        <v>82</v>
      </c>
      <c r="B113" s="9">
        <v>25.663737940482655</v>
      </c>
      <c r="C113" s="9">
        <v>-1.5637379404826532</v>
      </c>
    </row>
    <row r="114" spans="1:3" x14ac:dyDescent="0.15">
      <c r="A114" s="9">
        <v>83</v>
      </c>
      <c r="B114" s="9">
        <v>25.713664053691073</v>
      </c>
      <c r="C114" s="9">
        <v>-2.1136640536910711</v>
      </c>
    </row>
    <row r="115" spans="1:3" x14ac:dyDescent="0.15">
      <c r="A115" s="9">
        <v>84</v>
      </c>
      <c r="B115" s="9">
        <v>25.76359016689949</v>
      </c>
      <c r="C115" s="9">
        <v>-1.663590166899489</v>
      </c>
    </row>
    <row r="116" spans="1:3" x14ac:dyDescent="0.15">
      <c r="A116" s="9">
        <v>85</v>
      </c>
      <c r="B116" s="9">
        <v>22.252895631058621</v>
      </c>
      <c r="C116" s="9">
        <v>-1.5528956310586217</v>
      </c>
    </row>
    <row r="117" spans="1:3" x14ac:dyDescent="0.15">
      <c r="A117" s="9">
        <v>86</v>
      </c>
      <c r="B117" s="9">
        <v>23.097340075503066</v>
      </c>
      <c r="C117" s="9">
        <v>-1.097340075503066</v>
      </c>
    </row>
    <row r="118" spans="1:3" x14ac:dyDescent="0.15">
      <c r="A118" s="9">
        <v>87</v>
      </c>
      <c r="B118" s="9">
        <v>23.797340075503072</v>
      </c>
      <c r="C118" s="9">
        <v>-1.2973400755030724</v>
      </c>
    </row>
    <row r="119" spans="1:3" x14ac:dyDescent="0.15">
      <c r="A119" s="9">
        <v>88</v>
      </c>
      <c r="B119" s="9">
        <v>24.397340075503067</v>
      </c>
      <c r="C119" s="9">
        <v>-0.79734007550306529</v>
      </c>
    </row>
    <row r="120" spans="1:3" x14ac:dyDescent="0.15">
      <c r="A120" s="9">
        <v>89</v>
      </c>
      <c r="B120" s="9">
        <v>26.013220732941583</v>
      </c>
      <c r="C120" s="9">
        <v>-0.81322073294158415</v>
      </c>
    </row>
    <row r="121" spans="1:3" x14ac:dyDescent="0.15">
      <c r="A121" s="9">
        <v>90</v>
      </c>
      <c r="B121" s="9">
        <v>28.308451186614178</v>
      </c>
      <c r="C121" s="9">
        <v>-0.70845118661417672</v>
      </c>
    </row>
    <row r="122" spans="1:3" x14ac:dyDescent="0.15">
      <c r="A122" s="9">
        <v>91</v>
      </c>
      <c r="B122" s="9">
        <v>29.041784519947509</v>
      </c>
      <c r="C122" s="9">
        <v>-0.84178451994750958</v>
      </c>
    </row>
    <row r="123" spans="1:3" x14ac:dyDescent="0.15">
      <c r="A123" s="9">
        <v>92</v>
      </c>
      <c r="B123" s="9">
        <v>28.864006742169732</v>
      </c>
      <c r="C123" s="9">
        <v>-0.86400674216973172</v>
      </c>
    </row>
    <row r="124" spans="1:3" x14ac:dyDescent="0.15">
      <c r="A124" s="9">
        <v>93</v>
      </c>
      <c r="B124" s="9">
        <v>26.212925185775255</v>
      </c>
      <c r="C124" s="9">
        <v>8.7074814224745722E-2</v>
      </c>
    </row>
    <row r="125" spans="1:3" x14ac:dyDescent="0.15">
      <c r="A125" s="9">
        <v>94</v>
      </c>
      <c r="B125" s="9">
        <v>26.262851298983676</v>
      </c>
      <c r="C125" s="9">
        <v>-0.36285129898367785</v>
      </c>
    </row>
    <row r="126" spans="1:3" x14ac:dyDescent="0.15">
      <c r="A126" s="9">
        <v>95</v>
      </c>
      <c r="B126" s="9">
        <v>26.312777412192094</v>
      </c>
      <c r="C126" s="9">
        <v>-0.41277741219209574</v>
      </c>
    </row>
    <row r="127" spans="1:3" x14ac:dyDescent="0.15">
      <c r="A127" s="9">
        <v>96</v>
      </c>
      <c r="B127" s="9">
        <v>26.362703525400512</v>
      </c>
      <c r="C127" s="9">
        <v>0.73729647459948922</v>
      </c>
    </row>
    <row r="128" spans="1:3" x14ac:dyDescent="0.15">
      <c r="A128" s="9">
        <v>97</v>
      </c>
      <c r="B128" s="9">
        <v>22.852008989559643</v>
      </c>
      <c r="C128" s="9">
        <v>4.7991010440355808E-2</v>
      </c>
    </row>
    <row r="129" spans="1:3" x14ac:dyDescent="0.15">
      <c r="A129" s="9">
        <v>98</v>
      </c>
      <c r="B129" s="9">
        <v>23.696453434004088</v>
      </c>
      <c r="C129" s="9">
        <v>0.10354656599591294</v>
      </c>
    </row>
    <row r="130" spans="1:3" x14ac:dyDescent="0.15">
      <c r="A130" s="9">
        <v>99</v>
      </c>
      <c r="B130" s="9">
        <v>24.396453434004094</v>
      </c>
      <c r="C130" s="9">
        <v>0.40354656599590655</v>
      </c>
    </row>
    <row r="131" spans="1:3" x14ac:dyDescent="0.15">
      <c r="A131" s="9">
        <v>100</v>
      </c>
      <c r="B131" s="9">
        <v>24.996453434004088</v>
      </c>
      <c r="C131" s="9">
        <v>0.4035465659959101</v>
      </c>
    </row>
    <row r="132" spans="1:3" x14ac:dyDescent="0.15">
      <c r="A132" s="9">
        <v>101</v>
      </c>
      <c r="B132" s="9">
        <v>26.612334091442605</v>
      </c>
      <c r="C132" s="9">
        <v>0.3876659085573948</v>
      </c>
    </row>
    <row r="133" spans="1:3" x14ac:dyDescent="0.15">
      <c r="A133" s="9">
        <v>102</v>
      </c>
      <c r="B133" s="9">
        <v>28.9075645451152</v>
      </c>
      <c r="C133" s="9">
        <v>0.99243545488479867</v>
      </c>
    </row>
    <row r="134" spans="1:3" x14ac:dyDescent="0.15">
      <c r="A134" s="9">
        <v>103</v>
      </c>
      <c r="B134" s="9">
        <v>29.640897878448531</v>
      </c>
      <c r="C134" s="9">
        <v>1.5591021215514687</v>
      </c>
    </row>
    <row r="135" spans="1:3" x14ac:dyDescent="0.15">
      <c r="A135" s="9">
        <v>104</v>
      </c>
      <c r="B135" s="9">
        <v>29.463120100670753</v>
      </c>
      <c r="C135" s="9">
        <v>1.2368798993292458</v>
      </c>
    </row>
    <row r="136" spans="1:3" x14ac:dyDescent="0.15">
      <c r="A136" s="9">
        <v>105</v>
      </c>
      <c r="B136" s="9">
        <v>26.812038544276277</v>
      </c>
      <c r="C136" s="9">
        <v>2.0879614557237218</v>
      </c>
    </row>
    <row r="137" spans="1:3" x14ac:dyDescent="0.15">
      <c r="A137" s="9">
        <v>106</v>
      </c>
      <c r="B137" s="9">
        <v>26.861964657484698</v>
      </c>
      <c r="C137" s="9">
        <v>1.4380353425153025</v>
      </c>
    </row>
    <row r="138" spans="1:3" x14ac:dyDescent="0.15">
      <c r="A138" s="9">
        <v>107</v>
      </c>
      <c r="B138" s="9">
        <v>26.911890770693116</v>
      </c>
      <c r="C138" s="9">
        <v>1.0881092293068839</v>
      </c>
    </row>
    <row r="139" spans="1:3" ht="14" thickBot="1" x14ac:dyDescent="0.2">
      <c r="A139" s="10">
        <v>108</v>
      </c>
      <c r="B139" s="10">
        <v>26.961816883901534</v>
      </c>
      <c r="C139" s="10">
        <v>2.1381831160984675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M110"/>
  <sheetViews>
    <sheetView zoomScale="83" workbookViewId="0">
      <selection activeCell="M1" sqref="M1:M1048576"/>
    </sheetView>
  </sheetViews>
  <sheetFormatPr baseColWidth="10" defaultRowHeight="13" x14ac:dyDescent="0.15"/>
  <sheetData>
    <row r="1" spans="1:13" x14ac:dyDescent="0.15">
      <c r="A1" t="s">
        <v>71</v>
      </c>
      <c r="B1" s="21">
        <f>CORREL($A$2:$A$110,B2:B110)</f>
        <v>0.85412660166145715</v>
      </c>
      <c r="C1" s="21">
        <f t="shared" ref="C1:M1" si="0">CORREL($A$2:$A$110,C2:C110)</f>
        <v>0.67357093369563414</v>
      </c>
      <c r="D1" s="21">
        <f t="shared" si="0"/>
        <v>0.48118857815492111</v>
      </c>
      <c r="E1" s="22">
        <f t="shared" si="0"/>
        <v>0.31506366842822375</v>
      </c>
      <c r="F1" s="22">
        <f t="shared" si="0"/>
        <v>0.1546222159784858</v>
      </c>
      <c r="G1" s="22">
        <f t="shared" si="0"/>
        <v>0.1036064848711378</v>
      </c>
      <c r="H1" s="22">
        <f t="shared" si="0"/>
        <v>0.11007060586597578</v>
      </c>
      <c r="I1" s="22">
        <f t="shared" si="0"/>
        <v>0.24950776714229342</v>
      </c>
      <c r="J1" s="21">
        <f t="shared" si="0"/>
        <v>0.41599085501607208</v>
      </c>
      <c r="K1" s="21">
        <f t="shared" si="0"/>
        <v>0.60940098659614284</v>
      </c>
      <c r="L1" s="21">
        <f t="shared" si="0"/>
        <v>0.78414161896732648</v>
      </c>
      <c r="M1" s="22">
        <f t="shared" si="0"/>
        <v>0.90911788136726379</v>
      </c>
    </row>
    <row r="2" spans="1:13" x14ac:dyDescent="0.15">
      <c r="A2" t="s">
        <v>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</row>
    <row r="3" spans="1:13" x14ac:dyDescent="0.15">
      <c r="A3">
        <v>20.100000000000001</v>
      </c>
      <c r="B3">
        <v>23.6</v>
      </c>
      <c r="C3">
        <v>22.1</v>
      </c>
      <c r="D3">
        <v>22.3</v>
      </c>
      <c r="E3">
        <v>22.3</v>
      </c>
      <c r="F3">
        <v>23.8</v>
      </c>
      <c r="G3">
        <v>23.3</v>
      </c>
      <c r="H3">
        <v>22.5</v>
      </c>
      <c r="I3">
        <v>20.6</v>
      </c>
      <c r="J3">
        <v>18.8</v>
      </c>
      <c r="K3">
        <v>18.7</v>
      </c>
      <c r="L3">
        <v>16.7</v>
      </c>
      <c r="M3">
        <v>16.2</v>
      </c>
    </row>
    <row r="4" spans="1:13" x14ac:dyDescent="0.15">
      <c r="A4">
        <v>21.6</v>
      </c>
      <c r="B4">
        <v>20.100000000000001</v>
      </c>
      <c r="C4">
        <v>23.6</v>
      </c>
      <c r="D4">
        <v>22.1</v>
      </c>
      <c r="E4">
        <v>22.3</v>
      </c>
      <c r="F4">
        <v>22.3</v>
      </c>
      <c r="G4">
        <v>23.8</v>
      </c>
      <c r="H4">
        <v>23.3</v>
      </c>
      <c r="I4">
        <v>22.5</v>
      </c>
      <c r="J4">
        <v>20.6</v>
      </c>
      <c r="K4">
        <v>18.8</v>
      </c>
      <c r="L4">
        <v>18.7</v>
      </c>
      <c r="M4">
        <v>16.7</v>
      </c>
    </row>
    <row r="5" spans="1:13" x14ac:dyDescent="0.15">
      <c r="A5">
        <v>21.6</v>
      </c>
      <c r="B5">
        <v>21.6</v>
      </c>
      <c r="C5">
        <v>20.100000000000001</v>
      </c>
      <c r="D5">
        <v>23.6</v>
      </c>
      <c r="E5">
        <v>22.1</v>
      </c>
      <c r="F5">
        <v>22.3</v>
      </c>
      <c r="G5">
        <v>22.3</v>
      </c>
      <c r="H5">
        <v>23.8</v>
      </c>
      <c r="I5">
        <v>23.3</v>
      </c>
      <c r="J5">
        <v>22.5</v>
      </c>
      <c r="K5">
        <v>20.6</v>
      </c>
      <c r="L5">
        <v>18.8</v>
      </c>
      <c r="M5">
        <v>18.7</v>
      </c>
    </row>
    <row r="6" spans="1:13" x14ac:dyDescent="0.15">
      <c r="A6">
        <v>21.9</v>
      </c>
      <c r="B6">
        <v>21.6</v>
      </c>
      <c r="C6">
        <v>21.6</v>
      </c>
      <c r="D6">
        <v>20.100000000000001</v>
      </c>
      <c r="E6">
        <v>23.6</v>
      </c>
      <c r="F6">
        <v>22.1</v>
      </c>
      <c r="G6">
        <v>22.3</v>
      </c>
      <c r="H6">
        <v>22.3</v>
      </c>
      <c r="I6">
        <v>23.8</v>
      </c>
      <c r="J6">
        <v>23.3</v>
      </c>
      <c r="K6">
        <v>22.5</v>
      </c>
      <c r="L6">
        <v>20.6</v>
      </c>
      <c r="M6">
        <v>18.8</v>
      </c>
    </row>
    <row r="7" spans="1:13" x14ac:dyDescent="0.15">
      <c r="A7">
        <v>23.4</v>
      </c>
      <c r="B7">
        <v>21.9</v>
      </c>
      <c r="C7">
        <v>21.6</v>
      </c>
      <c r="D7">
        <v>21.6</v>
      </c>
      <c r="E7">
        <v>20.100000000000001</v>
      </c>
      <c r="F7">
        <v>23.6</v>
      </c>
      <c r="G7">
        <v>22.1</v>
      </c>
      <c r="H7">
        <v>22.3</v>
      </c>
      <c r="I7">
        <v>22.3</v>
      </c>
      <c r="J7">
        <v>23.8</v>
      </c>
      <c r="K7">
        <v>23.3</v>
      </c>
      <c r="L7">
        <v>22.5</v>
      </c>
      <c r="M7">
        <v>20.6</v>
      </c>
    </row>
    <row r="8" spans="1:13" x14ac:dyDescent="0.15">
      <c r="A8">
        <v>25.9</v>
      </c>
      <c r="B8">
        <v>23.4</v>
      </c>
      <c r="C8">
        <v>21.9</v>
      </c>
      <c r="D8">
        <v>21.6</v>
      </c>
      <c r="E8">
        <v>21.6</v>
      </c>
      <c r="F8">
        <v>20.100000000000001</v>
      </c>
      <c r="G8">
        <v>23.6</v>
      </c>
      <c r="H8">
        <v>22.1</v>
      </c>
      <c r="I8">
        <v>22.3</v>
      </c>
      <c r="J8">
        <v>22.3</v>
      </c>
      <c r="K8">
        <v>23.8</v>
      </c>
      <c r="L8">
        <v>23.3</v>
      </c>
      <c r="M8">
        <v>22.5</v>
      </c>
    </row>
    <row r="9" spans="1:13" x14ac:dyDescent="0.15">
      <c r="A9">
        <v>26</v>
      </c>
      <c r="B9">
        <v>25.9</v>
      </c>
      <c r="C9">
        <v>23.4</v>
      </c>
      <c r="D9">
        <v>21.9</v>
      </c>
      <c r="E9">
        <v>21.6</v>
      </c>
      <c r="F9">
        <v>21.6</v>
      </c>
      <c r="G9">
        <v>20.100000000000001</v>
      </c>
      <c r="H9">
        <v>23.6</v>
      </c>
      <c r="I9">
        <v>22.1</v>
      </c>
      <c r="J9">
        <v>22.3</v>
      </c>
      <c r="K9">
        <v>22.3</v>
      </c>
      <c r="L9">
        <v>23.8</v>
      </c>
      <c r="M9">
        <v>23.3</v>
      </c>
    </row>
    <row r="10" spans="1:13" x14ac:dyDescent="0.15">
      <c r="A10">
        <v>26.2</v>
      </c>
      <c r="B10">
        <v>26</v>
      </c>
      <c r="C10">
        <v>25.9</v>
      </c>
      <c r="D10">
        <v>23.4</v>
      </c>
      <c r="E10">
        <v>21.9</v>
      </c>
      <c r="F10">
        <v>21.6</v>
      </c>
      <c r="G10">
        <v>21.6</v>
      </c>
      <c r="H10">
        <v>20.100000000000001</v>
      </c>
      <c r="I10">
        <v>23.6</v>
      </c>
      <c r="J10">
        <v>22.1</v>
      </c>
      <c r="K10">
        <v>22.3</v>
      </c>
      <c r="L10">
        <v>22.3</v>
      </c>
      <c r="M10">
        <v>23.8</v>
      </c>
    </row>
    <row r="11" spans="1:13" x14ac:dyDescent="0.15">
      <c r="A11">
        <v>24.7</v>
      </c>
      <c r="B11">
        <v>26.2</v>
      </c>
      <c r="C11">
        <v>26</v>
      </c>
      <c r="D11">
        <v>25.9</v>
      </c>
      <c r="E11">
        <v>23.4</v>
      </c>
      <c r="F11">
        <v>21.9</v>
      </c>
      <c r="G11">
        <v>21.6</v>
      </c>
      <c r="H11">
        <v>21.6</v>
      </c>
      <c r="I11">
        <v>20.100000000000001</v>
      </c>
      <c r="J11">
        <v>23.6</v>
      </c>
      <c r="K11">
        <v>22.1</v>
      </c>
      <c r="L11">
        <v>22.3</v>
      </c>
      <c r="M11">
        <v>22.3</v>
      </c>
    </row>
    <row r="12" spans="1:13" x14ac:dyDescent="0.15">
      <c r="A12">
        <v>23.5</v>
      </c>
      <c r="B12">
        <v>24.7</v>
      </c>
      <c r="C12">
        <v>26.2</v>
      </c>
      <c r="D12">
        <v>26</v>
      </c>
      <c r="E12">
        <v>25.9</v>
      </c>
      <c r="F12">
        <v>23.4</v>
      </c>
      <c r="G12">
        <v>21.9</v>
      </c>
      <c r="H12">
        <v>21.6</v>
      </c>
      <c r="I12">
        <v>21.6</v>
      </c>
      <c r="J12">
        <v>20.100000000000001</v>
      </c>
      <c r="K12">
        <v>23.6</v>
      </c>
      <c r="L12">
        <v>22.1</v>
      </c>
      <c r="M12">
        <v>22.3</v>
      </c>
    </row>
    <row r="13" spans="1:13" x14ac:dyDescent="0.15">
      <c r="A13">
        <v>23.4</v>
      </c>
      <c r="B13">
        <v>23.5</v>
      </c>
      <c r="C13">
        <v>24.7</v>
      </c>
      <c r="D13">
        <v>26.2</v>
      </c>
      <c r="E13">
        <v>26</v>
      </c>
      <c r="F13">
        <v>25.9</v>
      </c>
      <c r="G13">
        <v>23.4</v>
      </c>
      <c r="H13">
        <v>21.9</v>
      </c>
      <c r="I13">
        <v>21.6</v>
      </c>
      <c r="J13">
        <v>21.6</v>
      </c>
      <c r="K13">
        <v>20.100000000000001</v>
      </c>
      <c r="L13">
        <v>23.6</v>
      </c>
      <c r="M13">
        <v>22.1</v>
      </c>
    </row>
    <row r="14" spans="1:13" x14ac:dyDescent="0.15">
      <c r="A14">
        <v>23.9</v>
      </c>
      <c r="B14">
        <v>23.4</v>
      </c>
      <c r="C14">
        <v>23.5</v>
      </c>
      <c r="D14">
        <v>24.7</v>
      </c>
      <c r="E14">
        <v>26.2</v>
      </c>
      <c r="F14">
        <v>26</v>
      </c>
      <c r="G14">
        <v>25.9</v>
      </c>
      <c r="H14">
        <v>23.4</v>
      </c>
      <c r="I14">
        <v>21.9</v>
      </c>
      <c r="J14">
        <v>21.6</v>
      </c>
      <c r="K14">
        <v>21.6</v>
      </c>
      <c r="L14">
        <v>20.100000000000001</v>
      </c>
      <c r="M14">
        <v>23.6</v>
      </c>
    </row>
    <row r="15" spans="1:13" x14ac:dyDescent="0.15">
      <c r="A15">
        <v>20</v>
      </c>
      <c r="B15">
        <v>23.9</v>
      </c>
      <c r="C15">
        <v>23.4</v>
      </c>
      <c r="D15">
        <v>23.5</v>
      </c>
      <c r="E15">
        <v>24.7</v>
      </c>
      <c r="F15">
        <v>26.2</v>
      </c>
      <c r="G15">
        <v>26</v>
      </c>
      <c r="H15">
        <v>25.9</v>
      </c>
      <c r="I15">
        <v>23.4</v>
      </c>
      <c r="J15">
        <v>21.9</v>
      </c>
      <c r="K15">
        <v>21.6</v>
      </c>
      <c r="L15">
        <v>21.6</v>
      </c>
      <c r="M15">
        <v>20.100000000000001</v>
      </c>
    </row>
    <row r="16" spans="1:13" x14ac:dyDescent="0.15">
      <c r="A16">
        <v>20.399999999999999</v>
      </c>
      <c r="B16">
        <v>20</v>
      </c>
      <c r="C16">
        <v>23.9</v>
      </c>
      <c r="D16">
        <v>23.4</v>
      </c>
      <c r="E16">
        <v>23.5</v>
      </c>
      <c r="F16">
        <v>24.7</v>
      </c>
      <c r="G16">
        <v>26.2</v>
      </c>
      <c r="H16">
        <v>26</v>
      </c>
      <c r="I16">
        <v>25.9</v>
      </c>
      <c r="J16">
        <v>23.4</v>
      </c>
      <c r="K16">
        <v>21.9</v>
      </c>
      <c r="L16">
        <v>21.6</v>
      </c>
      <c r="M16">
        <v>21.6</v>
      </c>
    </row>
    <row r="17" spans="1:13" x14ac:dyDescent="0.15">
      <c r="A17">
        <v>20.9</v>
      </c>
      <c r="B17">
        <v>20.399999999999999</v>
      </c>
      <c r="C17">
        <v>20</v>
      </c>
      <c r="D17">
        <v>23.9</v>
      </c>
      <c r="E17">
        <v>23.4</v>
      </c>
      <c r="F17">
        <v>23.5</v>
      </c>
      <c r="G17">
        <v>24.7</v>
      </c>
      <c r="H17">
        <v>26.2</v>
      </c>
      <c r="I17">
        <v>26</v>
      </c>
      <c r="J17">
        <v>25.9</v>
      </c>
      <c r="K17">
        <v>23.4</v>
      </c>
      <c r="L17">
        <v>21.9</v>
      </c>
      <c r="M17">
        <v>21.6</v>
      </c>
    </row>
    <row r="18" spans="1:13" x14ac:dyDescent="0.15">
      <c r="A18">
        <v>21.6</v>
      </c>
      <c r="B18">
        <v>20.9</v>
      </c>
      <c r="C18">
        <v>20.399999999999999</v>
      </c>
      <c r="D18">
        <v>20</v>
      </c>
      <c r="E18">
        <v>23.9</v>
      </c>
      <c r="F18">
        <v>23.4</v>
      </c>
      <c r="G18">
        <v>23.5</v>
      </c>
      <c r="H18">
        <v>24.7</v>
      </c>
      <c r="I18">
        <v>26.2</v>
      </c>
      <c r="J18">
        <v>26</v>
      </c>
      <c r="K18">
        <v>25.9</v>
      </c>
      <c r="L18">
        <v>23.4</v>
      </c>
      <c r="M18">
        <v>21.9</v>
      </c>
    </row>
    <row r="19" spans="1:13" x14ac:dyDescent="0.15">
      <c r="A19">
        <v>23.2</v>
      </c>
      <c r="B19">
        <v>21.6</v>
      </c>
      <c r="C19">
        <v>20.9</v>
      </c>
      <c r="D19">
        <v>20.399999999999999</v>
      </c>
      <c r="E19">
        <v>20</v>
      </c>
      <c r="F19">
        <v>23.9</v>
      </c>
      <c r="G19">
        <v>23.4</v>
      </c>
      <c r="H19">
        <v>23.5</v>
      </c>
      <c r="I19">
        <v>24.7</v>
      </c>
      <c r="J19">
        <v>26.2</v>
      </c>
      <c r="K19">
        <v>26</v>
      </c>
      <c r="L19">
        <v>25.9</v>
      </c>
      <c r="M19">
        <v>23.4</v>
      </c>
    </row>
    <row r="20" spans="1:13" x14ac:dyDescent="0.15">
      <c r="A20">
        <v>25.6</v>
      </c>
      <c r="B20">
        <v>23.2</v>
      </c>
      <c r="C20">
        <v>21.6</v>
      </c>
      <c r="D20">
        <v>20.9</v>
      </c>
      <c r="E20">
        <v>20.399999999999999</v>
      </c>
      <c r="F20">
        <v>20</v>
      </c>
      <c r="G20">
        <v>23.9</v>
      </c>
      <c r="H20">
        <v>23.4</v>
      </c>
      <c r="I20">
        <v>23.5</v>
      </c>
      <c r="J20">
        <v>24.7</v>
      </c>
      <c r="K20">
        <v>26.2</v>
      </c>
      <c r="L20">
        <v>26</v>
      </c>
      <c r="M20">
        <v>25.9</v>
      </c>
    </row>
    <row r="21" spans="1:13" x14ac:dyDescent="0.15">
      <c r="A21">
        <v>26.6</v>
      </c>
      <c r="B21">
        <v>25.6</v>
      </c>
      <c r="C21">
        <v>23.2</v>
      </c>
      <c r="D21">
        <v>21.6</v>
      </c>
      <c r="E21">
        <v>20.9</v>
      </c>
      <c r="F21">
        <v>20.399999999999999</v>
      </c>
      <c r="G21">
        <v>20</v>
      </c>
      <c r="H21">
        <v>23.9</v>
      </c>
      <c r="I21">
        <v>23.4</v>
      </c>
      <c r="J21">
        <v>23.5</v>
      </c>
      <c r="K21">
        <v>24.7</v>
      </c>
      <c r="L21">
        <v>26.2</v>
      </c>
      <c r="M21">
        <v>26</v>
      </c>
    </row>
    <row r="22" spans="1:13" x14ac:dyDescent="0.15">
      <c r="A22">
        <v>26.3</v>
      </c>
      <c r="B22">
        <v>26.6</v>
      </c>
      <c r="C22">
        <v>25.6</v>
      </c>
      <c r="D22">
        <v>23.2</v>
      </c>
      <c r="E22">
        <v>21.6</v>
      </c>
      <c r="F22">
        <v>20.9</v>
      </c>
      <c r="G22">
        <v>20.399999999999999</v>
      </c>
      <c r="H22">
        <v>20</v>
      </c>
      <c r="I22">
        <v>23.9</v>
      </c>
      <c r="J22">
        <v>23.4</v>
      </c>
      <c r="K22">
        <v>23.5</v>
      </c>
      <c r="L22">
        <v>24.7</v>
      </c>
      <c r="M22">
        <v>26.2</v>
      </c>
    </row>
    <row r="23" spans="1:13" x14ac:dyDescent="0.15">
      <c r="A23">
        <v>23.7</v>
      </c>
      <c r="B23">
        <v>26.3</v>
      </c>
      <c r="C23">
        <v>26.6</v>
      </c>
      <c r="D23">
        <v>25.6</v>
      </c>
      <c r="E23">
        <v>23.2</v>
      </c>
      <c r="F23">
        <v>21.6</v>
      </c>
      <c r="G23">
        <v>20.9</v>
      </c>
      <c r="H23">
        <v>20.399999999999999</v>
      </c>
      <c r="I23">
        <v>20</v>
      </c>
      <c r="J23">
        <v>23.9</v>
      </c>
      <c r="K23">
        <v>23.4</v>
      </c>
      <c r="L23">
        <v>23.5</v>
      </c>
      <c r="M23">
        <v>24.7</v>
      </c>
    </row>
    <row r="24" spans="1:13" x14ac:dyDescent="0.15">
      <c r="A24">
        <v>22.2</v>
      </c>
      <c r="B24">
        <v>23.7</v>
      </c>
      <c r="C24">
        <v>26.3</v>
      </c>
      <c r="D24">
        <v>26.6</v>
      </c>
      <c r="E24">
        <v>25.6</v>
      </c>
      <c r="F24">
        <v>23.2</v>
      </c>
      <c r="G24">
        <v>21.6</v>
      </c>
      <c r="H24">
        <v>20.9</v>
      </c>
      <c r="I24">
        <v>20.399999999999999</v>
      </c>
      <c r="J24">
        <v>20</v>
      </c>
      <c r="K24">
        <v>23.9</v>
      </c>
      <c r="L24">
        <v>23.4</v>
      </c>
      <c r="M24">
        <v>23.5</v>
      </c>
    </row>
    <row r="25" spans="1:13" x14ac:dyDescent="0.15">
      <c r="A25">
        <v>22.7</v>
      </c>
      <c r="B25">
        <v>22.2</v>
      </c>
      <c r="C25">
        <v>23.7</v>
      </c>
      <c r="D25">
        <v>26.3</v>
      </c>
      <c r="E25">
        <v>26.6</v>
      </c>
      <c r="F25">
        <v>25.6</v>
      </c>
      <c r="G25">
        <v>23.2</v>
      </c>
      <c r="H25">
        <v>21.6</v>
      </c>
      <c r="I25">
        <v>20.9</v>
      </c>
      <c r="J25">
        <v>20.399999999999999</v>
      </c>
      <c r="K25">
        <v>20</v>
      </c>
      <c r="L25">
        <v>23.9</v>
      </c>
      <c r="M25">
        <v>23.4</v>
      </c>
    </row>
    <row r="26" spans="1:13" x14ac:dyDescent="0.15">
      <c r="A26">
        <v>23.6</v>
      </c>
      <c r="B26">
        <v>22.7</v>
      </c>
      <c r="C26">
        <v>22.2</v>
      </c>
      <c r="D26">
        <v>23.7</v>
      </c>
      <c r="E26">
        <v>26.3</v>
      </c>
      <c r="F26">
        <v>26.6</v>
      </c>
      <c r="G26">
        <v>25.6</v>
      </c>
      <c r="H26">
        <v>23.2</v>
      </c>
      <c r="I26">
        <v>21.6</v>
      </c>
      <c r="J26">
        <v>20.9</v>
      </c>
      <c r="K26">
        <v>20.399999999999999</v>
      </c>
      <c r="L26">
        <v>20</v>
      </c>
      <c r="M26">
        <v>23.9</v>
      </c>
    </row>
    <row r="27" spans="1:13" x14ac:dyDescent="0.15">
      <c r="A27">
        <v>20.2</v>
      </c>
      <c r="B27">
        <v>23.6</v>
      </c>
      <c r="C27">
        <v>22.7</v>
      </c>
      <c r="D27">
        <v>22.2</v>
      </c>
      <c r="E27">
        <v>23.7</v>
      </c>
      <c r="F27">
        <v>26.3</v>
      </c>
      <c r="G27">
        <v>26.6</v>
      </c>
      <c r="H27">
        <v>25.6</v>
      </c>
      <c r="I27">
        <v>23.2</v>
      </c>
      <c r="J27">
        <v>21.6</v>
      </c>
      <c r="K27">
        <v>20.9</v>
      </c>
      <c r="L27">
        <v>20.399999999999999</v>
      </c>
      <c r="M27">
        <v>20</v>
      </c>
    </row>
    <row r="28" spans="1:13" x14ac:dyDescent="0.15">
      <c r="A28">
        <v>21.1</v>
      </c>
      <c r="B28">
        <v>20.2</v>
      </c>
      <c r="C28">
        <v>23.6</v>
      </c>
      <c r="D28">
        <v>22.7</v>
      </c>
      <c r="E28">
        <v>22.2</v>
      </c>
      <c r="F28">
        <v>23.7</v>
      </c>
      <c r="G28">
        <v>26.3</v>
      </c>
      <c r="H28">
        <v>26.6</v>
      </c>
      <c r="I28">
        <v>25.6</v>
      </c>
      <c r="J28">
        <v>23.2</v>
      </c>
      <c r="K28">
        <v>21.6</v>
      </c>
      <c r="L28">
        <v>20.9</v>
      </c>
      <c r="M28">
        <v>20.399999999999999</v>
      </c>
    </row>
    <row r="29" spans="1:13" x14ac:dyDescent="0.15">
      <c r="A29">
        <v>21.5</v>
      </c>
      <c r="B29">
        <v>21.1</v>
      </c>
      <c r="C29">
        <v>20.2</v>
      </c>
      <c r="D29">
        <v>23.6</v>
      </c>
      <c r="E29">
        <v>22.7</v>
      </c>
      <c r="F29">
        <v>22.2</v>
      </c>
      <c r="G29">
        <v>23.7</v>
      </c>
      <c r="H29">
        <v>26.3</v>
      </c>
      <c r="I29">
        <v>26.6</v>
      </c>
      <c r="J29">
        <v>25.6</v>
      </c>
      <c r="K29">
        <v>23.2</v>
      </c>
      <c r="L29">
        <v>21.6</v>
      </c>
      <c r="M29">
        <v>20.9</v>
      </c>
    </row>
    <row r="30" spans="1:13" x14ac:dyDescent="0.15">
      <c r="A30">
        <v>22.2</v>
      </c>
      <c r="B30">
        <v>21.5</v>
      </c>
      <c r="C30">
        <v>21.1</v>
      </c>
      <c r="D30">
        <v>20.2</v>
      </c>
      <c r="E30">
        <v>23.6</v>
      </c>
      <c r="F30">
        <v>22.7</v>
      </c>
      <c r="G30">
        <v>22.2</v>
      </c>
      <c r="H30">
        <v>23.7</v>
      </c>
      <c r="I30">
        <v>26.3</v>
      </c>
      <c r="J30">
        <v>26.6</v>
      </c>
      <c r="K30">
        <v>25.6</v>
      </c>
      <c r="L30">
        <v>23.2</v>
      </c>
      <c r="M30">
        <v>21.6</v>
      </c>
    </row>
    <row r="31" spans="1:13" x14ac:dyDescent="0.15">
      <c r="A31">
        <v>23.4</v>
      </c>
      <c r="B31">
        <v>22.2</v>
      </c>
      <c r="C31">
        <v>21.5</v>
      </c>
      <c r="D31">
        <v>21.1</v>
      </c>
      <c r="E31">
        <v>20.2</v>
      </c>
      <c r="F31">
        <v>23.6</v>
      </c>
      <c r="G31">
        <v>22.7</v>
      </c>
      <c r="H31">
        <v>22.2</v>
      </c>
      <c r="I31">
        <v>23.7</v>
      </c>
      <c r="J31">
        <v>26.3</v>
      </c>
      <c r="K31">
        <v>26.6</v>
      </c>
      <c r="L31">
        <v>25.6</v>
      </c>
      <c r="M31">
        <v>23.2</v>
      </c>
    </row>
    <row r="32" spans="1:13" x14ac:dyDescent="0.15">
      <c r="A32">
        <v>25.7</v>
      </c>
      <c r="B32">
        <v>23.4</v>
      </c>
      <c r="C32">
        <v>22.2</v>
      </c>
      <c r="D32">
        <v>21.5</v>
      </c>
      <c r="E32">
        <v>21.1</v>
      </c>
      <c r="F32">
        <v>20.2</v>
      </c>
      <c r="G32">
        <v>23.6</v>
      </c>
      <c r="H32">
        <v>22.7</v>
      </c>
      <c r="I32">
        <v>22.2</v>
      </c>
      <c r="J32">
        <v>23.7</v>
      </c>
      <c r="K32">
        <v>26.3</v>
      </c>
      <c r="L32">
        <v>26.6</v>
      </c>
      <c r="M32">
        <v>25.6</v>
      </c>
    </row>
    <row r="33" spans="1:13" x14ac:dyDescent="0.15">
      <c r="A33">
        <v>26.3</v>
      </c>
      <c r="B33">
        <v>25.7</v>
      </c>
      <c r="C33">
        <v>23.4</v>
      </c>
      <c r="D33">
        <v>22.2</v>
      </c>
      <c r="E33">
        <v>21.5</v>
      </c>
      <c r="F33">
        <v>21.1</v>
      </c>
      <c r="G33">
        <v>20.2</v>
      </c>
      <c r="H33">
        <v>23.6</v>
      </c>
      <c r="I33">
        <v>22.7</v>
      </c>
      <c r="J33">
        <v>22.2</v>
      </c>
      <c r="K33">
        <v>23.7</v>
      </c>
      <c r="L33">
        <v>26.3</v>
      </c>
      <c r="M33">
        <v>26.6</v>
      </c>
    </row>
    <row r="34" spans="1:13" x14ac:dyDescent="0.15">
      <c r="A34">
        <v>26.2</v>
      </c>
      <c r="B34">
        <v>26.3</v>
      </c>
      <c r="C34">
        <v>25.7</v>
      </c>
      <c r="D34">
        <v>23.4</v>
      </c>
      <c r="E34">
        <v>22.2</v>
      </c>
      <c r="F34">
        <v>21.5</v>
      </c>
      <c r="G34">
        <v>21.1</v>
      </c>
      <c r="H34">
        <v>20.2</v>
      </c>
      <c r="I34">
        <v>23.6</v>
      </c>
      <c r="J34">
        <v>22.7</v>
      </c>
      <c r="K34">
        <v>22.2</v>
      </c>
      <c r="L34">
        <v>23.7</v>
      </c>
      <c r="M34">
        <v>26.3</v>
      </c>
    </row>
    <row r="35" spans="1:13" x14ac:dyDescent="0.15">
      <c r="A35">
        <v>23.6</v>
      </c>
      <c r="B35">
        <v>26.2</v>
      </c>
      <c r="C35">
        <v>26.3</v>
      </c>
      <c r="D35">
        <v>25.7</v>
      </c>
      <c r="E35">
        <v>23.4</v>
      </c>
      <c r="F35">
        <v>22.2</v>
      </c>
      <c r="G35">
        <v>21.5</v>
      </c>
      <c r="H35">
        <v>21.1</v>
      </c>
      <c r="I35">
        <v>20.2</v>
      </c>
      <c r="J35">
        <v>23.6</v>
      </c>
      <c r="K35">
        <v>22.7</v>
      </c>
      <c r="L35">
        <v>22.2</v>
      </c>
      <c r="M35">
        <v>23.7</v>
      </c>
    </row>
    <row r="36" spans="1:13" x14ac:dyDescent="0.15">
      <c r="A36">
        <v>22.8</v>
      </c>
      <c r="B36">
        <v>23.6</v>
      </c>
      <c r="C36">
        <v>26.2</v>
      </c>
      <c r="D36">
        <v>26.3</v>
      </c>
      <c r="E36">
        <v>25.7</v>
      </c>
      <c r="F36">
        <v>23.4</v>
      </c>
      <c r="G36">
        <v>22.2</v>
      </c>
      <c r="H36">
        <v>21.5</v>
      </c>
      <c r="I36">
        <v>21.1</v>
      </c>
      <c r="J36">
        <v>20.2</v>
      </c>
      <c r="K36">
        <v>23.6</v>
      </c>
      <c r="L36">
        <v>22.7</v>
      </c>
      <c r="M36">
        <v>22.2</v>
      </c>
    </row>
    <row r="37" spans="1:13" x14ac:dyDescent="0.15">
      <c r="A37">
        <v>22.8</v>
      </c>
      <c r="B37">
        <v>22.8</v>
      </c>
      <c r="C37">
        <v>23.6</v>
      </c>
      <c r="D37">
        <v>26.2</v>
      </c>
      <c r="E37">
        <v>26.3</v>
      </c>
      <c r="F37">
        <v>25.7</v>
      </c>
      <c r="G37">
        <v>23.4</v>
      </c>
      <c r="H37">
        <v>22.2</v>
      </c>
      <c r="I37">
        <v>21.5</v>
      </c>
      <c r="J37">
        <v>21.1</v>
      </c>
      <c r="K37">
        <v>20.2</v>
      </c>
      <c r="L37">
        <v>23.6</v>
      </c>
      <c r="M37">
        <v>22.7</v>
      </c>
    </row>
    <row r="38" spans="1:13" x14ac:dyDescent="0.15">
      <c r="A38">
        <v>23.3</v>
      </c>
      <c r="B38">
        <v>22.8</v>
      </c>
      <c r="C38">
        <v>22.8</v>
      </c>
      <c r="D38">
        <v>23.6</v>
      </c>
      <c r="E38">
        <v>26.2</v>
      </c>
      <c r="F38">
        <v>26.3</v>
      </c>
      <c r="G38">
        <v>25.7</v>
      </c>
      <c r="H38">
        <v>23.4</v>
      </c>
      <c r="I38">
        <v>22.2</v>
      </c>
      <c r="J38">
        <v>21.5</v>
      </c>
      <c r="K38">
        <v>21.1</v>
      </c>
      <c r="L38">
        <v>20.2</v>
      </c>
      <c r="M38">
        <v>23.6</v>
      </c>
    </row>
    <row r="39" spans="1:13" x14ac:dyDescent="0.15">
      <c r="A39">
        <v>21</v>
      </c>
      <c r="B39">
        <v>23.3</v>
      </c>
      <c r="C39">
        <v>22.8</v>
      </c>
      <c r="D39">
        <v>22.8</v>
      </c>
      <c r="E39">
        <v>23.6</v>
      </c>
      <c r="F39">
        <v>26.2</v>
      </c>
      <c r="G39">
        <v>26.3</v>
      </c>
      <c r="H39">
        <v>25.7</v>
      </c>
      <c r="I39">
        <v>23.4</v>
      </c>
      <c r="J39">
        <v>22.2</v>
      </c>
      <c r="K39">
        <v>21.5</v>
      </c>
      <c r="L39">
        <v>21.1</v>
      </c>
      <c r="M39">
        <v>20.2</v>
      </c>
    </row>
    <row r="40" spans="1:13" x14ac:dyDescent="0.15">
      <c r="A40">
        <v>21.7</v>
      </c>
      <c r="B40">
        <v>21</v>
      </c>
      <c r="C40">
        <v>23.3</v>
      </c>
      <c r="D40">
        <v>22.8</v>
      </c>
      <c r="E40">
        <v>22.8</v>
      </c>
      <c r="F40">
        <v>23.6</v>
      </c>
      <c r="G40">
        <v>26.2</v>
      </c>
      <c r="H40">
        <v>26.3</v>
      </c>
      <c r="I40">
        <v>25.7</v>
      </c>
      <c r="J40">
        <v>23.4</v>
      </c>
      <c r="K40">
        <v>22.2</v>
      </c>
      <c r="L40">
        <v>21.5</v>
      </c>
      <c r="M40">
        <v>21.1</v>
      </c>
    </row>
    <row r="41" spans="1:13" x14ac:dyDescent="0.15">
      <c r="A41">
        <v>22.2</v>
      </c>
      <c r="B41">
        <v>21.7</v>
      </c>
      <c r="C41">
        <v>21</v>
      </c>
      <c r="D41">
        <v>23.3</v>
      </c>
      <c r="E41">
        <v>22.8</v>
      </c>
      <c r="F41">
        <v>22.8</v>
      </c>
      <c r="G41">
        <v>23.6</v>
      </c>
      <c r="H41">
        <v>26.2</v>
      </c>
      <c r="I41">
        <v>26.3</v>
      </c>
      <c r="J41">
        <v>25.7</v>
      </c>
      <c r="K41">
        <v>23.4</v>
      </c>
      <c r="L41">
        <v>22.2</v>
      </c>
      <c r="M41">
        <v>21.5</v>
      </c>
    </row>
    <row r="42" spans="1:13" x14ac:dyDescent="0.15">
      <c r="A42">
        <v>23.1</v>
      </c>
      <c r="B42">
        <v>22.2</v>
      </c>
      <c r="C42">
        <v>21.7</v>
      </c>
      <c r="D42">
        <v>21</v>
      </c>
      <c r="E42">
        <v>23.3</v>
      </c>
      <c r="F42">
        <v>22.8</v>
      </c>
      <c r="G42">
        <v>22.8</v>
      </c>
      <c r="H42">
        <v>23.6</v>
      </c>
      <c r="I42">
        <v>26.2</v>
      </c>
      <c r="J42">
        <v>26.3</v>
      </c>
      <c r="K42">
        <v>25.7</v>
      </c>
      <c r="L42">
        <v>23.4</v>
      </c>
      <c r="M42">
        <v>22.2</v>
      </c>
    </row>
    <row r="43" spans="1:13" x14ac:dyDescent="0.15">
      <c r="A43">
        <v>24.8</v>
      </c>
      <c r="B43">
        <v>23.1</v>
      </c>
      <c r="C43">
        <v>22.2</v>
      </c>
      <c r="D43">
        <v>21.7</v>
      </c>
      <c r="E43">
        <v>21</v>
      </c>
      <c r="F43">
        <v>23.3</v>
      </c>
      <c r="G43">
        <v>22.8</v>
      </c>
      <c r="H43">
        <v>22.8</v>
      </c>
      <c r="I43">
        <v>23.6</v>
      </c>
      <c r="J43">
        <v>26.2</v>
      </c>
      <c r="K43">
        <v>26.3</v>
      </c>
      <c r="L43">
        <v>25.7</v>
      </c>
      <c r="M43">
        <v>23.4</v>
      </c>
    </row>
    <row r="44" spans="1:13" x14ac:dyDescent="0.15">
      <c r="A44">
        <v>26.6</v>
      </c>
      <c r="B44">
        <v>24.8</v>
      </c>
      <c r="C44">
        <v>23.1</v>
      </c>
      <c r="D44">
        <v>22.2</v>
      </c>
      <c r="E44">
        <v>21.7</v>
      </c>
      <c r="F44">
        <v>21</v>
      </c>
      <c r="G44">
        <v>23.3</v>
      </c>
      <c r="H44">
        <v>22.8</v>
      </c>
      <c r="I44">
        <v>22.8</v>
      </c>
      <c r="J44">
        <v>23.6</v>
      </c>
      <c r="K44">
        <v>26.2</v>
      </c>
      <c r="L44">
        <v>26.3</v>
      </c>
      <c r="M44">
        <v>25.7</v>
      </c>
    </row>
    <row r="45" spans="1:13" x14ac:dyDescent="0.15">
      <c r="A45">
        <v>27.4</v>
      </c>
      <c r="B45">
        <v>26.6</v>
      </c>
      <c r="C45">
        <v>24.8</v>
      </c>
      <c r="D45">
        <v>23.1</v>
      </c>
      <c r="E45">
        <v>22.2</v>
      </c>
      <c r="F45">
        <v>21.7</v>
      </c>
      <c r="G45">
        <v>21</v>
      </c>
      <c r="H45">
        <v>23.3</v>
      </c>
      <c r="I45">
        <v>22.8</v>
      </c>
      <c r="J45">
        <v>22.8</v>
      </c>
      <c r="K45">
        <v>23.6</v>
      </c>
      <c r="L45">
        <v>26.2</v>
      </c>
      <c r="M45">
        <v>26.3</v>
      </c>
    </row>
    <row r="46" spans="1:13" x14ac:dyDescent="0.15">
      <c r="A46">
        <v>27.1</v>
      </c>
      <c r="B46">
        <v>27.4</v>
      </c>
      <c r="C46">
        <v>26.6</v>
      </c>
      <c r="D46">
        <v>24.8</v>
      </c>
      <c r="E46">
        <v>23.1</v>
      </c>
      <c r="F46">
        <v>22.2</v>
      </c>
      <c r="G46">
        <v>21.7</v>
      </c>
      <c r="H46">
        <v>21</v>
      </c>
      <c r="I46">
        <v>23.3</v>
      </c>
      <c r="J46">
        <v>22.8</v>
      </c>
      <c r="K46">
        <v>22.8</v>
      </c>
      <c r="L46">
        <v>23.6</v>
      </c>
      <c r="M46">
        <v>26.2</v>
      </c>
    </row>
    <row r="47" spans="1:13" x14ac:dyDescent="0.15">
      <c r="A47">
        <v>25.3</v>
      </c>
      <c r="B47">
        <v>27.1</v>
      </c>
      <c r="C47">
        <v>27.4</v>
      </c>
      <c r="D47">
        <v>26.6</v>
      </c>
      <c r="E47">
        <v>24.8</v>
      </c>
      <c r="F47">
        <v>23.1</v>
      </c>
      <c r="G47">
        <v>22.2</v>
      </c>
      <c r="H47">
        <v>21.7</v>
      </c>
      <c r="I47">
        <v>21</v>
      </c>
      <c r="J47">
        <v>23.3</v>
      </c>
      <c r="K47">
        <v>22.8</v>
      </c>
      <c r="L47">
        <v>22.8</v>
      </c>
      <c r="M47">
        <v>23.6</v>
      </c>
    </row>
    <row r="48" spans="1:13" x14ac:dyDescent="0.15">
      <c r="A48">
        <v>23.6</v>
      </c>
      <c r="B48">
        <v>25.3</v>
      </c>
      <c r="C48">
        <v>27.1</v>
      </c>
      <c r="D48">
        <v>27.4</v>
      </c>
      <c r="E48">
        <v>26.6</v>
      </c>
      <c r="F48">
        <v>24.8</v>
      </c>
      <c r="G48">
        <v>23.1</v>
      </c>
      <c r="H48">
        <v>22.2</v>
      </c>
      <c r="I48">
        <v>21.7</v>
      </c>
      <c r="J48">
        <v>21</v>
      </c>
      <c r="K48">
        <v>23.3</v>
      </c>
      <c r="L48">
        <v>22.8</v>
      </c>
      <c r="M48">
        <v>22.8</v>
      </c>
    </row>
    <row r="49" spans="1:13" x14ac:dyDescent="0.15">
      <c r="A49">
        <v>23.5</v>
      </c>
      <c r="B49">
        <v>23.6</v>
      </c>
      <c r="C49">
        <v>25.3</v>
      </c>
      <c r="D49">
        <v>27.1</v>
      </c>
      <c r="E49">
        <v>27.4</v>
      </c>
      <c r="F49">
        <v>26.6</v>
      </c>
      <c r="G49">
        <v>24.8</v>
      </c>
      <c r="H49">
        <v>23.1</v>
      </c>
      <c r="I49">
        <v>22.2</v>
      </c>
      <c r="J49">
        <v>21.7</v>
      </c>
      <c r="K49">
        <v>21</v>
      </c>
      <c r="L49">
        <v>23.3</v>
      </c>
      <c r="M49">
        <v>22.8</v>
      </c>
    </row>
    <row r="50" spans="1:13" x14ac:dyDescent="0.15">
      <c r="A50">
        <v>24.7</v>
      </c>
      <c r="B50">
        <v>23.5</v>
      </c>
      <c r="C50">
        <v>23.6</v>
      </c>
      <c r="D50">
        <v>25.3</v>
      </c>
      <c r="E50">
        <v>27.1</v>
      </c>
      <c r="F50">
        <v>27.4</v>
      </c>
      <c r="G50">
        <v>26.6</v>
      </c>
      <c r="H50">
        <v>24.8</v>
      </c>
      <c r="I50">
        <v>23.1</v>
      </c>
      <c r="J50">
        <v>22.2</v>
      </c>
      <c r="K50">
        <v>21.7</v>
      </c>
      <c r="L50">
        <v>21</v>
      </c>
      <c r="M50">
        <v>23.3</v>
      </c>
    </row>
    <row r="51" spans="1:13" x14ac:dyDescent="0.15">
      <c r="A51">
        <v>21.2</v>
      </c>
      <c r="B51">
        <v>24.7</v>
      </c>
      <c r="C51">
        <v>23.5</v>
      </c>
      <c r="D51">
        <v>23.6</v>
      </c>
      <c r="E51">
        <v>25.3</v>
      </c>
      <c r="F51">
        <v>27.1</v>
      </c>
      <c r="G51">
        <v>27.4</v>
      </c>
      <c r="H51">
        <v>26.6</v>
      </c>
      <c r="I51">
        <v>24.8</v>
      </c>
      <c r="J51">
        <v>23.1</v>
      </c>
      <c r="K51">
        <v>22.2</v>
      </c>
      <c r="L51">
        <v>21.7</v>
      </c>
      <c r="M51">
        <v>21</v>
      </c>
    </row>
    <row r="52" spans="1:13" x14ac:dyDescent="0.15">
      <c r="A52">
        <v>22.5</v>
      </c>
      <c r="B52">
        <v>21.2</v>
      </c>
      <c r="C52">
        <v>24.7</v>
      </c>
      <c r="D52">
        <v>23.5</v>
      </c>
      <c r="E52">
        <v>23.6</v>
      </c>
      <c r="F52">
        <v>25.3</v>
      </c>
      <c r="G52">
        <v>27.1</v>
      </c>
      <c r="H52">
        <v>27.4</v>
      </c>
      <c r="I52">
        <v>26.6</v>
      </c>
      <c r="J52">
        <v>24.8</v>
      </c>
      <c r="K52">
        <v>23.1</v>
      </c>
      <c r="L52">
        <v>22.2</v>
      </c>
      <c r="M52">
        <v>21.7</v>
      </c>
    </row>
    <row r="53" spans="1:13" x14ac:dyDescent="0.15">
      <c r="A53">
        <v>22.7</v>
      </c>
      <c r="B53">
        <v>22.5</v>
      </c>
      <c r="C53">
        <v>21.2</v>
      </c>
      <c r="D53">
        <v>24.7</v>
      </c>
      <c r="E53">
        <v>23.5</v>
      </c>
      <c r="F53">
        <v>23.6</v>
      </c>
      <c r="G53">
        <v>25.3</v>
      </c>
      <c r="H53">
        <v>27.1</v>
      </c>
      <c r="I53">
        <v>27.4</v>
      </c>
      <c r="J53">
        <v>26.6</v>
      </c>
      <c r="K53">
        <v>24.8</v>
      </c>
      <c r="L53">
        <v>23.1</v>
      </c>
      <c r="M53">
        <v>22.2</v>
      </c>
    </row>
    <row r="54" spans="1:13" x14ac:dyDescent="0.15">
      <c r="A54">
        <v>23.6</v>
      </c>
      <c r="B54">
        <v>22.7</v>
      </c>
      <c r="C54">
        <v>22.5</v>
      </c>
      <c r="D54">
        <v>21.2</v>
      </c>
      <c r="E54">
        <v>24.7</v>
      </c>
      <c r="F54">
        <v>23.5</v>
      </c>
      <c r="G54">
        <v>23.6</v>
      </c>
      <c r="H54">
        <v>25.3</v>
      </c>
      <c r="I54">
        <v>27.1</v>
      </c>
      <c r="J54">
        <v>27.4</v>
      </c>
      <c r="K54">
        <v>26.6</v>
      </c>
      <c r="L54">
        <v>24.8</v>
      </c>
      <c r="M54">
        <v>23.1</v>
      </c>
    </row>
    <row r="55" spans="1:13" x14ac:dyDescent="0.15">
      <c r="A55">
        <v>25.1</v>
      </c>
      <c r="B55">
        <v>23.6</v>
      </c>
      <c r="C55">
        <v>22.7</v>
      </c>
      <c r="D55">
        <v>22.5</v>
      </c>
      <c r="E55">
        <v>21.2</v>
      </c>
      <c r="F55">
        <v>24.7</v>
      </c>
      <c r="G55">
        <v>23.5</v>
      </c>
      <c r="H55">
        <v>23.6</v>
      </c>
      <c r="I55">
        <v>25.3</v>
      </c>
      <c r="J55">
        <v>27.1</v>
      </c>
      <c r="K55">
        <v>27.4</v>
      </c>
      <c r="L55">
        <v>26.6</v>
      </c>
      <c r="M55">
        <v>24.8</v>
      </c>
    </row>
    <row r="56" spans="1:13" x14ac:dyDescent="0.15">
      <c r="A56">
        <v>27.6</v>
      </c>
      <c r="B56">
        <v>25.1</v>
      </c>
      <c r="C56">
        <v>23.6</v>
      </c>
      <c r="D56">
        <v>22.7</v>
      </c>
      <c r="E56">
        <v>22.5</v>
      </c>
      <c r="F56">
        <v>21.2</v>
      </c>
      <c r="G56">
        <v>24.7</v>
      </c>
      <c r="H56">
        <v>23.5</v>
      </c>
      <c r="I56">
        <v>23.6</v>
      </c>
      <c r="J56">
        <v>25.3</v>
      </c>
      <c r="K56">
        <v>27.1</v>
      </c>
      <c r="L56">
        <v>27.4</v>
      </c>
      <c r="M56">
        <v>26.6</v>
      </c>
    </row>
    <row r="57" spans="1:13" x14ac:dyDescent="0.15">
      <c r="A57">
        <v>28.2</v>
      </c>
      <c r="B57">
        <v>27.6</v>
      </c>
      <c r="C57">
        <v>25.1</v>
      </c>
      <c r="D57">
        <v>23.6</v>
      </c>
      <c r="E57">
        <v>22.7</v>
      </c>
      <c r="F57">
        <v>22.5</v>
      </c>
      <c r="G57">
        <v>21.2</v>
      </c>
      <c r="H57">
        <v>24.7</v>
      </c>
      <c r="I57">
        <v>23.5</v>
      </c>
      <c r="J57">
        <v>23.6</v>
      </c>
      <c r="K57">
        <v>25.3</v>
      </c>
      <c r="L57">
        <v>27.1</v>
      </c>
      <c r="M57">
        <v>27.4</v>
      </c>
    </row>
    <row r="58" spans="1:13" x14ac:dyDescent="0.15">
      <c r="A58">
        <v>27.7</v>
      </c>
      <c r="B58">
        <v>28.2</v>
      </c>
      <c r="C58">
        <v>27.6</v>
      </c>
      <c r="D58">
        <v>25.1</v>
      </c>
      <c r="E58">
        <v>23.6</v>
      </c>
      <c r="F58">
        <v>22.7</v>
      </c>
      <c r="G58">
        <v>22.5</v>
      </c>
      <c r="H58">
        <v>21.2</v>
      </c>
      <c r="I58">
        <v>24.7</v>
      </c>
      <c r="J58">
        <v>23.5</v>
      </c>
      <c r="K58">
        <v>23.6</v>
      </c>
      <c r="L58">
        <v>25.3</v>
      </c>
      <c r="M58">
        <v>27.1</v>
      </c>
    </row>
    <row r="59" spans="1:13" x14ac:dyDescent="0.15">
      <c r="A59">
        <v>25.7</v>
      </c>
      <c r="B59">
        <v>27.7</v>
      </c>
      <c r="C59">
        <v>28.2</v>
      </c>
      <c r="D59">
        <v>27.6</v>
      </c>
      <c r="E59">
        <v>25.1</v>
      </c>
      <c r="F59">
        <v>23.6</v>
      </c>
      <c r="G59">
        <v>22.7</v>
      </c>
      <c r="H59">
        <v>22.5</v>
      </c>
      <c r="I59">
        <v>21.2</v>
      </c>
      <c r="J59">
        <v>24.7</v>
      </c>
      <c r="K59">
        <v>23.5</v>
      </c>
      <c r="L59">
        <v>23.6</v>
      </c>
      <c r="M59">
        <v>25.3</v>
      </c>
    </row>
    <row r="60" spans="1:13" x14ac:dyDescent="0.15">
      <c r="A60">
        <v>24.3</v>
      </c>
      <c r="B60">
        <v>25.7</v>
      </c>
      <c r="C60">
        <v>27.7</v>
      </c>
      <c r="D60">
        <v>28.2</v>
      </c>
      <c r="E60">
        <v>27.6</v>
      </c>
      <c r="F60">
        <v>25.1</v>
      </c>
      <c r="G60">
        <v>23.6</v>
      </c>
      <c r="H60">
        <v>22.7</v>
      </c>
      <c r="I60">
        <v>22.5</v>
      </c>
      <c r="J60">
        <v>21.2</v>
      </c>
      <c r="K60">
        <v>24.7</v>
      </c>
      <c r="L60">
        <v>23.5</v>
      </c>
      <c r="M60">
        <v>23.6</v>
      </c>
    </row>
    <row r="61" spans="1:13" x14ac:dyDescent="0.15">
      <c r="A61">
        <v>23.7</v>
      </c>
      <c r="B61">
        <v>24.3</v>
      </c>
      <c r="C61">
        <v>25.7</v>
      </c>
      <c r="D61">
        <v>27.7</v>
      </c>
      <c r="E61">
        <v>28.2</v>
      </c>
      <c r="F61">
        <v>27.6</v>
      </c>
      <c r="G61">
        <v>25.1</v>
      </c>
      <c r="H61">
        <v>23.6</v>
      </c>
      <c r="I61">
        <v>22.7</v>
      </c>
      <c r="J61">
        <v>22.5</v>
      </c>
      <c r="K61">
        <v>21.2</v>
      </c>
      <c r="L61">
        <v>24.7</v>
      </c>
      <c r="M61">
        <v>23.5</v>
      </c>
    </row>
    <row r="62" spans="1:13" x14ac:dyDescent="0.15">
      <c r="A62">
        <v>24.9</v>
      </c>
      <c r="B62">
        <v>23.7</v>
      </c>
      <c r="C62">
        <v>24.3</v>
      </c>
      <c r="D62">
        <v>25.7</v>
      </c>
      <c r="E62">
        <v>27.7</v>
      </c>
      <c r="F62">
        <v>28.2</v>
      </c>
      <c r="G62">
        <v>27.6</v>
      </c>
      <c r="H62">
        <v>25.1</v>
      </c>
      <c r="I62">
        <v>23.6</v>
      </c>
      <c r="J62">
        <v>22.7</v>
      </c>
      <c r="K62">
        <v>22.5</v>
      </c>
      <c r="L62">
        <v>21.2</v>
      </c>
      <c r="M62">
        <v>24.7</v>
      </c>
    </row>
    <row r="63" spans="1:13" x14ac:dyDescent="0.15">
      <c r="A63">
        <v>21.8</v>
      </c>
      <c r="B63">
        <v>24.9</v>
      </c>
      <c r="C63">
        <v>23.7</v>
      </c>
      <c r="D63">
        <v>24.3</v>
      </c>
      <c r="E63">
        <v>25.7</v>
      </c>
      <c r="F63">
        <v>27.7</v>
      </c>
      <c r="G63">
        <v>28.2</v>
      </c>
      <c r="H63">
        <v>27.6</v>
      </c>
      <c r="I63">
        <v>25.1</v>
      </c>
      <c r="J63">
        <v>23.6</v>
      </c>
      <c r="K63">
        <v>22.7</v>
      </c>
      <c r="L63">
        <v>22.5</v>
      </c>
      <c r="M63">
        <v>21.2</v>
      </c>
    </row>
    <row r="64" spans="1:13" x14ac:dyDescent="0.15">
      <c r="A64">
        <v>21.9</v>
      </c>
      <c r="B64">
        <v>21.8</v>
      </c>
      <c r="C64">
        <v>24.9</v>
      </c>
      <c r="D64">
        <v>23.7</v>
      </c>
      <c r="E64">
        <v>24.3</v>
      </c>
      <c r="F64">
        <v>25.7</v>
      </c>
      <c r="G64">
        <v>27.7</v>
      </c>
      <c r="H64">
        <v>28.2</v>
      </c>
      <c r="I64">
        <v>27.6</v>
      </c>
      <c r="J64">
        <v>25.1</v>
      </c>
      <c r="K64">
        <v>23.6</v>
      </c>
      <c r="L64">
        <v>22.7</v>
      </c>
      <c r="M64">
        <v>22.5</v>
      </c>
    </row>
    <row r="65" spans="1:13" x14ac:dyDescent="0.15">
      <c r="A65">
        <v>23.1</v>
      </c>
      <c r="B65">
        <v>21.9</v>
      </c>
      <c r="C65">
        <v>21.8</v>
      </c>
      <c r="D65">
        <v>24.9</v>
      </c>
      <c r="E65">
        <v>23.7</v>
      </c>
      <c r="F65">
        <v>24.3</v>
      </c>
      <c r="G65">
        <v>25.7</v>
      </c>
      <c r="H65">
        <v>27.7</v>
      </c>
      <c r="I65">
        <v>28.2</v>
      </c>
      <c r="J65">
        <v>27.6</v>
      </c>
      <c r="K65">
        <v>25.1</v>
      </c>
      <c r="L65">
        <v>23.6</v>
      </c>
      <c r="M65">
        <v>22.7</v>
      </c>
    </row>
    <row r="66" spans="1:13" x14ac:dyDescent="0.15">
      <c r="A66">
        <v>23.2</v>
      </c>
      <c r="B66">
        <v>23.1</v>
      </c>
      <c r="C66">
        <v>21.9</v>
      </c>
      <c r="D66">
        <v>21.8</v>
      </c>
      <c r="E66">
        <v>24.9</v>
      </c>
      <c r="F66">
        <v>23.7</v>
      </c>
      <c r="G66">
        <v>24.3</v>
      </c>
      <c r="H66">
        <v>25.7</v>
      </c>
      <c r="I66">
        <v>27.7</v>
      </c>
      <c r="J66">
        <v>28.2</v>
      </c>
      <c r="K66">
        <v>27.6</v>
      </c>
      <c r="L66">
        <v>25.1</v>
      </c>
      <c r="M66">
        <v>23.6</v>
      </c>
    </row>
    <row r="67" spans="1:13" x14ac:dyDescent="0.15">
      <c r="A67">
        <v>24.2</v>
      </c>
      <c r="B67">
        <v>23.2</v>
      </c>
      <c r="C67">
        <v>23.1</v>
      </c>
      <c r="D67">
        <v>21.9</v>
      </c>
      <c r="E67">
        <v>21.8</v>
      </c>
      <c r="F67">
        <v>24.9</v>
      </c>
      <c r="G67">
        <v>23.7</v>
      </c>
      <c r="H67">
        <v>24.3</v>
      </c>
      <c r="I67">
        <v>25.7</v>
      </c>
      <c r="J67">
        <v>27.7</v>
      </c>
      <c r="K67">
        <v>28.2</v>
      </c>
      <c r="L67">
        <v>27.6</v>
      </c>
      <c r="M67">
        <v>25.1</v>
      </c>
    </row>
    <row r="68" spans="1:13" x14ac:dyDescent="0.15">
      <c r="A68">
        <v>27.2</v>
      </c>
      <c r="B68">
        <v>24.2</v>
      </c>
      <c r="C68">
        <v>23.2</v>
      </c>
      <c r="D68">
        <v>23.1</v>
      </c>
      <c r="E68">
        <v>21.9</v>
      </c>
      <c r="F68">
        <v>21.8</v>
      </c>
      <c r="G68">
        <v>24.9</v>
      </c>
      <c r="H68">
        <v>23.7</v>
      </c>
      <c r="I68">
        <v>24.3</v>
      </c>
      <c r="J68">
        <v>25.7</v>
      </c>
      <c r="K68">
        <v>27.7</v>
      </c>
      <c r="L68">
        <v>28.2</v>
      </c>
      <c r="M68">
        <v>27.6</v>
      </c>
    </row>
    <row r="69" spans="1:13" x14ac:dyDescent="0.15">
      <c r="A69">
        <v>28</v>
      </c>
      <c r="B69">
        <v>27.2</v>
      </c>
      <c r="C69">
        <v>24.2</v>
      </c>
      <c r="D69">
        <v>23.2</v>
      </c>
      <c r="E69">
        <v>23.1</v>
      </c>
      <c r="F69">
        <v>21.9</v>
      </c>
      <c r="G69">
        <v>21.8</v>
      </c>
      <c r="H69">
        <v>24.9</v>
      </c>
      <c r="I69">
        <v>23.7</v>
      </c>
      <c r="J69">
        <v>24.3</v>
      </c>
      <c r="K69">
        <v>25.7</v>
      </c>
      <c r="L69">
        <v>27.7</v>
      </c>
      <c r="M69">
        <v>28.2</v>
      </c>
    </row>
    <row r="70" spans="1:13" x14ac:dyDescent="0.15">
      <c r="A70">
        <v>27.6</v>
      </c>
      <c r="B70">
        <v>28</v>
      </c>
      <c r="C70">
        <v>27.2</v>
      </c>
      <c r="D70">
        <v>24.2</v>
      </c>
      <c r="E70">
        <v>23.2</v>
      </c>
      <c r="F70">
        <v>23.1</v>
      </c>
      <c r="G70">
        <v>21.9</v>
      </c>
      <c r="H70">
        <v>21.8</v>
      </c>
      <c r="I70">
        <v>24.9</v>
      </c>
      <c r="J70">
        <v>23.7</v>
      </c>
      <c r="K70">
        <v>24.3</v>
      </c>
      <c r="L70">
        <v>25.7</v>
      </c>
      <c r="M70">
        <v>27.7</v>
      </c>
    </row>
    <row r="71" spans="1:13" x14ac:dyDescent="0.15">
      <c r="A71">
        <v>25.2</v>
      </c>
      <c r="B71">
        <v>27.6</v>
      </c>
      <c r="C71">
        <v>28</v>
      </c>
      <c r="D71">
        <v>27.2</v>
      </c>
      <c r="E71">
        <v>24.2</v>
      </c>
      <c r="F71">
        <v>23.2</v>
      </c>
      <c r="G71">
        <v>23.1</v>
      </c>
      <c r="H71">
        <v>21.9</v>
      </c>
      <c r="I71">
        <v>21.8</v>
      </c>
      <c r="J71">
        <v>24.9</v>
      </c>
      <c r="K71">
        <v>23.7</v>
      </c>
      <c r="L71">
        <v>24.3</v>
      </c>
      <c r="M71">
        <v>25.7</v>
      </c>
    </row>
    <row r="72" spans="1:13" x14ac:dyDescent="0.15">
      <c r="A72">
        <v>24.1</v>
      </c>
      <c r="B72">
        <v>25.2</v>
      </c>
      <c r="C72">
        <v>27.6</v>
      </c>
      <c r="D72">
        <v>28</v>
      </c>
      <c r="E72">
        <v>27.2</v>
      </c>
      <c r="F72">
        <v>24.2</v>
      </c>
      <c r="G72">
        <v>23.2</v>
      </c>
      <c r="H72">
        <v>23.1</v>
      </c>
      <c r="I72">
        <v>21.9</v>
      </c>
      <c r="J72">
        <v>21.8</v>
      </c>
      <c r="K72">
        <v>24.9</v>
      </c>
      <c r="L72">
        <v>23.7</v>
      </c>
      <c r="M72">
        <v>24.3</v>
      </c>
    </row>
    <row r="73" spans="1:13" x14ac:dyDescent="0.15">
      <c r="A73">
        <v>23.6</v>
      </c>
      <c r="B73">
        <v>24.1</v>
      </c>
      <c r="C73">
        <v>25.2</v>
      </c>
      <c r="D73">
        <v>27.6</v>
      </c>
      <c r="E73">
        <v>28</v>
      </c>
      <c r="F73">
        <v>27.2</v>
      </c>
      <c r="G73">
        <v>24.2</v>
      </c>
      <c r="H73">
        <v>23.2</v>
      </c>
      <c r="I73">
        <v>23.1</v>
      </c>
      <c r="J73">
        <v>21.9</v>
      </c>
      <c r="K73">
        <v>21.8</v>
      </c>
      <c r="L73">
        <v>24.9</v>
      </c>
      <c r="M73">
        <v>23.7</v>
      </c>
    </row>
    <row r="74" spans="1:13" x14ac:dyDescent="0.15">
      <c r="A74">
        <v>24.1</v>
      </c>
      <c r="B74">
        <v>23.6</v>
      </c>
      <c r="C74">
        <v>24.1</v>
      </c>
      <c r="D74">
        <v>25.2</v>
      </c>
      <c r="E74">
        <v>27.6</v>
      </c>
      <c r="F74">
        <v>28</v>
      </c>
      <c r="G74">
        <v>27.2</v>
      </c>
      <c r="H74">
        <v>24.2</v>
      </c>
      <c r="I74">
        <v>23.2</v>
      </c>
      <c r="J74">
        <v>23.1</v>
      </c>
      <c r="K74">
        <v>21.9</v>
      </c>
      <c r="L74">
        <v>21.8</v>
      </c>
      <c r="M74">
        <v>24.9</v>
      </c>
    </row>
    <row r="75" spans="1:13" x14ac:dyDescent="0.15">
      <c r="A75">
        <v>20.7</v>
      </c>
      <c r="B75">
        <v>24.1</v>
      </c>
      <c r="C75">
        <v>23.6</v>
      </c>
      <c r="D75">
        <v>24.1</v>
      </c>
      <c r="E75">
        <v>25.2</v>
      </c>
      <c r="F75">
        <v>27.6</v>
      </c>
      <c r="G75">
        <v>28</v>
      </c>
      <c r="H75">
        <v>27.2</v>
      </c>
      <c r="I75">
        <v>24.2</v>
      </c>
      <c r="J75">
        <v>23.2</v>
      </c>
      <c r="K75">
        <v>23.1</v>
      </c>
      <c r="L75">
        <v>21.9</v>
      </c>
      <c r="M75">
        <v>21.8</v>
      </c>
    </row>
    <row r="76" spans="1:13" x14ac:dyDescent="0.15">
      <c r="A76">
        <v>22</v>
      </c>
      <c r="B76">
        <v>20.7</v>
      </c>
      <c r="C76">
        <v>24.1</v>
      </c>
      <c r="D76">
        <v>23.6</v>
      </c>
      <c r="E76">
        <v>24.1</v>
      </c>
      <c r="F76">
        <v>25.2</v>
      </c>
      <c r="G76">
        <v>27.6</v>
      </c>
      <c r="H76">
        <v>28</v>
      </c>
      <c r="I76">
        <v>27.2</v>
      </c>
      <c r="J76">
        <v>24.2</v>
      </c>
      <c r="K76">
        <v>23.2</v>
      </c>
      <c r="L76">
        <v>23.1</v>
      </c>
      <c r="M76">
        <v>21.9</v>
      </c>
    </row>
    <row r="77" spans="1:13" x14ac:dyDescent="0.15">
      <c r="A77">
        <v>22.5</v>
      </c>
      <c r="B77">
        <v>22</v>
      </c>
      <c r="C77">
        <v>20.7</v>
      </c>
      <c r="D77">
        <v>24.1</v>
      </c>
      <c r="E77">
        <v>23.6</v>
      </c>
      <c r="F77">
        <v>24.1</v>
      </c>
      <c r="G77">
        <v>25.2</v>
      </c>
      <c r="H77">
        <v>27.6</v>
      </c>
      <c r="I77">
        <v>28</v>
      </c>
      <c r="J77">
        <v>27.2</v>
      </c>
      <c r="K77">
        <v>24.2</v>
      </c>
      <c r="L77">
        <v>23.2</v>
      </c>
      <c r="M77">
        <v>23.1</v>
      </c>
    </row>
    <row r="78" spans="1:13" x14ac:dyDescent="0.15">
      <c r="A78">
        <v>23.6</v>
      </c>
      <c r="B78">
        <v>22.5</v>
      </c>
      <c r="C78">
        <v>22</v>
      </c>
      <c r="D78">
        <v>20.7</v>
      </c>
      <c r="E78">
        <v>24.1</v>
      </c>
      <c r="F78">
        <v>23.6</v>
      </c>
      <c r="G78">
        <v>24.1</v>
      </c>
      <c r="H78">
        <v>25.2</v>
      </c>
      <c r="I78">
        <v>27.6</v>
      </c>
      <c r="J78">
        <v>28</v>
      </c>
      <c r="K78">
        <v>27.2</v>
      </c>
      <c r="L78">
        <v>24.2</v>
      </c>
      <c r="M78">
        <v>23.2</v>
      </c>
    </row>
    <row r="79" spans="1:13" x14ac:dyDescent="0.15">
      <c r="A79">
        <v>25.2</v>
      </c>
      <c r="B79">
        <v>23.6</v>
      </c>
      <c r="C79">
        <v>22.5</v>
      </c>
      <c r="D79">
        <v>22</v>
      </c>
      <c r="E79">
        <v>20.7</v>
      </c>
      <c r="F79">
        <v>24.1</v>
      </c>
      <c r="G79">
        <v>23.6</v>
      </c>
      <c r="H79">
        <v>24.1</v>
      </c>
      <c r="I79">
        <v>25.2</v>
      </c>
      <c r="J79">
        <v>27.6</v>
      </c>
      <c r="K79">
        <v>28</v>
      </c>
      <c r="L79">
        <v>27.2</v>
      </c>
      <c r="M79">
        <v>24.2</v>
      </c>
    </row>
    <row r="80" spans="1:13" x14ac:dyDescent="0.15">
      <c r="A80">
        <v>27.6</v>
      </c>
      <c r="B80">
        <v>25.2</v>
      </c>
      <c r="C80">
        <v>23.6</v>
      </c>
      <c r="D80">
        <v>22.5</v>
      </c>
      <c r="E80">
        <v>22</v>
      </c>
      <c r="F80">
        <v>20.7</v>
      </c>
      <c r="G80">
        <v>24.1</v>
      </c>
      <c r="H80">
        <v>23.6</v>
      </c>
      <c r="I80">
        <v>24.1</v>
      </c>
      <c r="J80">
        <v>25.2</v>
      </c>
      <c r="K80">
        <v>27.6</v>
      </c>
      <c r="L80">
        <v>28</v>
      </c>
      <c r="M80">
        <v>27.2</v>
      </c>
    </row>
    <row r="81" spans="1:13" x14ac:dyDescent="0.15">
      <c r="A81">
        <v>28.2</v>
      </c>
      <c r="B81">
        <v>27.6</v>
      </c>
      <c r="C81">
        <v>25.2</v>
      </c>
      <c r="D81">
        <v>23.6</v>
      </c>
      <c r="E81">
        <v>22.5</v>
      </c>
      <c r="F81">
        <v>22</v>
      </c>
      <c r="G81">
        <v>20.7</v>
      </c>
      <c r="H81">
        <v>24.1</v>
      </c>
      <c r="I81">
        <v>23.6</v>
      </c>
      <c r="J81">
        <v>24.1</v>
      </c>
      <c r="K81">
        <v>25.2</v>
      </c>
      <c r="L81">
        <v>27.6</v>
      </c>
      <c r="M81">
        <v>28</v>
      </c>
    </row>
    <row r="82" spans="1:13" x14ac:dyDescent="0.15">
      <c r="A82">
        <v>28</v>
      </c>
      <c r="B82">
        <v>28.2</v>
      </c>
      <c r="C82">
        <v>27.6</v>
      </c>
      <c r="D82">
        <v>25.2</v>
      </c>
      <c r="E82">
        <v>23.6</v>
      </c>
      <c r="F82">
        <v>22.5</v>
      </c>
      <c r="G82">
        <v>22</v>
      </c>
      <c r="H82">
        <v>20.7</v>
      </c>
      <c r="I82">
        <v>24.1</v>
      </c>
      <c r="J82">
        <v>23.6</v>
      </c>
      <c r="K82">
        <v>24.1</v>
      </c>
      <c r="L82">
        <v>25.2</v>
      </c>
      <c r="M82">
        <v>27.6</v>
      </c>
    </row>
    <row r="83" spans="1:13" x14ac:dyDescent="0.15">
      <c r="A83">
        <v>26.3</v>
      </c>
      <c r="B83">
        <v>28</v>
      </c>
      <c r="C83">
        <v>28.2</v>
      </c>
      <c r="D83">
        <v>27.6</v>
      </c>
      <c r="E83">
        <v>25.2</v>
      </c>
      <c r="F83">
        <v>23.6</v>
      </c>
      <c r="G83">
        <v>22.5</v>
      </c>
      <c r="H83">
        <v>22</v>
      </c>
      <c r="I83">
        <v>20.7</v>
      </c>
      <c r="J83">
        <v>24.1</v>
      </c>
      <c r="K83">
        <v>23.6</v>
      </c>
      <c r="L83">
        <v>24.1</v>
      </c>
      <c r="M83">
        <v>25.2</v>
      </c>
    </row>
    <row r="84" spans="1:13" x14ac:dyDescent="0.15">
      <c r="A84">
        <v>25.9</v>
      </c>
      <c r="B84">
        <v>26.3</v>
      </c>
      <c r="C84">
        <v>28</v>
      </c>
      <c r="D84">
        <v>28.2</v>
      </c>
      <c r="E84">
        <v>27.6</v>
      </c>
      <c r="F84">
        <v>25.2</v>
      </c>
      <c r="G84">
        <v>23.6</v>
      </c>
      <c r="H84">
        <v>22.5</v>
      </c>
      <c r="I84">
        <v>22</v>
      </c>
      <c r="J84">
        <v>20.7</v>
      </c>
      <c r="K84">
        <v>24.1</v>
      </c>
      <c r="L84">
        <v>23.6</v>
      </c>
      <c r="M84">
        <v>24.1</v>
      </c>
    </row>
    <row r="85" spans="1:13" x14ac:dyDescent="0.15">
      <c r="A85">
        <v>25.9</v>
      </c>
      <c r="B85">
        <v>25.9</v>
      </c>
      <c r="C85">
        <v>26.3</v>
      </c>
      <c r="D85">
        <v>28</v>
      </c>
      <c r="E85">
        <v>28.2</v>
      </c>
      <c r="F85">
        <v>27.6</v>
      </c>
      <c r="G85">
        <v>25.2</v>
      </c>
      <c r="H85">
        <v>23.6</v>
      </c>
      <c r="I85">
        <v>22.5</v>
      </c>
      <c r="J85">
        <v>22</v>
      </c>
      <c r="K85">
        <v>20.7</v>
      </c>
      <c r="L85">
        <v>24.1</v>
      </c>
      <c r="M85">
        <v>23.6</v>
      </c>
    </row>
    <row r="86" spans="1:13" x14ac:dyDescent="0.15">
      <c r="A86">
        <v>27.1</v>
      </c>
      <c r="B86">
        <v>25.9</v>
      </c>
      <c r="C86">
        <v>25.9</v>
      </c>
      <c r="D86">
        <v>26.3</v>
      </c>
      <c r="E86">
        <v>28</v>
      </c>
      <c r="F86">
        <v>28.2</v>
      </c>
      <c r="G86">
        <v>27.6</v>
      </c>
      <c r="H86">
        <v>25.2</v>
      </c>
      <c r="I86">
        <v>23.6</v>
      </c>
      <c r="J86">
        <v>22.5</v>
      </c>
      <c r="K86">
        <v>22</v>
      </c>
      <c r="L86">
        <v>20.7</v>
      </c>
      <c r="M86">
        <v>24.1</v>
      </c>
    </row>
    <row r="87" spans="1:13" x14ac:dyDescent="0.15">
      <c r="A87">
        <v>22.9</v>
      </c>
      <c r="B87">
        <v>27.1</v>
      </c>
      <c r="C87">
        <v>25.9</v>
      </c>
      <c r="D87">
        <v>25.9</v>
      </c>
      <c r="E87">
        <v>26.3</v>
      </c>
      <c r="F87">
        <v>28</v>
      </c>
      <c r="G87">
        <v>28.2</v>
      </c>
      <c r="H87">
        <v>27.6</v>
      </c>
      <c r="I87">
        <v>25.2</v>
      </c>
      <c r="J87">
        <v>23.6</v>
      </c>
      <c r="K87">
        <v>22.5</v>
      </c>
      <c r="L87">
        <v>22</v>
      </c>
      <c r="M87">
        <v>20.7</v>
      </c>
    </row>
    <row r="88" spans="1:13" x14ac:dyDescent="0.15">
      <c r="A88">
        <v>23.8</v>
      </c>
      <c r="B88">
        <v>22.9</v>
      </c>
      <c r="C88">
        <v>27.1</v>
      </c>
      <c r="D88">
        <v>25.9</v>
      </c>
      <c r="E88">
        <v>25.9</v>
      </c>
      <c r="F88">
        <v>26.3</v>
      </c>
      <c r="G88">
        <v>28</v>
      </c>
      <c r="H88">
        <v>28.2</v>
      </c>
      <c r="I88">
        <v>27.6</v>
      </c>
      <c r="J88">
        <v>25.2</v>
      </c>
      <c r="K88">
        <v>23.6</v>
      </c>
      <c r="L88">
        <v>22.5</v>
      </c>
      <c r="M88">
        <v>22</v>
      </c>
    </row>
    <row r="89" spans="1:13" x14ac:dyDescent="0.15">
      <c r="A89">
        <v>24.8</v>
      </c>
      <c r="B89">
        <v>23.8</v>
      </c>
      <c r="C89">
        <v>22.9</v>
      </c>
      <c r="D89">
        <v>27.1</v>
      </c>
      <c r="E89">
        <v>25.9</v>
      </c>
      <c r="F89">
        <v>25.9</v>
      </c>
      <c r="G89">
        <v>26.3</v>
      </c>
      <c r="H89">
        <v>28</v>
      </c>
      <c r="I89">
        <v>28.2</v>
      </c>
      <c r="J89">
        <v>27.6</v>
      </c>
      <c r="K89">
        <v>25.2</v>
      </c>
      <c r="L89">
        <v>23.6</v>
      </c>
      <c r="M89">
        <v>22.5</v>
      </c>
    </row>
    <row r="90" spans="1:13" x14ac:dyDescent="0.15">
      <c r="A90">
        <v>25.4</v>
      </c>
      <c r="B90">
        <v>24.8</v>
      </c>
      <c r="C90">
        <v>23.8</v>
      </c>
      <c r="D90">
        <v>22.9</v>
      </c>
      <c r="E90">
        <v>27.1</v>
      </c>
      <c r="F90">
        <v>25.9</v>
      </c>
      <c r="G90">
        <v>25.9</v>
      </c>
      <c r="H90">
        <v>26.3</v>
      </c>
      <c r="I90">
        <v>28</v>
      </c>
      <c r="J90">
        <v>28.2</v>
      </c>
      <c r="K90">
        <v>27.6</v>
      </c>
      <c r="L90">
        <v>25.2</v>
      </c>
      <c r="M90">
        <v>23.6</v>
      </c>
    </row>
    <row r="91" spans="1:13" x14ac:dyDescent="0.15">
      <c r="A91">
        <v>27</v>
      </c>
      <c r="B91">
        <v>25.4</v>
      </c>
      <c r="C91">
        <v>24.8</v>
      </c>
      <c r="D91">
        <v>23.8</v>
      </c>
      <c r="E91">
        <v>22.9</v>
      </c>
      <c r="F91">
        <v>27.1</v>
      </c>
      <c r="G91">
        <v>25.9</v>
      </c>
      <c r="H91">
        <v>25.9</v>
      </c>
      <c r="I91">
        <v>26.3</v>
      </c>
      <c r="J91">
        <v>28</v>
      </c>
      <c r="K91">
        <v>28.2</v>
      </c>
      <c r="L91">
        <v>27.6</v>
      </c>
      <c r="M91">
        <v>25.2</v>
      </c>
    </row>
    <row r="92" spans="1:13" x14ac:dyDescent="0.15">
      <c r="A92">
        <v>29.9</v>
      </c>
      <c r="B92">
        <v>27</v>
      </c>
      <c r="C92">
        <v>25.4</v>
      </c>
      <c r="D92">
        <v>24.8</v>
      </c>
      <c r="E92">
        <v>23.8</v>
      </c>
      <c r="F92">
        <v>22.9</v>
      </c>
      <c r="G92">
        <v>27.1</v>
      </c>
      <c r="H92">
        <v>25.9</v>
      </c>
      <c r="I92">
        <v>25.9</v>
      </c>
      <c r="J92">
        <v>26.3</v>
      </c>
      <c r="K92">
        <v>28</v>
      </c>
      <c r="L92">
        <v>28.2</v>
      </c>
      <c r="M92">
        <v>27.6</v>
      </c>
    </row>
    <row r="93" spans="1:13" x14ac:dyDescent="0.15">
      <c r="A93">
        <v>31.2</v>
      </c>
      <c r="B93">
        <v>29.9</v>
      </c>
      <c r="C93">
        <v>27</v>
      </c>
      <c r="D93">
        <v>25.4</v>
      </c>
      <c r="E93">
        <v>24.8</v>
      </c>
      <c r="F93">
        <v>23.8</v>
      </c>
      <c r="G93">
        <v>22.9</v>
      </c>
      <c r="H93">
        <v>27.1</v>
      </c>
      <c r="I93">
        <v>25.9</v>
      </c>
      <c r="J93">
        <v>25.9</v>
      </c>
      <c r="K93">
        <v>26.3</v>
      </c>
      <c r="L93">
        <v>28</v>
      </c>
      <c r="M93">
        <v>28.2</v>
      </c>
    </row>
    <row r="94" spans="1:13" x14ac:dyDescent="0.15">
      <c r="A94">
        <v>30.7</v>
      </c>
      <c r="B94">
        <v>31.2</v>
      </c>
      <c r="C94">
        <v>29.9</v>
      </c>
      <c r="D94">
        <v>27</v>
      </c>
      <c r="E94">
        <v>25.4</v>
      </c>
      <c r="F94">
        <v>24.8</v>
      </c>
      <c r="G94">
        <v>23.8</v>
      </c>
      <c r="H94">
        <v>22.9</v>
      </c>
      <c r="I94">
        <v>27.1</v>
      </c>
      <c r="J94">
        <v>25.9</v>
      </c>
      <c r="K94">
        <v>25.9</v>
      </c>
      <c r="L94">
        <v>26.3</v>
      </c>
      <c r="M94">
        <v>28</v>
      </c>
    </row>
    <row r="95" spans="1:13" x14ac:dyDescent="0.15">
      <c r="A95">
        <v>28.9</v>
      </c>
      <c r="B95">
        <v>30.7</v>
      </c>
      <c r="C95">
        <v>31.2</v>
      </c>
      <c r="D95">
        <v>29.9</v>
      </c>
      <c r="E95">
        <v>27</v>
      </c>
      <c r="F95">
        <v>25.4</v>
      </c>
      <c r="G95">
        <v>24.8</v>
      </c>
      <c r="H95">
        <v>23.8</v>
      </c>
      <c r="I95">
        <v>22.9</v>
      </c>
      <c r="J95">
        <v>27.1</v>
      </c>
      <c r="K95">
        <v>25.9</v>
      </c>
      <c r="L95">
        <v>25.9</v>
      </c>
      <c r="M95">
        <v>26.3</v>
      </c>
    </row>
    <row r="96" spans="1:13" x14ac:dyDescent="0.15">
      <c r="A96">
        <v>28.3</v>
      </c>
      <c r="B96">
        <v>28.9</v>
      </c>
      <c r="C96">
        <v>30.7</v>
      </c>
      <c r="D96">
        <v>31.2</v>
      </c>
      <c r="E96">
        <v>29.9</v>
      </c>
      <c r="F96">
        <v>27</v>
      </c>
      <c r="G96">
        <v>25.4</v>
      </c>
      <c r="H96">
        <v>24.8</v>
      </c>
      <c r="I96">
        <v>23.8</v>
      </c>
      <c r="J96">
        <v>22.9</v>
      </c>
      <c r="K96">
        <v>27.1</v>
      </c>
      <c r="L96">
        <v>25.9</v>
      </c>
      <c r="M96">
        <v>25.9</v>
      </c>
    </row>
    <row r="97" spans="1:13" x14ac:dyDescent="0.15">
      <c r="A97">
        <v>28</v>
      </c>
      <c r="B97">
        <v>28.3</v>
      </c>
      <c r="C97">
        <v>28.9</v>
      </c>
      <c r="D97">
        <v>30.7</v>
      </c>
      <c r="E97">
        <v>31.2</v>
      </c>
      <c r="F97">
        <v>29.9</v>
      </c>
      <c r="G97">
        <v>27</v>
      </c>
      <c r="H97">
        <v>25.4</v>
      </c>
      <c r="I97">
        <v>24.8</v>
      </c>
      <c r="J97">
        <v>23.8</v>
      </c>
      <c r="K97">
        <v>22.9</v>
      </c>
      <c r="L97">
        <v>27.1</v>
      </c>
      <c r="M97">
        <v>25.9</v>
      </c>
    </row>
    <row r="98" spans="1:13" x14ac:dyDescent="0.15">
      <c r="A98">
        <v>29.1</v>
      </c>
      <c r="B98">
        <v>28</v>
      </c>
      <c r="C98">
        <v>28.3</v>
      </c>
      <c r="D98">
        <v>28.9</v>
      </c>
      <c r="E98">
        <v>30.7</v>
      </c>
      <c r="F98">
        <v>31.2</v>
      </c>
      <c r="G98">
        <v>29.9</v>
      </c>
      <c r="H98">
        <v>27</v>
      </c>
      <c r="I98">
        <v>25.4</v>
      </c>
      <c r="J98">
        <v>24.8</v>
      </c>
      <c r="K98">
        <v>23.8</v>
      </c>
      <c r="L98">
        <v>22.9</v>
      </c>
      <c r="M98">
        <v>27.1</v>
      </c>
    </row>
    <row r="99" spans="1:13" x14ac:dyDescent="0.15">
      <c r="A99" s="20">
        <v>25.6</v>
      </c>
      <c r="B99" s="20">
        <v>29.1</v>
      </c>
      <c r="C99" s="20">
        <v>28</v>
      </c>
      <c r="D99" s="20">
        <v>28.3</v>
      </c>
      <c r="E99" s="20">
        <v>28.9</v>
      </c>
      <c r="F99" s="20">
        <v>30.7</v>
      </c>
      <c r="G99" s="20">
        <v>31.2</v>
      </c>
      <c r="H99" s="20">
        <v>29.9</v>
      </c>
      <c r="I99" s="20">
        <v>27</v>
      </c>
      <c r="J99" s="20">
        <v>25.4</v>
      </c>
      <c r="K99" s="20">
        <v>24.8</v>
      </c>
      <c r="L99" s="20">
        <v>23.8</v>
      </c>
      <c r="M99" s="20">
        <v>22.9</v>
      </c>
    </row>
    <row r="100" spans="1:13" x14ac:dyDescent="0.15">
      <c r="A100" s="20">
        <v>26.5</v>
      </c>
      <c r="B100" s="20">
        <v>25.6</v>
      </c>
      <c r="C100" s="20">
        <v>29.1</v>
      </c>
      <c r="D100" s="20">
        <v>28</v>
      </c>
      <c r="E100" s="20">
        <v>28.3</v>
      </c>
      <c r="F100" s="20">
        <v>28.9</v>
      </c>
      <c r="G100" s="20">
        <v>30.7</v>
      </c>
      <c r="H100" s="20">
        <v>31.2</v>
      </c>
      <c r="I100" s="20">
        <v>29.9</v>
      </c>
      <c r="J100" s="20">
        <v>27</v>
      </c>
      <c r="K100" s="20">
        <v>25.4</v>
      </c>
      <c r="L100" s="20">
        <v>24.8</v>
      </c>
      <c r="M100" s="20">
        <v>23.8</v>
      </c>
    </row>
    <row r="101" spans="1:13" x14ac:dyDescent="0.15">
      <c r="A101" s="20">
        <v>27.2</v>
      </c>
      <c r="B101" s="20">
        <v>26.5</v>
      </c>
      <c r="C101" s="20">
        <v>25.6</v>
      </c>
      <c r="D101" s="20">
        <v>29.1</v>
      </c>
      <c r="E101" s="20">
        <v>28</v>
      </c>
      <c r="F101" s="20">
        <v>28.3</v>
      </c>
      <c r="G101" s="20">
        <v>28.9</v>
      </c>
      <c r="H101" s="20">
        <v>30.7</v>
      </c>
      <c r="I101" s="20">
        <v>31.2</v>
      </c>
      <c r="J101" s="20">
        <v>29.9</v>
      </c>
      <c r="K101" s="20">
        <v>27</v>
      </c>
      <c r="L101" s="20">
        <v>25.4</v>
      </c>
      <c r="M101" s="20">
        <v>24.8</v>
      </c>
    </row>
    <row r="102" spans="1:13" x14ac:dyDescent="0.15">
      <c r="A102" s="20">
        <v>27.9</v>
      </c>
      <c r="B102" s="20">
        <v>27.2</v>
      </c>
      <c r="C102" s="20">
        <v>26.5</v>
      </c>
      <c r="D102" s="20">
        <v>25.6</v>
      </c>
      <c r="E102" s="20">
        <v>29.1</v>
      </c>
      <c r="F102" s="20">
        <v>28</v>
      </c>
      <c r="G102" s="20">
        <v>28.3</v>
      </c>
      <c r="H102" s="20">
        <v>28.9</v>
      </c>
      <c r="I102" s="20">
        <v>30.7</v>
      </c>
      <c r="J102" s="20">
        <v>31.2</v>
      </c>
      <c r="K102" s="20">
        <v>29.9</v>
      </c>
      <c r="L102" s="20">
        <v>27</v>
      </c>
      <c r="M102" s="20">
        <v>25.4</v>
      </c>
    </row>
    <row r="103" spans="1:13" x14ac:dyDescent="0.15">
      <c r="A103" s="20">
        <v>29.4</v>
      </c>
      <c r="B103" s="20">
        <v>27.9</v>
      </c>
      <c r="C103" s="20">
        <v>27.2</v>
      </c>
      <c r="D103" s="20">
        <v>26.5</v>
      </c>
      <c r="E103" s="20">
        <v>25.6</v>
      </c>
      <c r="F103" s="20">
        <v>29.1</v>
      </c>
      <c r="G103" s="20">
        <v>28</v>
      </c>
      <c r="H103" s="20">
        <v>28.3</v>
      </c>
      <c r="I103" s="20">
        <v>28.9</v>
      </c>
      <c r="J103" s="20">
        <v>30.7</v>
      </c>
      <c r="K103" s="20">
        <v>31.2</v>
      </c>
      <c r="L103" s="20">
        <v>29.9</v>
      </c>
      <c r="M103" s="20">
        <v>27</v>
      </c>
    </row>
    <row r="104" spans="1:13" x14ac:dyDescent="0.15">
      <c r="A104" s="20">
        <v>31.8</v>
      </c>
      <c r="B104" s="20">
        <v>29.4</v>
      </c>
      <c r="C104" s="20">
        <v>27.9</v>
      </c>
      <c r="D104" s="20">
        <v>27.2</v>
      </c>
      <c r="E104" s="20">
        <v>26.5</v>
      </c>
      <c r="F104" s="20">
        <v>25.6</v>
      </c>
      <c r="G104" s="20">
        <v>29.1</v>
      </c>
      <c r="H104" s="20">
        <v>28</v>
      </c>
      <c r="I104" s="20">
        <v>28.3</v>
      </c>
      <c r="J104" s="20">
        <v>28.9</v>
      </c>
      <c r="K104" s="20">
        <v>30.7</v>
      </c>
      <c r="L104" s="20">
        <v>31.2</v>
      </c>
      <c r="M104" s="20">
        <v>29.9</v>
      </c>
    </row>
    <row r="105" spans="1:13" x14ac:dyDescent="0.15">
      <c r="A105" s="20">
        <v>32.700000000000003</v>
      </c>
      <c r="B105" s="20">
        <v>31.8</v>
      </c>
      <c r="C105" s="20">
        <v>29.4</v>
      </c>
      <c r="D105" s="20">
        <v>27.9</v>
      </c>
      <c r="E105" s="20">
        <v>27.2</v>
      </c>
      <c r="F105" s="20">
        <v>26.5</v>
      </c>
      <c r="G105" s="20">
        <v>25.6</v>
      </c>
      <c r="H105" s="20">
        <v>29.1</v>
      </c>
      <c r="I105" s="20">
        <v>28</v>
      </c>
      <c r="J105" s="20">
        <v>28.3</v>
      </c>
      <c r="K105" s="20">
        <v>28.9</v>
      </c>
      <c r="L105" s="20">
        <v>30.7</v>
      </c>
      <c r="M105" s="20">
        <v>31.2</v>
      </c>
    </row>
    <row r="106" spans="1:13" x14ac:dyDescent="0.15">
      <c r="A106" s="20">
        <v>32.4</v>
      </c>
      <c r="B106" s="20">
        <v>32.700000000000003</v>
      </c>
      <c r="C106" s="20">
        <v>31.8</v>
      </c>
      <c r="D106" s="20">
        <v>29.4</v>
      </c>
      <c r="E106" s="20">
        <v>27.9</v>
      </c>
      <c r="F106" s="20">
        <v>27.2</v>
      </c>
      <c r="G106" s="20">
        <v>26.5</v>
      </c>
      <c r="H106" s="20">
        <v>25.6</v>
      </c>
      <c r="I106" s="20">
        <v>29.1</v>
      </c>
      <c r="J106" s="20">
        <v>28</v>
      </c>
      <c r="K106" s="20">
        <v>28.3</v>
      </c>
      <c r="L106" s="20">
        <v>28.9</v>
      </c>
      <c r="M106" s="20">
        <v>30.7</v>
      </c>
    </row>
    <row r="107" spans="1:13" x14ac:dyDescent="0.15">
      <c r="A107" s="20">
        <v>30.4</v>
      </c>
      <c r="B107" s="20">
        <v>32.4</v>
      </c>
      <c r="C107" s="20">
        <v>32.700000000000003</v>
      </c>
      <c r="D107" s="20">
        <v>31.8</v>
      </c>
      <c r="E107" s="20">
        <v>29.4</v>
      </c>
      <c r="F107" s="20">
        <v>27.9</v>
      </c>
      <c r="G107" s="20">
        <v>27.2</v>
      </c>
      <c r="H107" s="20">
        <v>26.5</v>
      </c>
      <c r="I107" s="20">
        <v>25.6</v>
      </c>
      <c r="J107" s="20">
        <v>29.1</v>
      </c>
      <c r="K107" s="20">
        <v>28</v>
      </c>
      <c r="L107" s="20">
        <v>28.3</v>
      </c>
      <c r="M107" s="20">
        <v>28.9</v>
      </c>
    </row>
    <row r="108" spans="1:13" x14ac:dyDescent="0.15">
      <c r="A108" s="20">
        <v>29.5</v>
      </c>
      <c r="B108" s="20">
        <v>30.4</v>
      </c>
      <c r="C108" s="20">
        <v>32.4</v>
      </c>
      <c r="D108" s="20">
        <v>32.700000000000003</v>
      </c>
      <c r="E108" s="20">
        <v>31.8</v>
      </c>
      <c r="F108" s="20">
        <v>29.4</v>
      </c>
      <c r="G108" s="20">
        <v>27.9</v>
      </c>
      <c r="H108" s="20">
        <v>27.2</v>
      </c>
      <c r="I108" s="20">
        <v>26.5</v>
      </c>
      <c r="J108" s="20">
        <v>25.6</v>
      </c>
      <c r="K108" s="20">
        <v>29.1</v>
      </c>
      <c r="L108" s="20">
        <v>28</v>
      </c>
      <c r="M108" s="20">
        <v>28.3</v>
      </c>
    </row>
    <row r="109" spans="1:13" x14ac:dyDescent="0.15">
      <c r="A109" s="20">
        <v>29.3</v>
      </c>
      <c r="B109" s="20">
        <v>29.5</v>
      </c>
      <c r="C109" s="20">
        <v>30.4</v>
      </c>
      <c r="D109" s="20">
        <v>32.4</v>
      </c>
      <c r="E109" s="20">
        <v>32.700000000000003</v>
      </c>
      <c r="F109" s="20">
        <v>31.8</v>
      </c>
      <c r="G109" s="20">
        <v>29.4</v>
      </c>
      <c r="H109" s="20">
        <v>27.9</v>
      </c>
      <c r="I109" s="20">
        <v>27.2</v>
      </c>
      <c r="J109" s="20">
        <v>26.5</v>
      </c>
      <c r="K109" s="20">
        <v>25.6</v>
      </c>
      <c r="L109" s="20">
        <v>29.1</v>
      </c>
      <c r="M109" s="20">
        <v>28</v>
      </c>
    </row>
    <row r="110" spans="1:13" x14ac:dyDescent="0.15">
      <c r="A110" s="20">
        <v>30.3</v>
      </c>
      <c r="B110" s="20">
        <v>29.3</v>
      </c>
      <c r="C110" s="20">
        <v>29.5</v>
      </c>
      <c r="D110" s="20">
        <v>30.4</v>
      </c>
      <c r="E110" s="20">
        <v>32.4</v>
      </c>
      <c r="F110" s="20">
        <v>32.700000000000003</v>
      </c>
      <c r="G110" s="20">
        <v>31.8</v>
      </c>
      <c r="H110" s="20">
        <v>29.4</v>
      </c>
      <c r="I110" s="20">
        <v>27.9</v>
      </c>
      <c r="J110" s="20">
        <v>27.2</v>
      </c>
      <c r="K110" s="20">
        <v>26.5</v>
      </c>
      <c r="L110" s="20">
        <v>25.6</v>
      </c>
      <c r="M110" s="20">
        <v>29.1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 enableFormatConditionsCalculation="0"/>
  <dimension ref="A1:N116"/>
  <sheetViews>
    <sheetView topLeftCell="A95" zoomScale="89" workbookViewId="0">
      <selection activeCell="G125" sqref="G125"/>
    </sheetView>
  </sheetViews>
  <sheetFormatPr baseColWidth="10" defaultRowHeight="13" x14ac:dyDescent="0.15"/>
  <cols>
    <col min="11" max="11" width="9.5" customWidth="1"/>
  </cols>
  <sheetData>
    <row r="1" spans="1:14" x14ac:dyDescent="0.15">
      <c r="C1" s="2">
        <v>4.7946384964277708</v>
      </c>
      <c r="D1" s="2">
        <v>1.5743668425203902E-2</v>
      </c>
      <c r="E1" s="2">
        <v>-3.0266960220965835</v>
      </c>
      <c r="F1" s="2">
        <v>2.5577025295957512</v>
      </c>
      <c r="G1" s="2">
        <v>1.7906313818478201</v>
      </c>
      <c r="H1" s="2">
        <v>1.0401427054456513</v>
      </c>
      <c r="I1" s="2">
        <v>0.65069665703433222</v>
      </c>
      <c r="J1" s="2">
        <v>0.11304810025949683</v>
      </c>
    </row>
    <row r="2" spans="1:14" x14ac:dyDescent="0.15">
      <c r="A2" t="s">
        <v>1</v>
      </c>
      <c r="B2" t="s">
        <v>3</v>
      </c>
      <c r="C2" t="s">
        <v>0</v>
      </c>
      <c r="D2" t="s">
        <v>2</v>
      </c>
      <c r="E2" s="8" t="s">
        <v>20</v>
      </c>
      <c r="F2" s="8" t="s">
        <v>25</v>
      </c>
      <c r="G2" s="8" t="s">
        <v>26</v>
      </c>
      <c r="H2" s="8" t="s">
        <v>27</v>
      </c>
      <c r="I2" s="8" t="s">
        <v>59</v>
      </c>
      <c r="J2" s="8" t="s">
        <v>67</v>
      </c>
      <c r="K2" s="8" t="s">
        <v>10</v>
      </c>
      <c r="L2" s="23" t="s">
        <v>58</v>
      </c>
      <c r="M2" s="8" t="s">
        <v>72</v>
      </c>
      <c r="N2" s="8" t="s">
        <v>73</v>
      </c>
    </row>
    <row r="3" spans="1:14" x14ac:dyDescent="0.15">
      <c r="A3" s="1">
        <v>32874</v>
      </c>
      <c r="B3">
        <v>1</v>
      </c>
      <c r="C3">
        <v>20.100000000000001</v>
      </c>
      <c r="D3">
        <v>13</v>
      </c>
      <c r="E3">
        <v>1</v>
      </c>
      <c r="F3">
        <v>0</v>
      </c>
      <c r="G3">
        <v>0</v>
      </c>
      <c r="H3">
        <v>0</v>
      </c>
      <c r="I3">
        <v>23.6</v>
      </c>
      <c r="J3">
        <v>18.8</v>
      </c>
      <c r="K3" s="2">
        <f>$C$1+SUMPRODUCT($D$1:$J$1,D3:J3)</f>
        <v>19.454355554747618</v>
      </c>
      <c r="L3" s="18">
        <v>0.64564444525237974</v>
      </c>
      <c r="M3" s="2">
        <f>K3-2*'Final Regression Data'!$B$7</f>
        <v>18.089706320270899</v>
      </c>
      <c r="N3" s="2">
        <f>K3+2*'Final Regression Data'!$B$7</f>
        <v>20.819004789224337</v>
      </c>
    </row>
    <row r="4" spans="1:14" x14ac:dyDescent="0.15">
      <c r="A4" s="1">
        <v>32905</v>
      </c>
      <c r="B4">
        <v>2</v>
      </c>
      <c r="C4">
        <v>21.6</v>
      </c>
      <c r="D4">
        <v>14</v>
      </c>
      <c r="E4">
        <v>0</v>
      </c>
      <c r="F4">
        <v>0</v>
      </c>
      <c r="G4">
        <v>0</v>
      </c>
      <c r="H4">
        <v>0</v>
      </c>
      <c r="I4">
        <v>20.100000000000001</v>
      </c>
      <c r="J4">
        <v>20.6</v>
      </c>
      <c r="K4" s="2">
        <f t="shared" ref="K4:K67" si="0">$C$1+SUMPRODUCT($D$1:$J$1,D4:J4)</f>
        <v>20.422843526116338</v>
      </c>
      <c r="L4" s="18">
        <v>1.1771564738836631</v>
      </c>
      <c r="M4" s="2">
        <f>K4-2*'Final Regression Data'!$B$7</f>
        <v>19.058194291639619</v>
      </c>
      <c r="N4" s="2">
        <f>K4+2*'Final Regression Data'!$B$7</f>
        <v>21.787492760593057</v>
      </c>
    </row>
    <row r="5" spans="1:14" x14ac:dyDescent="0.15">
      <c r="A5" s="1">
        <v>32933</v>
      </c>
      <c r="B5">
        <v>3</v>
      </c>
      <c r="C5">
        <v>21.6</v>
      </c>
      <c r="D5">
        <v>15</v>
      </c>
      <c r="E5">
        <v>0</v>
      </c>
      <c r="F5">
        <v>0</v>
      </c>
      <c r="G5">
        <v>0</v>
      </c>
      <c r="H5">
        <v>0</v>
      </c>
      <c r="I5">
        <v>21.6</v>
      </c>
      <c r="J5">
        <v>22.5</v>
      </c>
      <c r="K5" s="2">
        <f t="shared" si="0"/>
        <v>21.629423570586084</v>
      </c>
      <c r="L5" s="18">
        <v>-2.9423570586082803E-2</v>
      </c>
      <c r="M5" s="2">
        <f>K5-2*'Final Regression Data'!$B$7</f>
        <v>20.264774336109365</v>
      </c>
      <c r="N5" s="2">
        <f>K5+2*'Final Regression Data'!$B$7</f>
        <v>22.994072805062803</v>
      </c>
    </row>
    <row r="6" spans="1:14" x14ac:dyDescent="0.15">
      <c r="A6" s="1">
        <v>32964</v>
      </c>
      <c r="B6">
        <v>4</v>
      </c>
      <c r="C6">
        <v>21.9</v>
      </c>
      <c r="D6">
        <v>16</v>
      </c>
      <c r="E6">
        <v>0</v>
      </c>
      <c r="F6">
        <v>0</v>
      </c>
      <c r="G6">
        <v>0</v>
      </c>
      <c r="H6">
        <v>0</v>
      </c>
      <c r="I6">
        <v>21.6</v>
      </c>
      <c r="J6">
        <v>23.3</v>
      </c>
      <c r="K6" s="2">
        <f t="shared" si="0"/>
        <v>21.735605719218889</v>
      </c>
      <c r="L6" s="18">
        <v>0.16439428078111007</v>
      </c>
      <c r="M6" s="2">
        <f>K6-2*'Final Regression Data'!$B$7</f>
        <v>20.37095648474217</v>
      </c>
      <c r="N6" s="2">
        <f>K6+2*'Final Regression Data'!$B$7</f>
        <v>23.100254953695607</v>
      </c>
    </row>
    <row r="7" spans="1:14" x14ac:dyDescent="0.15">
      <c r="A7" s="1">
        <v>32994</v>
      </c>
      <c r="B7">
        <v>5</v>
      </c>
      <c r="C7">
        <v>23.4</v>
      </c>
      <c r="D7">
        <v>17</v>
      </c>
      <c r="E7">
        <v>0</v>
      </c>
      <c r="F7">
        <v>0</v>
      </c>
      <c r="G7">
        <v>0</v>
      </c>
      <c r="H7">
        <v>0</v>
      </c>
      <c r="I7">
        <v>21.9</v>
      </c>
      <c r="J7">
        <v>23.8</v>
      </c>
      <c r="K7" s="2">
        <f t="shared" si="0"/>
        <v>22.003082434884135</v>
      </c>
      <c r="L7" s="18">
        <v>1.3969175651158636</v>
      </c>
      <c r="M7" s="2">
        <f>K7-2*'Final Regression Data'!$B$7</f>
        <v>20.638433200407416</v>
      </c>
      <c r="N7" s="2">
        <f>K7+2*'Final Regression Data'!$B$7</f>
        <v>23.367731669360854</v>
      </c>
    </row>
    <row r="8" spans="1:14" x14ac:dyDescent="0.15">
      <c r="A8" s="1">
        <v>33025</v>
      </c>
      <c r="B8">
        <v>6</v>
      </c>
      <c r="C8">
        <v>25.9</v>
      </c>
      <c r="D8">
        <v>18</v>
      </c>
      <c r="E8">
        <v>0</v>
      </c>
      <c r="F8">
        <v>1</v>
      </c>
      <c r="G8">
        <v>0</v>
      </c>
      <c r="H8">
        <v>0</v>
      </c>
      <c r="I8">
        <v>23.4</v>
      </c>
      <c r="J8">
        <v>22.3</v>
      </c>
      <c r="K8" s="2">
        <f t="shared" si="0"/>
        <v>25.383001468067341</v>
      </c>
      <c r="L8" s="18">
        <v>0.51699853193265355</v>
      </c>
      <c r="M8" s="2">
        <f>K8-2*'Final Regression Data'!$B$7</f>
        <v>24.018352233590623</v>
      </c>
      <c r="N8" s="2">
        <f>K8+2*'Final Regression Data'!$B$7</f>
        <v>26.74765070254406</v>
      </c>
    </row>
    <row r="9" spans="1:14" x14ac:dyDescent="0.15">
      <c r="A9" s="1">
        <v>33055</v>
      </c>
      <c r="B9">
        <v>7</v>
      </c>
      <c r="C9">
        <v>26</v>
      </c>
      <c r="D9">
        <v>19</v>
      </c>
      <c r="E9">
        <v>0</v>
      </c>
      <c r="F9">
        <v>0</v>
      </c>
      <c r="G9">
        <v>1</v>
      </c>
      <c r="H9">
        <v>0</v>
      </c>
      <c r="I9">
        <v>25.9</v>
      </c>
      <c r="J9">
        <v>22.3</v>
      </c>
      <c r="K9" s="2">
        <f t="shared" si="0"/>
        <v>26.258415631330443</v>
      </c>
      <c r="L9" s="18">
        <v>-0.25841563133044687</v>
      </c>
      <c r="M9" s="2">
        <f>K9-2*'Final Regression Data'!$B$7</f>
        <v>24.893766396853724</v>
      </c>
      <c r="N9" s="2">
        <f>K9+2*'Final Regression Data'!$B$7</f>
        <v>27.623064865807162</v>
      </c>
    </row>
    <row r="10" spans="1:14" x14ac:dyDescent="0.15">
      <c r="A10" s="1">
        <v>33086</v>
      </c>
      <c r="B10">
        <v>8</v>
      </c>
      <c r="C10">
        <v>26.2</v>
      </c>
      <c r="D10">
        <v>20</v>
      </c>
      <c r="E10">
        <v>0</v>
      </c>
      <c r="F10">
        <v>0</v>
      </c>
      <c r="G10">
        <v>0</v>
      </c>
      <c r="H10">
        <v>1</v>
      </c>
      <c r="I10">
        <v>26</v>
      </c>
      <c r="J10">
        <v>22.1</v>
      </c>
      <c r="K10" s="2">
        <f t="shared" si="0"/>
        <v>25.56613066900502</v>
      </c>
      <c r="L10" s="18">
        <v>0.63386933099497966</v>
      </c>
      <c r="M10" s="2">
        <f>K10-2*'Final Regression Data'!$B$7</f>
        <v>24.201481434528301</v>
      </c>
      <c r="N10" s="2">
        <f>K10+2*'Final Regression Data'!$B$7</f>
        <v>26.930779903481739</v>
      </c>
    </row>
    <row r="11" spans="1:14" x14ac:dyDescent="0.15">
      <c r="A11" s="1">
        <v>33117</v>
      </c>
      <c r="B11">
        <v>9</v>
      </c>
      <c r="C11">
        <v>24.7</v>
      </c>
      <c r="D11">
        <v>21</v>
      </c>
      <c r="E11">
        <v>0</v>
      </c>
      <c r="F11">
        <v>0</v>
      </c>
      <c r="G11">
        <v>0</v>
      </c>
      <c r="H11">
        <v>0</v>
      </c>
      <c r="I11">
        <v>26.2</v>
      </c>
      <c r="J11">
        <v>23.6</v>
      </c>
      <c r="K11" s="2">
        <f t="shared" si="0"/>
        <v>24.841443113780684</v>
      </c>
      <c r="L11" s="18">
        <v>-0.14144311378068153</v>
      </c>
      <c r="M11" s="2">
        <f>K11-2*'Final Regression Data'!$B$7</f>
        <v>23.476793879303965</v>
      </c>
      <c r="N11" s="2">
        <f>K11+2*'Final Regression Data'!$B$7</f>
        <v>26.206092348257403</v>
      </c>
    </row>
    <row r="12" spans="1:14" x14ac:dyDescent="0.15">
      <c r="A12" s="1">
        <v>33147</v>
      </c>
      <c r="B12">
        <v>10</v>
      </c>
      <c r="C12">
        <v>23.5</v>
      </c>
      <c r="D12">
        <v>22</v>
      </c>
      <c r="E12">
        <v>0</v>
      </c>
      <c r="F12">
        <v>0</v>
      </c>
      <c r="G12">
        <v>0</v>
      </c>
      <c r="H12">
        <v>0</v>
      </c>
      <c r="I12">
        <v>24.7</v>
      </c>
      <c r="J12">
        <v>20.100000000000001</v>
      </c>
      <c r="K12" s="2">
        <f t="shared" si="0"/>
        <v>23.485473445746145</v>
      </c>
      <c r="L12" s="18">
        <v>1.4526554253851742E-2</v>
      </c>
      <c r="M12" s="2">
        <f>K12-2*'Final Regression Data'!$B$7</f>
        <v>22.120824211269426</v>
      </c>
      <c r="N12" s="2">
        <f>K12+2*'Final Regression Data'!$B$7</f>
        <v>24.850122680222864</v>
      </c>
    </row>
    <row r="13" spans="1:14" x14ac:dyDescent="0.15">
      <c r="A13" s="1">
        <v>33178</v>
      </c>
      <c r="B13">
        <v>11</v>
      </c>
      <c r="C13">
        <v>23.4</v>
      </c>
      <c r="D13">
        <v>23</v>
      </c>
      <c r="E13">
        <v>0</v>
      </c>
      <c r="F13">
        <v>0</v>
      </c>
      <c r="G13">
        <v>0</v>
      </c>
      <c r="H13">
        <v>0</v>
      </c>
      <c r="I13">
        <v>23.5</v>
      </c>
      <c r="J13">
        <v>21.6</v>
      </c>
      <c r="K13" s="2">
        <f t="shared" si="0"/>
        <v>22.8899532761194</v>
      </c>
      <c r="L13" s="18">
        <v>0.51004672388059902</v>
      </c>
      <c r="M13" s="2">
        <f>K13-2*'Final Regression Data'!$B$7</f>
        <v>21.525304041642681</v>
      </c>
      <c r="N13" s="2">
        <f>K13+2*'Final Regression Data'!$B$7</f>
        <v>24.254602510596118</v>
      </c>
    </row>
    <row r="14" spans="1:14" x14ac:dyDescent="0.15">
      <c r="A14" s="1">
        <v>33208</v>
      </c>
      <c r="B14">
        <v>12</v>
      </c>
      <c r="C14">
        <v>23.9</v>
      </c>
      <c r="D14">
        <v>24</v>
      </c>
      <c r="E14">
        <v>0</v>
      </c>
      <c r="F14">
        <v>0</v>
      </c>
      <c r="G14">
        <v>0</v>
      </c>
      <c r="H14">
        <v>0</v>
      </c>
      <c r="I14">
        <v>23.4</v>
      </c>
      <c r="J14">
        <v>21.6</v>
      </c>
      <c r="K14" s="2">
        <f t="shared" si="0"/>
        <v>22.840627278841168</v>
      </c>
      <c r="L14" s="18">
        <v>1.0593727211588266</v>
      </c>
      <c r="M14" s="2">
        <f>K14-2*'Final Regression Data'!$B$7</f>
        <v>21.475978044364449</v>
      </c>
      <c r="N14" s="2">
        <f>K14+2*'Final Regression Data'!$B$7</f>
        <v>24.205276513317887</v>
      </c>
    </row>
    <row r="15" spans="1:14" x14ac:dyDescent="0.15">
      <c r="A15" s="1">
        <v>33239</v>
      </c>
      <c r="B15">
        <v>1</v>
      </c>
      <c r="C15">
        <v>20</v>
      </c>
      <c r="D15">
        <v>25</v>
      </c>
      <c r="E15">
        <v>1</v>
      </c>
      <c r="F15">
        <v>0</v>
      </c>
      <c r="G15">
        <v>0</v>
      </c>
      <c r="H15">
        <v>0</v>
      </c>
      <c r="I15">
        <v>23.9</v>
      </c>
      <c r="J15">
        <v>21.9</v>
      </c>
      <c r="K15" s="2">
        <f t="shared" si="0"/>
        <v>20.188937683764806</v>
      </c>
      <c r="L15" s="18">
        <v>-0.18893768376480224</v>
      </c>
      <c r="M15" s="2">
        <f>K15-2*'Final Regression Data'!$B$7</f>
        <v>18.824288449288087</v>
      </c>
      <c r="N15" s="2">
        <f>K15+2*'Final Regression Data'!$B$7</f>
        <v>21.553586918241525</v>
      </c>
    </row>
    <row r="16" spans="1:14" x14ac:dyDescent="0.15">
      <c r="A16" s="1">
        <v>33270</v>
      </c>
      <c r="B16">
        <v>2</v>
      </c>
      <c r="C16">
        <v>20.399999999999999</v>
      </c>
      <c r="D16">
        <v>26</v>
      </c>
      <c r="E16">
        <v>0</v>
      </c>
      <c r="F16">
        <v>0</v>
      </c>
      <c r="G16">
        <v>0</v>
      </c>
      <c r="H16">
        <v>0</v>
      </c>
      <c r="I16">
        <v>20</v>
      </c>
      <c r="J16">
        <v>23.4</v>
      </c>
      <c r="K16" s="2">
        <f t="shared" si="0"/>
        <v>20.86323256224194</v>
      </c>
      <c r="L16" s="18">
        <v>-0.46323256224194509</v>
      </c>
      <c r="M16" s="2">
        <f>K16-2*'Final Regression Data'!$B$7</f>
        <v>19.498583327765221</v>
      </c>
      <c r="N16" s="2">
        <f>K16+2*'Final Regression Data'!$B$7</f>
        <v>22.227881796718659</v>
      </c>
    </row>
    <row r="17" spans="1:14" x14ac:dyDescent="0.15">
      <c r="A17" s="1">
        <v>33298</v>
      </c>
      <c r="B17">
        <v>3</v>
      </c>
      <c r="C17">
        <v>20.9</v>
      </c>
      <c r="D17">
        <v>27</v>
      </c>
      <c r="E17">
        <v>0</v>
      </c>
      <c r="F17">
        <v>0</v>
      </c>
      <c r="G17">
        <v>0</v>
      </c>
      <c r="H17">
        <v>0</v>
      </c>
      <c r="I17">
        <v>20.399999999999999</v>
      </c>
      <c r="J17">
        <v>25.9</v>
      </c>
      <c r="K17" s="2">
        <f t="shared" si="0"/>
        <v>21.421875144129622</v>
      </c>
      <c r="L17" s="18">
        <v>-0.52187514412962344</v>
      </c>
      <c r="M17" s="2">
        <f>K17-2*'Final Regression Data'!$B$7</f>
        <v>20.057225909652903</v>
      </c>
      <c r="N17" s="2">
        <f>K17+2*'Final Regression Data'!$B$7</f>
        <v>22.786524378606341</v>
      </c>
    </row>
    <row r="18" spans="1:14" x14ac:dyDescent="0.15">
      <c r="A18" s="1">
        <v>33329</v>
      </c>
      <c r="B18">
        <v>4</v>
      </c>
      <c r="C18">
        <v>21.6</v>
      </c>
      <c r="D18">
        <v>28</v>
      </c>
      <c r="E18">
        <v>0</v>
      </c>
      <c r="F18">
        <v>0</v>
      </c>
      <c r="G18">
        <v>0</v>
      </c>
      <c r="H18">
        <v>0</v>
      </c>
      <c r="I18">
        <v>20.9</v>
      </c>
      <c r="J18">
        <v>26</v>
      </c>
      <c r="K18" s="2">
        <f t="shared" si="0"/>
        <v>21.774271951097937</v>
      </c>
      <c r="L18" s="18">
        <v>-0.17427195109793914</v>
      </c>
      <c r="M18" s="2">
        <f>K18-2*'Final Regression Data'!$B$7</f>
        <v>20.409622716621218</v>
      </c>
      <c r="N18" s="2">
        <f>K18+2*'Final Regression Data'!$B$7</f>
        <v>23.138921185574656</v>
      </c>
    </row>
    <row r="19" spans="1:14" x14ac:dyDescent="0.15">
      <c r="A19" s="1">
        <v>33359</v>
      </c>
      <c r="B19">
        <v>5</v>
      </c>
      <c r="C19">
        <v>23.2</v>
      </c>
      <c r="D19">
        <v>29</v>
      </c>
      <c r="E19">
        <v>0</v>
      </c>
      <c r="F19">
        <v>0</v>
      </c>
      <c r="G19">
        <v>0</v>
      </c>
      <c r="H19">
        <v>0</v>
      </c>
      <c r="I19">
        <v>21.6</v>
      </c>
      <c r="J19">
        <v>26.2</v>
      </c>
      <c r="K19" s="2">
        <f t="shared" si="0"/>
        <v>22.26811289949908</v>
      </c>
      <c r="L19" s="18">
        <v>0.93188710050092283</v>
      </c>
      <c r="M19" s="2">
        <f>K19-2*'Final Regression Data'!$B$7</f>
        <v>20.903463665022361</v>
      </c>
      <c r="N19" s="2">
        <f>K19+2*'Final Regression Data'!$B$7</f>
        <v>23.632762133975799</v>
      </c>
    </row>
    <row r="20" spans="1:14" x14ac:dyDescent="0.15">
      <c r="A20" s="1">
        <v>33390</v>
      </c>
      <c r="B20">
        <v>6</v>
      </c>
      <c r="C20">
        <v>25.6</v>
      </c>
      <c r="D20">
        <v>30</v>
      </c>
      <c r="E20">
        <v>0</v>
      </c>
      <c r="F20">
        <v>1</v>
      </c>
      <c r="G20">
        <v>0</v>
      </c>
      <c r="H20">
        <v>0</v>
      </c>
      <c r="I20">
        <v>23.2</v>
      </c>
      <c r="J20">
        <v>24.7</v>
      </c>
      <c r="K20" s="2">
        <f t="shared" si="0"/>
        <v>25.71310159838572</v>
      </c>
      <c r="L20" s="18">
        <v>-0.11310159838571821</v>
      </c>
      <c r="M20" s="2">
        <f>K20-2*'Final Regression Data'!$B$7</f>
        <v>24.348452363909001</v>
      </c>
      <c r="N20" s="2">
        <f>K20+2*'Final Regression Data'!$B$7</f>
        <v>27.077750832862439</v>
      </c>
    </row>
    <row r="21" spans="1:14" x14ac:dyDescent="0.15">
      <c r="A21" s="1">
        <v>33420</v>
      </c>
      <c r="B21">
        <v>7</v>
      </c>
      <c r="C21">
        <v>26.6</v>
      </c>
      <c r="D21">
        <v>31</v>
      </c>
      <c r="E21">
        <v>0</v>
      </c>
      <c r="F21">
        <v>0</v>
      </c>
      <c r="G21">
        <v>1</v>
      </c>
      <c r="H21">
        <v>0</v>
      </c>
      <c r="I21">
        <v>25.6</v>
      </c>
      <c r="J21">
        <v>23.5</v>
      </c>
      <c r="K21" s="2">
        <f t="shared" si="0"/>
        <v>26.387788375633995</v>
      </c>
      <c r="L21" s="18">
        <v>0.21221162436600594</v>
      </c>
      <c r="M21" s="2">
        <f>K21-2*'Final Regression Data'!$B$7</f>
        <v>25.023139141157277</v>
      </c>
      <c r="N21" s="2">
        <f>K21+2*'Final Regression Data'!$B$7</f>
        <v>27.752437610110714</v>
      </c>
    </row>
    <row r="22" spans="1:14" x14ac:dyDescent="0.15">
      <c r="A22" s="1">
        <v>33451</v>
      </c>
      <c r="B22">
        <v>8</v>
      </c>
      <c r="C22">
        <v>26.3</v>
      </c>
      <c r="D22">
        <v>32</v>
      </c>
      <c r="E22">
        <v>0</v>
      </c>
      <c r="F22">
        <v>0</v>
      </c>
      <c r="G22">
        <v>0</v>
      </c>
      <c r="H22">
        <v>1</v>
      </c>
      <c r="I22">
        <v>26.6</v>
      </c>
      <c r="J22">
        <v>23.4</v>
      </c>
      <c r="K22" s="2">
        <f t="shared" si="0"/>
        <v>26.29243521466541</v>
      </c>
      <c r="L22" s="18">
        <v>7.5647853345905958E-3</v>
      </c>
      <c r="M22" s="2">
        <f>K22-2*'Final Regression Data'!$B$7</f>
        <v>24.927785980188691</v>
      </c>
      <c r="N22" s="2">
        <f>K22+2*'Final Regression Data'!$B$7</f>
        <v>27.657084449142129</v>
      </c>
    </row>
    <row r="23" spans="1:14" x14ac:dyDescent="0.15">
      <c r="A23" s="1">
        <v>33482</v>
      </c>
      <c r="B23">
        <v>9</v>
      </c>
      <c r="C23">
        <v>23.7</v>
      </c>
      <c r="D23">
        <v>33</v>
      </c>
      <c r="E23">
        <v>0</v>
      </c>
      <c r="F23">
        <v>0</v>
      </c>
      <c r="G23">
        <v>0</v>
      </c>
      <c r="H23">
        <v>0</v>
      </c>
      <c r="I23">
        <v>26.3</v>
      </c>
      <c r="J23">
        <v>23.9</v>
      </c>
      <c r="K23" s="2">
        <f t="shared" si="0"/>
        <v>25.129351230664412</v>
      </c>
      <c r="L23" s="18">
        <v>-1.4293512306644125</v>
      </c>
      <c r="M23" s="2">
        <f>K23-2*'Final Regression Data'!$B$7</f>
        <v>23.764701996187693</v>
      </c>
      <c r="N23" s="2">
        <f>K23+2*'Final Regression Data'!$B$7</f>
        <v>26.494000465141131</v>
      </c>
    </row>
    <row r="24" spans="1:14" x14ac:dyDescent="0.15">
      <c r="A24" s="1">
        <v>33512</v>
      </c>
      <c r="B24">
        <v>10</v>
      </c>
      <c r="C24">
        <v>22.2</v>
      </c>
      <c r="D24">
        <v>34</v>
      </c>
      <c r="E24">
        <v>0</v>
      </c>
      <c r="F24">
        <v>0</v>
      </c>
      <c r="G24">
        <v>0</v>
      </c>
      <c r="H24">
        <v>0</v>
      </c>
      <c r="I24">
        <v>23.7</v>
      </c>
      <c r="J24">
        <v>20</v>
      </c>
      <c r="K24" s="2">
        <f t="shared" si="0"/>
        <v>23.012395999788318</v>
      </c>
      <c r="L24" s="18">
        <v>-0.81239599978831833</v>
      </c>
      <c r="M24" s="2">
        <f>K24-2*'Final Regression Data'!$B$7</f>
        <v>21.647746765311599</v>
      </c>
      <c r="N24" s="2">
        <f>K24+2*'Final Regression Data'!$B$7</f>
        <v>24.377045234265037</v>
      </c>
    </row>
    <row r="25" spans="1:14" x14ac:dyDescent="0.15">
      <c r="A25" s="1">
        <v>33543</v>
      </c>
      <c r="B25">
        <v>11</v>
      </c>
      <c r="C25">
        <v>22.7</v>
      </c>
      <c r="D25">
        <v>35</v>
      </c>
      <c r="E25">
        <v>0</v>
      </c>
      <c r="F25">
        <v>0</v>
      </c>
      <c r="G25">
        <v>0</v>
      </c>
      <c r="H25">
        <v>0</v>
      </c>
      <c r="I25">
        <v>22.2</v>
      </c>
      <c r="J25">
        <v>20.399999999999999</v>
      </c>
      <c r="K25" s="2">
        <f t="shared" si="0"/>
        <v>22.097313922765814</v>
      </c>
      <c r="L25" s="18">
        <v>0.60268607723418199</v>
      </c>
      <c r="M25" s="2">
        <f>K25-2*'Final Regression Data'!$B$7</f>
        <v>20.732664688289095</v>
      </c>
      <c r="N25" s="2">
        <f>K25+2*'Final Regression Data'!$B$7</f>
        <v>23.461963157242533</v>
      </c>
    </row>
    <row r="26" spans="1:14" x14ac:dyDescent="0.15">
      <c r="A26" s="1">
        <v>33573</v>
      </c>
      <c r="B26">
        <v>12</v>
      </c>
      <c r="C26">
        <v>23.6</v>
      </c>
      <c r="D26">
        <v>36</v>
      </c>
      <c r="E26">
        <v>0</v>
      </c>
      <c r="F26">
        <v>0</v>
      </c>
      <c r="G26">
        <v>0</v>
      </c>
      <c r="H26">
        <v>0</v>
      </c>
      <c r="I26">
        <v>22.7</v>
      </c>
      <c r="J26">
        <v>20.9</v>
      </c>
      <c r="K26" s="2">
        <f t="shared" si="0"/>
        <v>22.494929969837933</v>
      </c>
      <c r="L26" s="18">
        <v>1.1050700301620644</v>
      </c>
      <c r="M26" s="2">
        <f>K26-2*'Final Regression Data'!$B$7</f>
        <v>21.130280735361215</v>
      </c>
      <c r="N26" s="2">
        <f>K26+2*'Final Regression Data'!$B$7</f>
        <v>23.859579204314652</v>
      </c>
    </row>
    <row r="27" spans="1:14" x14ac:dyDescent="0.15">
      <c r="A27" s="1">
        <v>33604</v>
      </c>
      <c r="B27">
        <v>1</v>
      </c>
      <c r="C27">
        <v>20.2</v>
      </c>
      <c r="D27">
        <v>37</v>
      </c>
      <c r="E27">
        <v>1</v>
      </c>
      <c r="F27">
        <v>0</v>
      </c>
      <c r="G27">
        <v>0</v>
      </c>
      <c r="H27">
        <v>0</v>
      </c>
      <c r="I27">
        <v>23.6</v>
      </c>
      <c r="J27">
        <v>21.6</v>
      </c>
      <c r="K27" s="2">
        <f t="shared" si="0"/>
        <v>20.148738277679101</v>
      </c>
      <c r="L27" s="18">
        <v>5.1261722320894876E-2</v>
      </c>
      <c r="M27" s="2">
        <f>K27-2*'Final Regression Data'!$B$7</f>
        <v>18.784089043202382</v>
      </c>
      <c r="N27" s="2">
        <f>K27+2*'Final Regression Data'!$B$7</f>
        <v>21.51338751215582</v>
      </c>
    </row>
    <row r="28" spans="1:14" x14ac:dyDescent="0.15">
      <c r="A28" s="1">
        <v>33635</v>
      </c>
      <c r="B28">
        <v>2</v>
      </c>
      <c r="C28">
        <v>21.1</v>
      </c>
      <c r="D28">
        <v>38</v>
      </c>
      <c r="E28">
        <v>0</v>
      </c>
      <c r="F28">
        <v>0</v>
      </c>
      <c r="G28">
        <v>0</v>
      </c>
      <c r="H28">
        <v>0</v>
      </c>
      <c r="I28">
        <v>20.2</v>
      </c>
      <c r="J28">
        <v>23.2</v>
      </c>
      <c r="K28" s="2">
        <f t="shared" si="0"/>
        <v>21.159686294699355</v>
      </c>
      <c r="L28" s="18">
        <v>-5.9686294699353937E-2</v>
      </c>
      <c r="M28" s="2">
        <f>K28-2*'Final Regression Data'!$B$7</f>
        <v>19.795037060222636</v>
      </c>
      <c r="N28" s="2">
        <f>K28+2*'Final Regression Data'!$B$7</f>
        <v>22.524335529176074</v>
      </c>
    </row>
    <row r="29" spans="1:14" x14ac:dyDescent="0.15">
      <c r="A29" s="1">
        <v>33664</v>
      </c>
      <c r="B29">
        <v>3</v>
      </c>
      <c r="C29">
        <v>21.5</v>
      </c>
      <c r="D29">
        <v>39</v>
      </c>
      <c r="E29">
        <v>0</v>
      </c>
      <c r="F29">
        <v>0</v>
      </c>
      <c r="G29">
        <v>0</v>
      </c>
      <c r="H29">
        <v>0</v>
      </c>
      <c r="I29">
        <v>21.1</v>
      </c>
      <c r="J29">
        <v>25.6</v>
      </c>
      <c r="K29" s="2">
        <f t="shared" si="0"/>
        <v>22.032372395078255</v>
      </c>
      <c r="L29" s="18">
        <v>-0.53237239507825151</v>
      </c>
      <c r="M29" s="2">
        <f>K29-2*'Final Regression Data'!$B$7</f>
        <v>20.667723160601536</v>
      </c>
      <c r="N29" s="2">
        <f>K29+2*'Final Regression Data'!$B$7</f>
        <v>23.397021629554974</v>
      </c>
    </row>
    <row r="30" spans="1:14" x14ac:dyDescent="0.15">
      <c r="A30" s="1">
        <v>33695</v>
      </c>
      <c r="B30">
        <v>4</v>
      </c>
      <c r="C30">
        <v>22.2</v>
      </c>
      <c r="D30">
        <v>40</v>
      </c>
      <c r="E30">
        <v>0</v>
      </c>
      <c r="F30">
        <v>0</v>
      </c>
      <c r="G30">
        <v>0</v>
      </c>
      <c r="H30">
        <v>0</v>
      </c>
      <c r="I30">
        <v>21.5</v>
      </c>
      <c r="J30">
        <v>26.6</v>
      </c>
      <c r="K30" s="2">
        <f t="shared" si="0"/>
        <v>22.421442826576687</v>
      </c>
      <c r="L30" s="18">
        <v>-0.22144282657668768</v>
      </c>
      <c r="M30" s="2">
        <f>K30-2*'Final Regression Data'!$B$7</f>
        <v>21.056793592099968</v>
      </c>
      <c r="N30" s="2">
        <f>K30+2*'Final Regression Data'!$B$7</f>
        <v>23.786092061053406</v>
      </c>
    </row>
    <row r="31" spans="1:14" x14ac:dyDescent="0.15">
      <c r="A31" s="1">
        <v>33725</v>
      </c>
      <c r="B31">
        <v>5</v>
      </c>
      <c r="C31">
        <v>23.4</v>
      </c>
      <c r="D31">
        <v>41</v>
      </c>
      <c r="E31">
        <v>0</v>
      </c>
      <c r="F31">
        <v>0</v>
      </c>
      <c r="G31">
        <v>0</v>
      </c>
      <c r="H31">
        <v>0</v>
      </c>
      <c r="I31">
        <v>22.2</v>
      </c>
      <c r="J31">
        <v>26.3</v>
      </c>
      <c r="K31" s="2">
        <f t="shared" si="0"/>
        <v>22.858759724848071</v>
      </c>
      <c r="L31" s="18">
        <v>0.54124027515192807</v>
      </c>
      <c r="M31" s="2">
        <f>K31-2*'Final Regression Data'!$B$7</f>
        <v>21.494110490371352</v>
      </c>
      <c r="N31" s="2">
        <f>K31+2*'Final Regression Data'!$B$7</f>
        <v>24.223408959324789</v>
      </c>
    </row>
    <row r="32" spans="1:14" x14ac:dyDescent="0.15">
      <c r="A32" s="1">
        <v>33756</v>
      </c>
      <c r="B32">
        <v>6</v>
      </c>
      <c r="C32">
        <v>25.7</v>
      </c>
      <c r="D32">
        <v>42</v>
      </c>
      <c r="E32">
        <v>0</v>
      </c>
      <c r="F32">
        <v>1</v>
      </c>
      <c r="G32">
        <v>0</v>
      </c>
      <c r="H32">
        <v>0</v>
      </c>
      <c r="I32">
        <v>23.4</v>
      </c>
      <c r="J32">
        <v>23.7</v>
      </c>
      <c r="K32" s="2">
        <f t="shared" si="0"/>
        <v>25.919116850635533</v>
      </c>
      <c r="L32" s="18">
        <v>-0.21911685063553676</v>
      </c>
      <c r="M32" s="2">
        <f>K32-2*'Final Regression Data'!$B$7</f>
        <v>24.554467616158814</v>
      </c>
      <c r="N32" s="2">
        <f>K32+2*'Final Regression Data'!$B$7</f>
        <v>27.283766085112251</v>
      </c>
    </row>
    <row r="33" spans="1:14" x14ac:dyDescent="0.15">
      <c r="A33" s="1">
        <v>33786</v>
      </c>
      <c r="B33">
        <v>7</v>
      </c>
      <c r="C33">
        <v>26.3</v>
      </c>
      <c r="D33">
        <v>43</v>
      </c>
      <c r="E33">
        <v>0</v>
      </c>
      <c r="F33">
        <v>0</v>
      </c>
      <c r="G33">
        <v>1</v>
      </c>
      <c r="H33">
        <v>0</v>
      </c>
      <c r="I33">
        <v>25.7</v>
      </c>
      <c r="J33">
        <v>22.2</v>
      </c>
      <c r="K33" s="2">
        <f t="shared" si="0"/>
        <v>26.494819532102525</v>
      </c>
      <c r="L33" s="18">
        <v>-0.19481953210252456</v>
      </c>
      <c r="M33" s="2">
        <f>K33-2*'Final Regression Data'!$B$7</f>
        <v>25.130170297625806</v>
      </c>
      <c r="N33" s="2">
        <f>K33+2*'Final Regression Data'!$B$7</f>
        <v>27.859468766579244</v>
      </c>
    </row>
    <row r="34" spans="1:14" x14ac:dyDescent="0.15">
      <c r="A34" s="1">
        <v>33817</v>
      </c>
      <c r="B34">
        <v>8</v>
      </c>
      <c r="C34">
        <v>26.2</v>
      </c>
      <c r="D34">
        <v>44</v>
      </c>
      <c r="E34">
        <v>0</v>
      </c>
      <c r="F34">
        <v>0</v>
      </c>
      <c r="G34">
        <v>0</v>
      </c>
      <c r="H34">
        <v>1</v>
      </c>
      <c r="I34">
        <v>26.3</v>
      </c>
      <c r="J34">
        <v>22.7</v>
      </c>
      <c r="K34" s="2">
        <f t="shared" si="0"/>
        <v>26.207016568475908</v>
      </c>
      <c r="L34" s="18">
        <v>-7.0165684759118108E-3</v>
      </c>
      <c r="M34" s="2">
        <f>K34-2*'Final Regression Data'!$B$7</f>
        <v>24.842367333999189</v>
      </c>
      <c r="N34" s="2">
        <f>K34+2*'Final Regression Data'!$B$7</f>
        <v>27.571665802952626</v>
      </c>
    </row>
    <row r="35" spans="1:14" x14ac:dyDescent="0.15">
      <c r="A35" s="1">
        <v>33848</v>
      </c>
      <c r="B35">
        <v>9</v>
      </c>
      <c r="C35">
        <v>23.6</v>
      </c>
      <c r="D35">
        <v>45</v>
      </c>
      <c r="E35">
        <v>0</v>
      </c>
      <c r="F35">
        <v>0</v>
      </c>
      <c r="G35">
        <v>0</v>
      </c>
      <c r="H35">
        <v>0</v>
      </c>
      <c r="I35">
        <v>26.2</v>
      </c>
      <c r="J35">
        <v>23.6</v>
      </c>
      <c r="K35" s="2">
        <f t="shared" si="0"/>
        <v>25.219291155985573</v>
      </c>
      <c r="L35" s="18">
        <v>-1.6192911559855716</v>
      </c>
      <c r="M35" s="2">
        <f>K35-2*'Final Regression Data'!$B$7</f>
        <v>23.854641921508854</v>
      </c>
      <c r="N35" s="2">
        <f>K35+2*'Final Regression Data'!$B$7</f>
        <v>26.583940390462292</v>
      </c>
    </row>
    <row r="36" spans="1:14" x14ac:dyDescent="0.15">
      <c r="A36" s="1">
        <v>33878</v>
      </c>
      <c r="B36">
        <v>10</v>
      </c>
      <c r="C36">
        <v>22.8</v>
      </c>
      <c r="D36">
        <v>46</v>
      </c>
      <c r="E36">
        <v>0</v>
      </c>
      <c r="F36">
        <v>0</v>
      </c>
      <c r="G36">
        <v>0</v>
      </c>
      <c r="H36">
        <v>0</v>
      </c>
      <c r="I36">
        <v>23.6</v>
      </c>
      <c r="J36">
        <v>20.2</v>
      </c>
      <c r="K36" s="2">
        <f t="shared" si="0"/>
        <v>23.158859975239231</v>
      </c>
      <c r="L36" s="18">
        <v>-0.35885997523922697</v>
      </c>
      <c r="M36" s="2">
        <f>K36-2*'Final Regression Data'!$B$7</f>
        <v>21.794210740762512</v>
      </c>
      <c r="N36" s="2">
        <f>K36+2*'Final Regression Data'!$B$7</f>
        <v>24.52350920971595</v>
      </c>
    </row>
    <row r="37" spans="1:14" x14ac:dyDescent="0.15">
      <c r="A37" s="1">
        <v>33909</v>
      </c>
      <c r="B37">
        <v>11</v>
      </c>
      <c r="C37">
        <v>22.8</v>
      </c>
      <c r="D37">
        <v>47</v>
      </c>
      <c r="E37">
        <v>0</v>
      </c>
      <c r="F37">
        <v>0</v>
      </c>
      <c r="G37">
        <v>0</v>
      </c>
      <c r="H37">
        <v>0</v>
      </c>
      <c r="I37">
        <v>22.8</v>
      </c>
      <c r="J37">
        <v>21.1</v>
      </c>
      <c r="K37" s="2">
        <f t="shared" si="0"/>
        <v>22.755789608270511</v>
      </c>
      <c r="L37" s="18">
        <v>4.4210391729489373E-2</v>
      </c>
      <c r="M37" s="2">
        <f>K37-2*'Final Regression Data'!$B$7</f>
        <v>21.391140373793792</v>
      </c>
      <c r="N37" s="2">
        <f>K37+2*'Final Regression Data'!$B$7</f>
        <v>24.12043884274723</v>
      </c>
    </row>
    <row r="38" spans="1:14" x14ac:dyDescent="0.15">
      <c r="A38" s="1">
        <v>33939</v>
      </c>
      <c r="B38">
        <v>12</v>
      </c>
      <c r="C38">
        <v>23.3</v>
      </c>
      <c r="D38">
        <v>48</v>
      </c>
      <c r="E38">
        <v>0</v>
      </c>
      <c r="F38">
        <v>0</v>
      </c>
      <c r="G38">
        <v>0</v>
      </c>
      <c r="H38">
        <v>0</v>
      </c>
      <c r="I38">
        <v>22.8</v>
      </c>
      <c r="J38">
        <v>21.5</v>
      </c>
      <c r="K38" s="2">
        <f t="shared" si="0"/>
        <v>22.816752516799518</v>
      </c>
      <c r="L38" s="18">
        <v>0.48324748320048627</v>
      </c>
      <c r="M38" s="2">
        <f>K38-2*'Final Regression Data'!$B$7</f>
        <v>21.452103282322799</v>
      </c>
      <c r="N38" s="2">
        <f>K38+2*'Final Regression Data'!$B$7</f>
        <v>24.181401751276237</v>
      </c>
    </row>
    <row r="39" spans="1:14" x14ac:dyDescent="0.15">
      <c r="A39" s="1">
        <v>33970</v>
      </c>
      <c r="B39">
        <v>1</v>
      </c>
      <c r="C39">
        <v>21</v>
      </c>
      <c r="D39">
        <v>49</v>
      </c>
      <c r="E39">
        <v>1</v>
      </c>
      <c r="F39">
        <v>0</v>
      </c>
      <c r="G39">
        <v>0</v>
      </c>
      <c r="H39">
        <v>0</v>
      </c>
      <c r="I39">
        <v>23.3</v>
      </c>
      <c r="J39">
        <v>22.2</v>
      </c>
      <c r="K39" s="2">
        <f t="shared" si="0"/>
        <v>20.210282161826949</v>
      </c>
      <c r="L39" s="18">
        <v>0.78971783817305052</v>
      </c>
      <c r="M39" s="2">
        <f>K39-2*'Final Regression Data'!$B$7</f>
        <v>18.845632927350231</v>
      </c>
      <c r="N39" s="2">
        <f>K39+2*'Final Regression Data'!$B$7</f>
        <v>21.574931396303668</v>
      </c>
    </row>
    <row r="40" spans="1:14" x14ac:dyDescent="0.15">
      <c r="A40" s="1">
        <v>34001</v>
      </c>
      <c r="B40">
        <v>2</v>
      </c>
      <c r="C40">
        <v>21.7</v>
      </c>
      <c r="D40">
        <v>50</v>
      </c>
      <c r="E40">
        <v>0</v>
      </c>
      <c r="F40">
        <v>0</v>
      </c>
      <c r="G40">
        <v>0</v>
      </c>
      <c r="H40">
        <v>0</v>
      </c>
      <c r="I40">
        <v>21</v>
      </c>
      <c r="J40">
        <v>23.4</v>
      </c>
      <c r="K40" s="2">
        <f t="shared" si="0"/>
        <v>21.891777261481167</v>
      </c>
      <c r="L40" s="18">
        <v>-0.19177726148117102</v>
      </c>
      <c r="M40" s="2">
        <f>K40-2*'Final Regression Data'!$B$7</f>
        <v>20.527128027004448</v>
      </c>
      <c r="N40" s="2">
        <f>K40+2*'Final Regression Data'!$B$7</f>
        <v>23.256426495957886</v>
      </c>
    </row>
    <row r="41" spans="1:14" x14ac:dyDescent="0.15">
      <c r="A41" s="1">
        <v>34029</v>
      </c>
      <c r="B41">
        <v>3</v>
      </c>
      <c r="C41">
        <v>22.2</v>
      </c>
      <c r="D41">
        <v>51</v>
      </c>
      <c r="E41">
        <v>0</v>
      </c>
      <c r="F41">
        <v>0</v>
      </c>
      <c r="G41">
        <v>0</v>
      </c>
      <c r="H41">
        <v>0</v>
      </c>
      <c r="I41">
        <v>21.7</v>
      </c>
      <c r="J41">
        <v>25.7</v>
      </c>
      <c r="K41" s="2">
        <f t="shared" si="0"/>
        <v>22.623019220427246</v>
      </c>
      <c r="L41" s="18">
        <v>-0.42301922042724627</v>
      </c>
      <c r="M41" s="2">
        <f>K41-2*'Final Regression Data'!$B$7</f>
        <v>21.258369985950527</v>
      </c>
      <c r="N41" s="2">
        <f>K41+2*'Final Regression Data'!$B$7</f>
        <v>23.987668454903964</v>
      </c>
    </row>
    <row r="42" spans="1:14" x14ac:dyDescent="0.15">
      <c r="A42" s="1">
        <v>34060</v>
      </c>
      <c r="B42">
        <v>4</v>
      </c>
      <c r="C42">
        <v>23.1</v>
      </c>
      <c r="D42">
        <v>52</v>
      </c>
      <c r="E42">
        <v>0</v>
      </c>
      <c r="F42">
        <v>0</v>
      </c>
      <c r="G42">
        <v>0</v>
      </c>
      <c r="H42">
        <v>0</v>
      </c>
      <c r="I42">
        <v>22.2</v>
      </c>
      <c r="J42">
        <v>26.3</v>
      </c>
      <c r="K42" s="2">
        <f t="shared" si="0"/>
        <v>23.031940077525313</v>
      </c>
      <c r="L42" s="18">
        <v>6.8059922474688506E-2</v>
      </c>
      <c r="M42" s="2">
        <f>K42-2*'Final Regression Data'!$B$7</f>
        <v>21.667290843048594</v>
      </c>
      <c r="N42" s="2">
        <f>K42+2*'Final Regression Data'!$B$7</f>
        <v>24.396589312002032</v>
      </c>
    </row>
    <row r="43" spans="1:14" x14ac:dyDescent="0.15">
      <c r="A43" s="1">
        <v>34090</v>
      </c>
      <c r="B43">
        <v>5</v>
      </c>
      <c r="C43">
        <v>24.8</v>
      </c>
      <c r="D43">
        <v>53</v>
      </c>
      <c r="E43">
        <v>0</v>
      </c>
      <c r="F43">
        <v>0</v>
      </c>
      <c r="G43">
        <v>0</v>
      </c>
      <c r="H43">
        <v>0</v>
      </c>
      <c r="I43">
        <v>23.1</v>
      </c>
      <c r="J43">
        <v>26.2</v>
      </c>
      <c r="K43" s="2">
        <f t="shared" si="0"/>
        <v>23.622005927255472</v>
      </c>
      <c r="L43" s="18">
        <v>1.1779940727445322</v>
      </c>
      <c r="M43" s="2">
        <f>K43-2*'Final Regression Data'!$B$7</f>
        <v>22.257356692778753</v>
      </c>
      <c r="N43" s="2">
        <f>K43+2*'Final Regression Data'!$B$7</f>
        <v>24.986655161732191</v>
      </c>
    </row>
    <row r="44" spans="1:14" x14ac:dyDescent="0.15">
      <c r="A44" s="1">
        <v>34121</v>
      </c>
      <c r="B44">
        <v>6</v>
      </c>
      <c r="C44">
        <v>26.6</v>
      </c>
      <c r="D44">
        <v>54</v>
      </c>
      <c r="E44">
        <v>0</v>
      </c>
      <c r="F44">
        <v>1</v>
      </c>
      <c r="G44">
        <v>0</v>
      </c>
      <c r="H44">
        <v>0</v>
      </c>
      <c r="I44">
        <v>24.8</v>
      </c>
      <c r="J44">
        <v>23.6</v>
      </c>
      <c r="K44" s="2">
        <f t="shared" si="0"/>
        <v>27.007711381560092</v>
      </c>
      <c r="L44" s="18">
        <v>-0.40771138156009457</v>
      </c>
      <c r="M44" s="2">
        <f>K44-2*'Final Regression Data'!$B$7</f>
        <v>25.643062147083374</v>
      </c>
      <c r="N44" s="2">
        <f>K44+2*'Final Regression Data'!$B$7</f>
        <v>28.372360616036811</v>
      </c>
    </row>
    <row r="45" spans="1:14" x14ac:dyDescent="0.15">
      <c r="A45" s="1">
        <v>34151</v>
      </c>
      <c r="B45">
        <v>7</v>
      </c>
      <c r="C45">
        <v>27.4</v>
      </c>
      <c r="D45">
        <v>55</v>
      </c>
      <c r="E45">
        <v>0</v>
      </c>
      <c r="F45">
        <v>0</v>
      </c>
      <c r="G45">
        <v>1</v>
      </c>
      <c r="H45">
        <v>0</v>
      </c>
      <c r="I45">
        <v>26.6</v>
      </c>
      <c r="J45">
        <v>22.8</v>
      </c>
      <c r="K45" s="2">
        <f t="shared" si="0"/>
        <v>27.337199404691575</v>
      </c>
      <c r="L45" s="18">
        <v>6.2800595308427631E-2</v>
      </c>
      <c r="M45" s="2">
        <f>K45-2*'Final Regression Data'!$B$7</f>
        <v>25.972550170214856</v>
      </c>
      <c r="N45" s="2">
        <f>K45+2*'Final Regression Data'!$B$7</f>
        <v>28.701848639168293</v>
      </c>
    </row>
    <row r="46" spans="1:14" x14ac:dyDescent="0.15">
      <c r="A46" s="1">
        <v>34182</v>
      </c>
      <c r="B46">
        <v>8</v>
      </c>
      <c r="C46">
        <v>27.1</v>
      </c>
      <c r="D46">
        <v>56</v>
      </c>
      <c r="E46">
        <v>0</v>
      </c>
      <c r="F46">
        <v>0</v>
      </c>
      <c r="G46">
        <v>0</v>
      </c>
      <c r="H46">
        <v>1</v>
      </c>
      <c r="I46">
        <v>27.4</v>
      </c>
      <c r="J46">
        <v>22.8</v>
      </c>
      <c r="K46" s="2">
        <f t="shared" si="0"/>
        <v>27.123011722342071</v>
      </c>
      <c r="L46" s="18">
        <v>-2.3011722342069163E-2</v>
      </c>
      <c r="M46" s="2">
        <f>K46-2*'Final Regression Data'!$B$7</f>
        <v>25.758362487865352</v>
      </c>
      <c r="N46" s="2">
        <f>K46+2*'Final Regression Data'!$B$7</f>
        <v>28.48766095681879</v>
      </c>
    </row>
    <row r="47" spans="1:14" x14ac:dyDescent="0.15">
      <c r="A47" s="1">
        <v>34213</v>
      </c>
      <c r="B47">
        <v>9</v>
      </c>
      <c r="C47">
        <v>25.3</v>
      </c>
      <c r="D47">
        <v>57</v>
      </c>
      <c r="E47">
        <v>0</v>
      </c>
      <c r="F47">
        <v>0</v>
      </c>
      <c r="G47">
        <v>0</v>
      </c>
      <c r="H47">
        <v>0</v>
      </c>
      <c r="I47">
        <v>27.1</v>
      </c>
      <c r="J47">
        <v>23.3</v>
      </c>
      <c r="K47" s="2">
        <f t="shared" si="0"/>
        <v>25.959927738341072</v>
      </c>
      <c r="L47" s="18">
        <v>-0.65992773834107155</v>
      </c>
      <c r="M47" s="2">
        <f>K47-2*'Final Regression Data'!$B$7</f>
        <v>24.595278503864353</v>
      </c>
      <c r="N47" s="2">
        <f>K47+2*'Final Regression Data'!$B$7</f>
        <v>27.324576972817791</v>
      </c>
    </row>
    <row r="48" spans="1:14" x14ac:dyDescent="0.15">
      <c r="A48" s="1">
        <v>34243</v>
      </c>
      <c r="B48">
        <v>10</v>
      </c>
      <c r="C48">
        <v>23.6</v>
      </c>
      <c r="D48">
        <v>58</v>
      </c>
      <c r="E48">
        <v>0</v>
      </c>
      <c r="F48">
        <v>0</v>
      </c>
      <c r="G48">
        <v>0</v>
      </c>
      <c r="H48">
        <v>0</v>
      </c>
      <c r="I48">
        <v>25.3</v>
      </c>
      <c r="J48">
        <v>21</v>
      </c>
      <c r="K48" s="2">
        <f t="shared" si="0"/>
        <v>24.544406793507633</v>
      </c>
      <c r="L48" s="18">
        <v>-0.94440679350763546</v>
      </c>
      <c r="M48" s="2">
        <f>K48-2*'Final Regression Data'!$B$7</f>
        <v>23.179757559030914</v>
      </c>
      <c r="N48" s="2">
        <f>K48+2*'Final Regression Data'!$B$7</f>
        <v>25.909056027984352</v>
      </c>
    </row>
    <row r="49" spans="1:14" x14ac:dyDescent="0.15">
      <c r="A49" s="1">
        <v>34274</v>
      </c>
      <c r="B49">
        <v>11</v>
      </c>
      <c r="C49">
        <v>23.5</v>
      </c>
      <c r="D49">
        <v>59</v>
      </c>
      <c r="E49">
        <v>0</v>
      </c>
      <c r="F49">
        <v>0</v>
      </c>
      <c r="G49">
        <v>0</v>
      </c>
      <c r="H49">
        <v>0</v>
      </c>
      <c r="I49">
        <v>23.6</v>
      </c>
      <c r="J49">
        <v>21.7</v>
      </c>
      <c r="K49" s="2">
        <f t="shared" si="0"/>
        <v>23.53309981515612</v>
      </c>
      <c r="L49" s="18">
        <v>-3.3099815156123924E-2</v>
      </c>
      <c r="M49" s="2">
        <f>K49-2*'Final Regression Data'!$B$7</f>
        <v>22.168450580679401</v>
      </c>
      <c r="N49" s="2">
        <f>K49+2*'Final Regression Data'!$B$7</f>
        <v>24.897749049632839</v>
      </c>
    </row>
    <row r="50" spans="1:14" x14ac:dyDescent="0.15">
      <c r="A50" s="1">
        <v>34304</v>
      </c>
      <c r="B50">
        <v>12</v>
      </c>
      <c r="C50">
        <v>24.7</v>
      </c>
      <c r="D50">
        <v>60</v>
      </c>
      <c r="E50">
        <v>0</v>
      </c>
      <c r="F50">
        <v>0</v>
      </c>
      <c r="G50">
        <v>0</v>
      </c>
      <c r="H50">
        <v>0</v>
      </c>
      <c r="I50">
        <v>23.5</v>
      </c>
      <c r="J50">
        <v>22.2</v>
      </c>
      <c r="K50" s="2">
        <f t="shared" si="0"/>
        <v>23.540297868007642</v>
      </c>
      <c r="L50" s="18">
        <v>1.1597021319923577</v>
      </c>
      <c r="M50" s="2">
        <f>K50-2*'Final Regression Data'!$B$7</f>
        <v>22.175648633530923</v>
      </c>
      <c r="N50" s="2">
        <f>K50+2*'Final Regression Data'!$B$7</f>
        <v>24.90494710248436</v>
      </c>
    </row>
    <row r="51" spans="1:14" x14ac:dyDescent="0.15">
      <c r="A51" s="1">
        <v>34335</v>
      </c>
      <c r="B51">
        <v>1</v>
      </c>
      <c r="C51">
        <v>21.2</v>
      </c>
      <c r="D51">
        <v>61</v>
      </c>
      <c r="E51">
        <v>1</v>
      </c>
      <c r="F51">
        <v>0</v>
      </c>
      <c r="G51">
        <v>0</v>
      </c>
      <c r="H51">
        <v>0</v>
      </c>
      <c r="I51">
        <v>24.7</v>
      </c>
      <c r="J51">
        <v>23.1</v>
      </c>
      <c r="K51" s="2">
        <f t="shared" si="0"/>
        <v>21.411924793011003</v>
      </c>
      <c r="L51" s="18">
        <v>-0.21192479301100775</v>
      </c>
      <c r="M51" s="2">
        <f>K51-2*'Final Regression Data'!$B$7</f>
        <v>20.047275558534285</v>
      </c>
      <c r="N51" s="2">
        <f>K51+2*'Final Regression Data'!$B$7</f>
        <v>22.776574027487722</v>
      </c>
    </row>
    <row r="52" spans="1:14" x14ac:dyDescent="0.15">
      <c r="A52" s="1">
        <v>34366</v>
      </c>
      <c r="B52">
        <v>2</v>
      </c>
      <c r="C52">
        <v>22.5</v>
      </c>
      <c r="D52">
        <v>62</v>
      </c>
      <c r="E52">
        <v>0</v>
      </c>
      <c r="F52">
        <v>0</v>
      </c>
      <c r="G52">
        <v>0</v>
      </c>
      <c r="H52">
        <v>0</v>
      </c>
      <c r="I52">
        <v>21.2</v>
      </c>
      <c r="J52">
        <v>24.8</v>
      </c>
      <c r="K52" s="2">
        <f t="shared" si="0"/>
        <v>22.36910795435378</v>
      </c>
      <c r="L52" s="18">
        <v>0.13089204564622392</v>
      </c>
      <c r="M52" s="2">
        <f>K52-2*'Final Regression Data'!$B$7</f>
        <v>21.004458719877061</v>
      </c>
      <c r="N52" s="2">
        <f>K52+2*'Final Regression Data'!$B$7</f>
        <v>23.733757188830499</v>
      </c>
    </row>
    <row r="53" spans="1:14" x14ac:dyDescent="0.15">
      <c r="A53" s="1">
        <v>34394</v>
      </c>
      <c r="B53">
        <v>3</v>
      </c>
      <c r="C53">
        <v>22.7</v>
      </c>
      <c r="D53">
        <v>63</v>
      </c>
      <c r="E53">
        <v>0</v>
      </c>
      <c r="F53">
        <v>0</v>
      </c>
      <c r="G53">
        <v>0</v>
      </c>
      <c r="H53">
        <v>0</v>
      </c>
      <c r="I53">
        <v>22.5</v>
      </c>
      <c r="J53">
        <v>26.6</v>
      </c>
      <c r="K53" s="2">
        <f t="shared" si="0"/>
        <v>23.434243857390705</v>
      </c>
      <c r="L53" s="18">
        <v>-0.73424385739070885</v>
      </c>
      <c r="M53" s="2">
        <f>K53-2*'Final Regression Data'!$B$7</f>
        <v>22.069594622913986</v>
      </c>
      <c r="N53" s="2">
        <f>K53+2*'Final Regression Data'!$B$7</f>
        <v>24.798893091867424</v>
      </c>
    </row>
    <row r="54" spans="1:14" x14ac:dyDescent="0.15">
      <c r="A54" s="1">
        <v>34425</v>
      </c>
      <c r="B54">
        <v>4</v>
      </c>
      <c r="C54">
        <v>23.6</v>
      </c>
      <c r="D54">
        <v>64</v>
      </c>
      <c r="E54">
        <v>0</v>
      </c>
      <c r="F54">
        <v>0</v>
      </c>
      <c r="G54">
        <v>0</v>
      </c>
      <c r="H54">
        <v>0</v>
      </c>
      <c r="I54">
        <v>22.7</v>
      </c>
      <c r="J54">
        <v>27.4</v>
      </c>
      <c r="K54" s="2">
        <f t="shared" si="0"/>
        <v>23.670565337430375</v>
      </c>
      <c r="L54" s="18">
        <v>-7.0565337430373631E-2</v>
      </c>
      <c r="M54" s="2">
        <f>K54-2*'Final Regression Data'!$B$7</f>
        <v>22.305916102953656</v>
      </c>
      <c r="N54" s="2">
        <f>K54+2*'Final Regression Data'!$B$7</f>
        <v>25.035214571907094</v>
      </c>
    </row>
    <row r="55" spans="1:14" x14ac:dyDescent="0.15">
      <c r="A55" s="1">
        <v>34455</v>
      </c>
      <c r="B55">
        <v>5</v>
      </c>
      <c r="C55">
        <v>25.1</v>
      </c>
      <c r="D55">
        <v>65</v>
      </c>
      <c r="E55">
        <v>0</v>
      </c>
      <c r="F55">
        <v>0</v>
      </c>
      <c r="G55">
        <v>0</v>
      </c>
      <c r="H55">
        <v>0</v>
      </c>
      <c r="I55">
        <v>23.6</v>
      </c>
      <c r="J55">
        <v>27.1</v>
      </c>
      <c r="K55" s="2">
        <f t="shared" si="0"/>
        <v>24.238021567108632</v>
      </c>
      <c r="L55" s="18">
        <v>0.86197843289136955</v>
      </c>
      <c r="M55" s="2">
        <f>K55-2*'Final Regression Data'!$B$7</f>
        <v>22.873372332631913</v>
      </c>
      <c r="N55" s="2">
        <f>K55+2*'Final Regression Data'!$B$7</f>
        <v>25.602670801585351</v>
      </c>
    </row>
    <row r="56" spans="1:14" x14ac:dyDescent="0.15">
      <c r="A56" s="1">
        <v>34486</v>
      </c>
      <c r="B56">
        <v>6</v>
      </c>
      <c r="C56">
        <v>27.6</v>
      </c>
      <c r="D56">
        <v>66</v>
      </c>
      <c r="E56">
        <v>0</v>
      </c>
      <c r="F56">
        <v>1</v>
      </c>
      <c r="G56">
        <v>0</v>
      </c>
      <c r="H56">
        <v>0</v>
      </c>
      <c r="I56">
        <v>25.1</v>
      </c>
      <c r="J56">
        <v>25.3</v>
      </c>
      <c r="K56" s="2">
        <f t="shared" si="0"/>
        <v>27.584026170213988</v>
      </c>
      <c r="L56" s="18">
        <v>1.5973829786013027E-2</v>
      </c>
      <c r="M56" s="2">
        <f>K56-2*'Final Regression Data'!$B$7</f>
        <v>26.219376935737269</v>
      </c>
      <c r="N56" s="2">
        <f>K56+2*'Final Regression Data'!$B$7</f>
        <v>28.948675404690707</v>
      </c>
    </row>
    <row r="57" spans="1:14" x14ac:dyDescent="0.15">
      <c r="A57" s="1">
        <v>34516</v>
      </c>
      <c r="B57">
        <v>7</v>
      </c>
      <c r="C57">
        <v>28.2</v>
      </c>
      <c r="D57">
        <v>67</v>
      </c>
      <c r="E57">
        <v>0</v>
      </c>
      <c r="F57">
        <v>0</v>
      </c>
      <c r="G57">
        <v>1</v>
      </c>
      <c r="H57">
        <v>0</v>
      </c>
      <c r="I57">
        <v>27.6</v>
      </c>
      <c r="J57">
        <v>23.6</v>
      </c>
      <c r="K57" s="2">
        <f t="shared" si="0"/>
        <v>28.267258563035945</v>
      </c>
      <c r="L57" s="18">
        <v>-6.7258563035949237E-2</v>
      </c>
      <c r="M57" s="2">
        <f>K57-2*'Final Regression Data'!$B$7</f>
        <v>26.902609328559226</v>
      </c>
      <c r="N57" s="2">
        <f>K57+2*'Final Regression Data'!$B$7</f>
        <v>29.631907797512664</v>
      </c>
    </row>
    <row r="58" spans="1:14" x14ac:dyDescent="0.15">
      <c r="A58" s="1">
        <v>34547</v>
      </c>
      <c r="B58">
        <v>8</v>
      </c>
      <c r="C58">
        <v>27.7</v>
      </c>
      <c r="D58">
        <v>68</v>
      </c>
      <c r="E58">
        <v>0</v>
      </c>
      <c r="F58">
        <v>0</v>
      </c>
      <c r="G58">
        <v>0</v>
      </c>
      <c r="H58">
        <v>1</v>
      </c>
      <c r="I58">
        <v>28.2</v>
      </c>
      <c r="J58">
        <v>23.5</v>
      </c>
      <c r="K58" s="2">
        <f t="shared" si="0"/>
        <v>27.911626739253634</v>
      </c>
      <c r="L58" s="18">
        <v>-0.21162673925363151</v>
      </c>
      <c r="M58" s="2">
        <f>K58-2*'Final Regression Data'!$B$7</f>
        <v>26.546977504776915</v>
      </c>
      <c r="N58" s="2">
        <f>K58+2*'Final Regression Data'!$B$7</f>
        <v>29.276275973730353</v>
      </c>
    </row>
    <row r="59" spans="1:14" x14ac:dyDescent="0.15">
      <c r="A59" s="1">
        <v>34578</v>
      </c>
      <c r="B59">
        <v>9</v>
      </c>
      <c r="C59">
        <v>25.7</v>
      </c>
      <c r="D59">
        <v>69</v>
      </c>
      <c r="E59">
        <v>0</v>
      </c>
      <c r="F59">
        <v>0</v>
      </c>
      <c r="G59">
        <v>0</v>
      </c>
      <c r="H59">
        <v>0</v>
      </c>
      <c r="I59">
        <v>27.7</v>
      </c>
      <c r="J59">
        <v>24.7</v>
      </c>
      <c r="K59" s="2">
        <f t="shared" si="0"/>
        <v>26.697537094027417</v>
      </c>
      <c r="L59" s="18">
        <v>-0.99753709402741464</v>
      </c>
      <c r="M59" s="2">
        <f>K59-2*'Final Regression Data'!$B$7</f>
        <v>25.332887859550699</v>
      </c>
      <c r="N59" s="2">
        <f>K59+2*'Final Regression Data'!$B$7</f>
        <v>28.062186328504136</v>
      </c>
    </row>
    <row r="60" spans="1:14" x14ac:dyDescent="0.15">
      <c r="A60" s="1">
        <v>34608</v>
      </c>
      <c r="B60">
        <v>10</v>
      </c>
      <c r="C60">
        <v>24.3</v>
      </c>
      <c r="D60">
        <v>70</v>
      </c>
      <c r="E60">
        <v>0</v>
      </c>
      <c r="F60">
        <v>0</v>
      </c>
      <c r="G60">
        <v>0</v>
      </c>
      <c r="H60">
        <v>0</v>
      </c>
      <c r="I60">
        <v>25.7</v>
      </c>
      <c r="J60">
        <v>21.2</v>
      </c>
      <c r="K60" s="2">
        <f t="shared" si="0"/>
        <v>25.016219097475712</v>
      </c>
      <c r="L60" s="18">
        <v>-0.71621909747571166</v>
      </c>
      <c r="M60" s="2">
        <f>K60-2*'Final Regression Data'!$B$7</f>
        <v>23.651569862998993</v>
      </c>
      <c r="N60" s="2">
        <f>K60+2*'Final Regression Data'!$B$7</f>
        <v>26.380868331952431</v>
      </c>
    </row>
    <row r="61" spans="1:14" x14ac:dyDescent="0.15">
      <c r="A61" s="1">
        <v>34639</v>
      </c>
      <c r="B61">
        <v>11</v>
      </c>
      <c r="C61">
        <v>23.7</v>
      </c>
      <c r="D61">
        <v>71</v>
      </c>
      <c r="E61">
        <v>0</v>
      </c>
      <c r="F61">
        <v>0</v>
      </c>
      <c r="G61">
        <v>0</v>
      </c>
      <c r="H61">
        <v>0</v>
      </c>
      <c r="I61">
        <v>24.3</v>
      </c>
      <c r="J61">
        <v>22.5</v>
      </c>
      <c r="K61" s="2">
        <f t="shared" si="0"/>
        <v>24.267949976390199</v>
      </c>
      <c r="L61" s="18">
        <v>-0.5679499763901994</v>
      </c>
      <c r="M61" s="2">
        <f>K61-2*'Final Regression Data'!$B$7</f>
        <v>22.90330074191348</v>
      </c>
      <c r="N61" s="2">
        <f>K61+2*'Final Regression Data'!$B$7</f>
        <v>25.632599210866918</v>
      </c>
    </row>
    <row r="62" spans="1:14" x14ac:dyDescent="0.15">
      <c r="A62" s="1">
        <v>34669</v>
      </c>
      <c r="B62">
        <v>12</v>
      </c>
      <c r="C62">
        <v>24.9</v>
      </c>
      <c r="D62">
        <v>72</v>
      </c>
      <c r="E62">
        <v>0</v>
      </c>
      <c r="F62">
        <v>0</v>
      </c>
      <c r="G62">
        <v>0</v>
      </c>
      <c r="H62">
        <v>0</v>
      </c>
      <c r="I62">
        <v>23.7</v>
      </c>
      <c r="J62">
        <v>22.7</v>
      </c>
      <c r="K62" s="2">
        <f t="shared" si="0"/>
        <v>23.915885270646704</v>
      </c>
      <c r="L62" s="18">
        <v>0.98411472935329414</v>
      </c>
      <c r="M62" s="2">
        <f>K62-2*'Final Regression Data'!$B$7</f>
        <v>22.551236036169986</v>
      </c>
      <c r="N62" s="2">
        <f>K62+2*'Final Regression Data'!$B$7</f>
        <v>25.280534505123423</v>
      </c>
    </row>
    <row r="63" spans="1:14" x14ac:dyDescent="0.15">
      <c r="A63" s="1">
        <v>34700</v>
      </c>
      <c r="B63">
        <v>1</v>
      </c>
      <c r="C63">
        <v>21.8</v>
      </c>
      <c r="D63">
        <v>73</v>
      </c>
      <c r="E63">
        <v>1</v>
      </c>
      <c r="F63">
        <v>0</v>
      </c>
      <c r="G63">
        <v>0</v>
      </c>
      <c r="H63">
        <v>0</v>
      </c>
      <c r="I63">
        <v>24.9</v>
      </c>
      <c r="J63">
        <v>23.6</v>
      </c>
      <c r="K63" s="2">
        <f t="shared" si="0"/>
        <v>21.787512195650066</v>
      </c>
      <c r="L63" s="18">
        <v>1.2487804349934351E-2</v>
      </c>
      <c r="M63" s="2">
        <f>K63-2*'Final Regression Data'!$B$7</f>
        <v>20.422862961173347</v>
      </c>
      <c r="N63" s="2">
        <f>K63+2*'Final Regression Data'!$B$7</f>
        <v>23.152161430126785</v>
      </c>
    </row>
    <row r="64" spans="1:14" x14ac:dyDescent="0.15">
      <c r="A64" s="1">
        <v>34731</v>
      </c>
      <c r="B64">
        <v>2</v>
      </c>
      <c r="C64">
        <v>21.9</v>
      </c>
      <c r="D64">
        <v>74</v>
      </c>
      <c r="E64">
        <v>0</v>
      </c>
      <c r="F64">
        <v>0</v>
      </c>
      <c r="G64">
        <v>0</v>
      </c>
      <c r="H64">
        <v>0</v>
      </c>
      <c r="I64">
        <v>21.8</v>
      </c>
      <c r="J64">
        <v>25.1</v>
      </c>
      <c r="K64" s="2">
        <f t="shared" si="0"/>
        <v>22.982364399754672</v>
      </c>
      <c r="L64" s="18">
        <v>-1.0823643997546739</v>
      </c>
      <c r="M64" s="2">
        <f>K64-2*'Final Regression Data'!$B$7</f>
        <v>21.617715165277954</v>
      </c>
      <c r="N64" s="2">
        <f>K64+2*'Final Regression Data'!$B$7</f>
        <v>24.347013634231391</v>
      </c>
    </row>
    <row r="65" spans="1:14" x14ac:dyDescent="0.15">
      <c r="A65" s="1">
        <v>34759</v>
      </c>
      <c r="B65">
        <v>3</v>
      </c>
      <c r="C65">
        <v>23.1</v>
      </c>
      <c r="D65">
        <v>75</v>
      </c>
      <c r="E65">
        <v>0</v>
      </c>
      <c r="F65">
        <v>0</v>
      </c>
      <c r="G65">
        <v>0</v>
      </c>
      <c r="H65">
        <v>0</v>
      </c>
      <c r="I65">
        <v>21.9</v>
      </c>
      <c r="J65">
        <v>27.6</v>
      </c>
      <c r="K65" s="2">
        <f t="shared" si="0"/>
        <v>23.345797984532048</v>
      </c>
      <c r="L65" s="18">
        <v>-0.24579798453205015</v>
      </c>
      <c r="M65" s="2">
        <f>K65-2*'Final Regression Data'!$B$7</f>
        <v>21.981148750055329</v>
      </c>
      <c r="N65" s="2">
        <f>K65+2*'Final Regression Data'!$B$7</f>
        <v>24.710447219008767</v>
      </c>
    </row>
    <row r="66" spans="1:14" x14ac:dyDescent="0.15">
      <c r="A66" s="1">
        <v>34790</v>
      </c>
      <c r="B66">
        <v>4</v>
      </c>
      <c r="C66">
        <v>23.2</v>
      </c>
      <c r="D66">
        <v>76</v>
      </c>
      <c r="E66">
        <v>0</v>
      </c>
      <c r="F66">
        <v>0</v>
      </c>
      <c r="G66">
        <v>0</v>
      </c>
      <c r="H66">
        <v>0</v>
      </c>
      <c r="I66">
        <v>23.1</v>
      </c>
      <c r="J66">
        <v>28.2</v>
      </c>
      <c r="K66" s="2">
        <f t="shared" si="0"/>
        <v>24.210206501554154</v>
      </c>
      <c r="L66" s="18">
        <v>-1.0102065015541548</v>
      </c>
      <c r="M66" s="2">
        <f>K66-2*'Final Regression Data'!$B$7</f>
        <v>22.845557267077435</v>
      </c>
      <c r="N66" s="2">
        <f>K66+2*'Final Regression Data'!$B$7</f>
        <v>25.574855736030873</v>
      </c>
    </row>
    <row r="67" spans="1:14" x14ac:dyDescent="0.15">
      <c r="A67" s="1">
        <v>34820</v>
      </c>
      <c r="B67">
        <v>5</v>
      </c>
      <c r="C67">
        <v>24.2</v>
      </c>
      <c r="D67">
        <v>77</v>
      </c>
      <c r="E67">
        <v>0</v>
      </c>
      <c r="F67">
        <v>0</v>
      </c>
      <c r="G67">
        <v>0</v>
      </c>
      <c r="H67">
        <v>0</v>
      </c>
      <c r="I67">
        <v>23.2</v>
      </c>
      <c r="J67">
        <v>27.7</v>
      </c>
      <c r="K67" s="2">
        <f t="shared" si="0"/>
        <v>24.234495785553044</v>
      </c>
      <c r="L67" s="18">
        <v>-3.4495785553041003E-2</v>
      </c>
      <c r="M67" s="2">
        <f>K67-2*'Final Regression Data'!$B$7</f>
        <v>22.869846551076325</v>
      </c>
      <c r="N67" s="2">
        <f>K67+2*'Final Regression Data'!$B$7</f>
        <v>25.599145020029763</v>
      </c>
    </row>
    <row r="68" spans="1:14" x14ac:dyDescent="0.15">
      <c r="A68" s="1">
        <v>34851</v>
      </c>
      <c r="B68">
        <v>6</v>
      </c>
      <c r="C68">
        <v>27.2</v>
      </c>
      <c r="D68">
        <v>78</v>
      </c>
      <c r="E68">
        <v>0</v>
      </c>
      <c r="F68">
        <v>1</v>
      </c>
      <c r="G68">
        <v>0</v>
      </c>
      <c r="H68">
        <v>0</v>
      </c>
      <c r="I68">
        <v>24.2</v>
      </c>
      <c r="J68">
        <v>25.7</v>
      </c>
      <c r="K68" s="2">
        <f t="shared" ref="K68:K110" si="1">$C$1+SUMPRODUCT($D$1:$J$1,D68:J68)</f>
        <v>27.232542440089333</v>
      </c>
      <c r="L68" s="18">
        <v>-3.2542440089333269E-2</v>
      </c>
      <c r="M68" s="2">
        <f>K68-2*'Final Regression Data'!$B$7</f>
        <v>25.867893205612614</v>
      </c>
      <c r="N68" s="2">
        <f>K68+2*'Final Regression Data'!$B$7</f>
        <v>28.597191674566051</v>
      </c>
    </row>
    <row r="69" spans="1:14" x14ac:dyDescent="0.15">
      <c r="A69" s="1">
        <v>34881</v>
      </c>
      <c r="B69">
        <v>7</v>
      </c>
      <c r="C69">
        <v>28</v>
      </c>
      <c r="D69">
        <v>79</v>
      </c>
      <c r="E69">
        <v>0</v>
      </c>
      <c r="F69">
        <v>0</v>
      </c>
      <c r="G69">
        <v>1</v>
      </c>
      <c r="H69">
        <v>0</v>
      </c>
      <c r="I69">
        <v>27.2</v>
      </c>
      <c r="J69">
        <v>24.3</v>
      </c>
      <c r="K69" s="2">
        <f t="shared" si="1"/>
        <v>28.275037591506305</v>
      </c>
      <c r="L69" s="18">
        <v>-0.27503759150630458</v>
      </c>
      <c r="M69" s="2">
        <f>K69-2*'Final Regression Data'!$B$7</f>
        <v>26.910388357029586</v>
      </c>
      <c r="N69" s="2">
        <f>K69+2*'Final Regression Data'!$B$7</f>
        <v>29.639686825983024</v>
      </c>
    </row>
    <row r="70" spans="1:14" x14ac:dyDescent="0.15">
      <c r="A70" s="1">
        <v>34912</v>
      </c>
      <c r="B70">
        <v>8</v>
      </c>
      <c r="C70">
        <v>27.6</v>
      </c>
      <c r="D70">
        <v>80</v>
      </c>
      <c r="E70">
        <v>0</v>
      </c>
      <c r="F70">
        <v>0</v>
      </c>
      <c r="G70">
        <v>0</v>
      </c>
      <c r="H70">
        <v>1</v>
      </c>
      <c r="I70">
        <v>28</v>
      </c>
      <c r="J70">
        <v>23.7</v>
      </c>
      <c r="K70" s="2">
        <f t="shared" si="1"/>
        <v>27.993021049001108</v>
      </c>
      <c r="L70" s="18">
        <v>-0.3930210490011099</v>
      </c>
      <c r="M70" s="2">
        <f>K70-2*'Final Regression Data'!$B$7</f>
        <v>26.628371814524389</v>
      </c>
      <c r="N70" s="2">
        <f>K70+2*'Final Regression Data'!$B$7</f>
        <v>29.357670283477827</v>
      </c>
    </row>
    <row r="71" spans="1:14" x14ac:dyDescent="0.15">
      <c r="A71" s="1">
        <v>34943</v>
      </c>
      <c r="B71">
        <v>9</v>
      </c>
      <c r="C71">
        <v>25.2</v>
      </c>
      <c r="D71">
        <v>81</v>
      </c>
      <c r="E71">
        <v>0</v>
      </c>
      <c r="F71">
        <v>0</v>
      </c>
      <c r="G71">
        <v>0</v>
      </c>
      <c r="H71">
        <v>0</v>
      </c>
      <c r="I71">
        <v>27.6</v>
      </c>
      <c r="J71">
        <v>24.9</v>
      </c>
      <c r="K71" s="2">
        <f t="shared" si="1"/>
        <v>26.844001069478331</v>
      </c>
      <c r="L71" s="18">
        <v>-1.6440010694783318</v>
      </c>
      <c r="M71" s="2">
        <f>K71-2*'Final Regression Data'!$B$7</f>
        <v>25.479351835001612</v>
      </c>
      <c r="N71" s="2">
        <f>K71+2*'Final Regression Data'!$B$7</f>
        <v>28.20865030395505</v>
      </c>
    </row>
    <row r="72" spans="1:14" x14ac:dyDescent="0.15">
      <c r="A72" s="1">
        <v>34973</v>
      </c>
      <c r="B72">
        <v>10</v>
      </c>
      <c r="C72">
        <v>24.1</v>
      </c>
      <c r="D72">
        <v>82</v>
      </c>
      <c r="E72">
        <v>0</v>
      </c>
      <c r="F72">
        <v>0</v>
      </c>
      <c r="G72">
        <v>0</v>
      </c>
      <c r="H72">
        <v>0</v>
      </c>
      <c r="I72">
        <v>25.2</v>
      </c>
      <c r="J72">
        <v>21.8</v>
      </c>
      <c r="K72" s="2">
        <f t="shared" si="1"/>
        <v>24.947623650216691</v>
      </c>
      <c r="L72" s="18">
        <v>-0.84762365021668984</v>
      </c>
      <c r="M72" s="2">
        <f>K72-2*'Final Regression Data'!$B$7</f>
        <v>23.582974415739972</v>
      </c>
      <c r="N72" s="2">
        <f>K72+2*'Final Regression Data'!$B$7</f>
        <v>26.31227288469341</v>
      </c>
    </row>
    <row r="73" spans="1:14" x14ac:dyDescent="0.15">
      <c r="A73" s="1">
        <v>35004</v>
      </c>
      <c r="B73">
        <v>11</v>
      </c>
      <c r="C73">
        <v>23.6</v>
      </c>
      <c r="D73">
        <v>83</v>
      </c>
      <c r="E73">
        <v>0</v>
      </c>
      <c r="F73">
        <v>0</v>
      </c>
      <c r="G73">
        <v>0</v>
      </c>
      <c r="H73">
        <v>0</v>
      </c>
      <c r="I73">
        <v>24.1</v>
      </c>
      <c r="J73">
        <v>21.9</v>
      </c>
      <c r="K73" s="2">
        <f t="shared" si="1"/>
        <v>24.258905805930084</v>
      </c>
      <c r="L73" s="18">
        <v>-0.65890580593008252</v>
      </c>
      <c r="M73" s="2">
        <f>K73-2*'Final Regression Data'!$B$7</f>
        <v>22.894256571453365</v>
      </c>
      <c r="N73" s="2">
        <f>K73+2*'Final Regression Data'!$B$7</f>
        <v>25.623555040406803</v>
      </c>
    </row>
    <row r="74" spans="1:14" x14ac:dyDescent="0.15">
      <c r="A74" s="1">
        <v>35034</v>
      </c>
      <c r="B74">
        <v>12</v>
      </c>
      <c r="C74">
        <v>24.1</v>
      </c>
      <c r="D74">
        <v>84</v>
      </c>
      <c r="E74">
        <v>0</v>
      </c>
      <c r="F74">
        <v>0</v>
      </c>
      <c r="G74">
        <v>0</v>
      </c>
      <c r="H74">
        <v>0</v>
      </c>
      <c r="I74">
        <v>23.6</v>
      </c>
      <c r="J74">
        <v>23.1</v>
      </c>
      <c r="K74" s="2">
        <f t="shared" si="1"/>
        <v>24.084958866149513</v>
      </c>
      <c r="L74" s="18">
        <v>1.5041133850484556E-2</v>
      </c>
      <c r="M74" s="2">
        <f>K74-2*'Final Regression Data'!$B$7</f>
        <v>22.720309631672794</v>
      </c>
      <c r="N74" s="2">
        <f>K74+2*'Final Regression Data'!$B$7</f>
        <v>25.449608100626232</v>
      </c>
    </row>
    <row r="75" spans="1:14" x14ac:dyDescent="0.15">
      <c r="A75" s="1">
        <v>35065</v>
      </c>
      <c r="B75">
        <v>1</v>
      </c>
      <c r="C75">
        <v>20.7</v>
      </c>
      <c r="D75">
        <v>85</v>
      </c>
      <c r="E75">
        <v>1</v>
      </c>
      <c r="F75">
        <v>0</v>
      </c>
      <c r="G75">
        <v>0</v>
      </c>
      <c r="H75">
        <v>0</v>
      </c>
      <c r="I75">
        <v>24.1</v>
      </c>
      <c r="J75">
        <v>23.2</v>
      </c>
      <c r="K75" s="2">
        <f t="shared" si="1"/>
        <v>21.410659651021255</v>
      </c>
      <c r="L75" s="18">
        <v>-0.71065965102125617</v>
      </c>
      <c r="M75" s="2">
        <f>K75-2*'Final Regression Data'!$B$7</f>
        <v>20.046010416544537</v>
      </c>
      <c r="N75" s="2">
        <f>K75+2*'Final Regression Data'!$B$7</f>
        <v>22.775308885497974</v>
      </c>
    </row>
    <row r="76" spans="1:14" x14ac:dyDescent="0.15">
      <c r="A76" s="1">
        <v>35096</v>
      </c>
      <c r="B76">
        <v>2</v>
      </c>
      <c r="C76">
        <v>22</v>
      </c>
      <c r="D76">
        <v>86</v>
      </c>
      <c r="E76">
        <v>0</v>
      </c>
      <c r="F76">
        <v>0</v>
      </c>
      <c r="G76">
        <v>0</v>
      </c>
      <c r="H76">
        <v>0</v>
      </c>
      <c r="I76">
        <v>20.7</v>
      </c>
      <c r="J76">
        <v>24.2</v>
      </c>
      <c r="K76" s="2">
        <f t="shared" si="1"/>
        <v>22.353778807885803</v>
      </c>
      <c r="L76" s="18">
        <v>-0.3537788078858064</v>
      </c>
      <c r="M76" s="2">
        <f>K76-2*'Final Regression Data'!$B$7</f>
        <v>20.989129573409084</v>
      </c>
      <c r="N76" s="2">
        <f>K76+2*'Final Regression Data'!$B$7</f>
        <v>23.718428042362522</v>
      </c>
    </row>
    <row r="77" spans="1:14" x14ac:dyDescent="0.15">
      <c r="A77" s="1">
        <v>35125</v>
      </c>
      <c r="B77">
        <v>3</v>
      </c>
      <c r="C77">
        <v>22.5</v>
      </c>
      <c r="D77">
        <v>87</v>
      </c>
      <c r="E77">
        <v>0</v>
      </c>
      <c r="F77">
        <v>0</v>
      </c>
      <c r="G77">
        <v>0</v>
      </c>
      <c r="H77">
        <v>0</v>
      </c>
      <c r="I77">
        <v>22</v>
      </c>
      <c r="J77">
        <v>27.2</v>
      </c>
      <c r="K77" s="2">
        <f t="shared" si="1"/>
        <v>23.554572431234135</v>
      </c>
      <c r="L77" s="18">
        <v>-1.0545724312341314</v>
      </c>
      <c r="M77" s="2">
        <f>K77-2*'Final Regression Data'!$B$7</f>
        <v>22.189923196757416</v>
      </c>
      <c r="N77" s="2">
        <f>K77+2*'Final Regression Data'!$B$7</f>
        <v>24.919221665710854</v>
      </c>
    </row>
    <row r="78" spans="1:14" x14ac:dyDescent="0.15">
      <c r="A78" s="1">
        <v>35156</v>
      </c>
      <c r="B78">
        <v>4</v>
      </c>
      <c r="C78">
        <v>23.6</v>
      </c>
      <c r="D78">
        <v>88</v>
      </c>
      <c r="E78">
        <v>0</v>
      </c>
      <c r="F78">
        <v>0</v>
      </c>
      <c r="G78">
        <v>0</v>
      </c>
      <c r="H78">
        <v>0</v>
      </c>
      <c r="I78">
        <v>22.5</v>
      </c>
      <c r="J78">
        <v>28</v>
      </c>
      <c r="K78" s="2">
        <f t="shared" si="1"/>
        <v>23.986102908384105</v>
      </c>
      <c r="L78" s="18">
        <v>-0.38610290838409966</v>
      </c>
      <c r="M78" s="2">
        <f>K78-2*'Final Regression Data'!$B$7</f>
        <v>22.621453673907386</v>
      </c>
      <c r="N78" s="2">
        <f>K78+2*'Final Regression Data'!$B$7</f>
        <v>25.350752142860824</v>
      </c>
    </row>
    <row r="79" spans="1:14" x14ac:dyDescent="0.15">
      <c r="A79" s="1">
        <v>35186</v>
      </c>
      <c r="B79">
        <v>5</v>
      </c>
      <c r="C79">
        <v>25.2</v>
      </c>
      <c r="D79">
        <v>89</v>
      </c>
      <c r="E79">
        <v>0</v>
      </c>
      <c r="F79">
        <v>0</v>
      </c>
      <c r="G79">
        <v>0</v>
      </c>
      <c r="H79">
        <v>0</v>
      </c>
      <c r="I79">
        <v>23.6</v>
      </c>
      <c r="J79">
        <v>27.6</v>
      </c>
      <c r="K79" s="2">
        <f t="shared" si="1"/>
        <v>24.672393659443273</v>
      </c>
      <c r="L79" s="18">
        <v>0.52760634055672995</v>
      </c>
      <c r="M79" s="2">
        <f>K79-2*'Final Regression Data'!$B$7</f>
        <v>23.307744424966554</v>
      </c>
      <c r="N79" s="2">
        <f>K79+2*'Final Regression Data'!$B$7</f>
        <v>26.037042893919992</v>
      </c>
    </row>
    <row r="80" spans="1:14" x14ac:dyDescent="0.15">
      <c r="A80" s="1">
        <v>35217</v>
      </c>
      <c r="B80">
        <v>6</v>
      </c>
      <c r="C80">
        <v>27.6</v>
      </c>
      <c r="D80">
        <v>90</v>
      </c>
      <c r="E80">
        <v>0</v>
      </c>
      <c r="F80">
        <v>1</v>
      </c>
      <c r="G80">
        <v>0</v>
      </c>
      <c r="H80">
        <v>0</v>
      </c>
      <c r="I80">
        <v>25.2</v>
      </c>
      <c r="J80">
        <v>25.2</v>
      </c>
      <c r="K80" s="2">
        <f t="shared" si="1"/>
        <v>28.015639068096363</v>
      </c>
      <c r="L80" s="18">
        <v>-0.41563906809636109</v>
      </c>
      <c r="M80" s="2">
        <f>K80-2*'Final Regression Data'!$B$7</f>
        <v>26.650989833619644</v>
      </c>
      <c r="N80" s="2">
        <f>K80+2*'Final Regression Data'!$B$7</f>
        <v>29.380288302573081</v>
      </c>
    </row>
    <row r="81" spans="1:14" x14ac:dyDescent="0.15">
      <c r="A81" s="1">
        <v>35247</v>
      </c>
      <c r="B81">
        <v>7</v>
      </c>
      <c r="C81">
        <v>28.2</v>
      </c>
      <c r="D81">
        <v>91</v>
      </c>
      <c r="E81">
        <v>0</v>
      </c>
      <c r="F81">
        <v>0</v>
      </c>
      <c r="G81">
        <v>1</v>
      </c>
      <c r="H81">
        <v>0</v>
      </c>
      <c r="I81">
        <v>27.6</v>
      </c>
      <c r="J81">
        <v>24.1</v>
      </c>
      <c r="K81" s="2">
        <f t="shared" si="1"/>
        <v>28.701630655370593</v>
      </c>
      <c r="L81" s="18">
        <v>-0.50163065537059026</v>
      </c>
      <c r="M81" s="2">
        <f>K81-2*'Final Regression Data'!$B$7</f>
        <v>27.336981420893874</v>
      </c>
      <c r="N81" s="2">
        <f>K81+2*'Final Regression Data'!$B$7</f>
        <v>30.066279889847312</v>
      </c>
    </row>
    <row r="82" spans="1:14" x14ac:dyDescent="0.15">
      <c r="A82" s="1">
        <v>35278</v>
      </c>
      <c r="B82">
        <v>8</v>
      </c>
      <c r="C82">
        <v>28</v>
      </c>
      <c r="D82">
        <v>92</v>
      </c>
      <c r="E82">
        <v>0</v>
      </c>
      <c r="F82">
        <v>0</v>
      </c>
      <c r="G82">
        <v>0</v>
      </c>
      <c r="H82">
        <v>1</v>
      </c>
      <c r="I82">
        <v>28.2</v>
      </c>
      <c r="J82">
        <v>23.6</v>
      </c>
      <c r="K82" s="2">
        <f t="shared" si="1"/>
        <v>28.300779591484471</v>
      </c>
      <c r="L82" s="18">
        <v>-0.30077959148447064</v>
      </c>
      <c r="M82" s="2">
        <f>K82-2*'Final Regression Data'!$B$7</f>
        <v>26.936130357007752</v>
      </c>
      <c r="N82" s="2">
        <f>K82+2*'Final Regression Data'!$B$7</f>
        <v>29.66542882596119</v>
      </c>
    </row>
    <row r="83" spans="1:14" x14ac:dyDescent="0.15">
      <c r="A83" s="1">
        <v>35309</v>
      </c>
      <c r="B83">
        <v>9</v>
      </c>
      <c r="C83">
        <v>26.3</v>
      </c>
      <c r="D83">
        <v>93</v>
      </c>
      <c r="E83">
        <v>0</v>
      </c>
      <c r="F83">
        <v>0</v>
      </c>
      <c r="G83">
        <v>0</v>
      </c>
      <c r="H83">
        <v>0</v>
      </c>
      <c r="I83">
        <v>28</v>
      </c>
      <c r="J83">
        <v>24.1</v>
      </c>
      <c r="K83" s="2">
        <f t="shared" si="1"/>
        <v>27.202765273186905</v>
      </c>
      <c r="L83" s="18">
        <v>-0.90276527318690825</v>
      </c>
      <c r="M83" s="2">
        <f>K83-2*'Final Regression Data'!$B$7</f>
        <v>25.838116038710186</v>
      </c>
      <c r="N83" s="2">
        <f>K83+2*'Final Regression Data'!$B$7</f>
        <v>28.567414507663624</v>
      </c>
    </row>
    <row r="84" spans="1:14" x14ac:dyDescent="0.15">
      <c r="A84" s="1">
        <v>35339</v>
      </c>
      <c r="B84">
        <v>10</v>
      </c>
      <c r="C84">
        <v>25.9</v>
      </c>
      <c r="D84">
        <v>94</v>
      </c>
      <c r="E84">
        <v>0</v>
      </c>
      <c r="F84">
        <v>0</v>
      </c>
      <c r="G84">
        <v>0</v>
      </c>
      <c r="H84">
        <v>0</v>
      </c>
      <c r="I84">
        <v>26.3</v>
      </c>
      <c r="J84">
        <v>20.7</v>
      </c>
      <c r="K84" s="2">
        <f t="shared" si="1"/>
        <v>25.727961083771461</v>
      </c>
      <c r="L84" s="18">
        <v>0.17203891622853718</v>
      </c>
      <c r="M84" s="2">
        <f>K84-2*'Final Regression Data'!$B$7</f>
        <v>24.363311849294742</v>
      </c>
      <c r="N84" s="2">
        <f>K84+2*'Final Regression Data'!$B$7</f>
        <v>27.09261031824818</v>
      </c>
    </row>
    <row r="85" spans="1:14" x14ac:dyDescent="0.15">
      <c r="A85" s="1">
        <v>35370</v>
      </c>
      <c r="B85">
        <v>11</v>
      </c>
      <c r="C85">
        <v>25.9</v>
      </c>
      <c r="D85">
        <v>95</v>
      </c>
      <c r="E85">
        <v>0</v>
      </c>
      <c r="F85">
        <v>0</v>
      </c>
      <c r="G85">
        <v>0</v>
      </c>
      <c r="H85">
        <v>0</v>
      </c>
      <c r="I85">
        <v>25.9</v>
      </c>
      <c r="J85">
        <v>22</v>
      </c>
      <c r="K85" s="2">
        <f t="shared" si="1"/>
        <v>25.630388619720271</v>
      </c>
      <c r="L85" s="18">
        <v>0.26961138027972353</v>
      </c>
      <c r="M85" s="2">
        <f>K85-2*'Final Regression Data'!$B$7</f>
        <v>24.265739385243553</v>
      </c>
      <c r="N85" s="2">
        <f>K85+2*'Final Regression Data'!$B$7</f>
        <v>26.99503785419699</v>
      </c>
    </row>
    <row r="86" spans="1:14" x14ac:dyDescent="0.15">
      <c r="A86" s="1">
        <v>35400</v>
      </c>
      <c r="B86">
        <v>12</v>
      </c>
      <c r="C86">
        <v>27.1</v>
      </c>
      <c r="D86">
        <v>96</v>
      </c>
      <c r="E86">
        <v>0</v>
      </c>
      <c r="F86">
        <v>0</v>
      </c>
      <c r="G86">
        <v>0</v>
      </c>
      <c r="H86">
        <v>0</v>
      </c>
      <c r="I86">
        <v>25.9</v>
      </c>
      <c r="J86">
        <v>22.5</v>
      </c>
      <c r="K86" s="2">
        <f t="shared" si="1"/>
        <v>25.702656338275226</v>
      </c>
      <c r="L86" s="18">
        <v>1.3973436617247756</v>
      </c>
      <c r="M86" s="2">
        <f>K86-2*'Final Regression Data'!$B$7</f>
        <v>24.338007103798507</v>
      </c>
      <c r="N86" s="2">
        <f>K86+2*'Final Regression Data'!$B$7</f>
        <v>27.067305572751945</v>
      </c>
    </row>
    <row r="87" spans="1:14" x14ac:dyDescent="0.15">
      <c r="A87" s="1">
        <v>35431</v>
      </c>
      <c r="B87">
        <v>1</v>
      </c>
      <c r="C87">
        <v>22.9</v>
      </c>
      <c r="D87">
        <v>97</v>
      </c>
      <c r="E87">
        <v>1</v>
      </c>
      <c r="F87">
        <v>0</v>
      </c>
      <c r="G87">
        <v>0</v>
      </c>
      <c r="H87">
        <v>0</v>
      </c>
      <c r="I87">
        <v>27.1</v>
      </c>
      <c r="J87">
        <v>23.6</v>
      </c>
      <c r="K87" s="2">
        <f t="shared" si="1"/>
        <v>23.59689288333049</v>
      </c>
      <c r="L87" s="18">
        <v>-0.69689288333049504</v>
      </c>
      <c r="M87" s="2">
        <f>K87-2*'Final Regression Data'!$B$7</f>
        <v>22.232243648853771</v>
      </c>
      <c r="N87" s="2">
        <f>K87+2*'Final Regression Data'!$B$7</f>
        <v>24.961542117807209</v>
      </c>
    </row>
    <row r="88" spans="1:14" x14ac:dyDescent="0.15">
      <c r="A88" s="1">
        <v>35462</v>
      </c>
      <c r="B88">
        <v>2</v>
      </c>
      <c r="C88">
        <v>23.8</v>
      </c>
      <c r="D88">
        <v>98</v>
      </c>
      <c r="E88">
        <v>0</v>
      </c>
      <c r="F88">
        <v>0</v>
      </c>
      <c r="G88">
        <v>0</v>
      </c>
      <c r="H88">
        <v>0</v>
      </c>
      <c r="I88">
        <v>22.9</v>
      </c>
      <c r="J88">
        <v>25.2</v>
      </c>
      <c r="K88" s="2">
        <f t="shared" si="1"/>
        <v>24.08728357472328</v>
      </c>
      <c r="L88" s="18">
        <v>-0.28728357472327914</v>
      </c>
      <c r="M88" s="2">
        <f>K88-2*'Final Regression Data'!$B$7</f>
        <v>22.722634340246561</v>
      </c>
      <c r="N88" s="2">
        <f>K88+2*'Final Regression Data'!$B$7</f>
        <v>25.451932809199999</v>
      </c>
    </row>
    <row r="89" spans="1:14" x14ac:dyDescent="0.15">
      <c r="A89" s="1">
        <v>35490</v>
      </c>
      <c r="B89">
        <v>3</v>
      </c>
      <c r="C89">
        <v>24.8</v>
      </c>
      <c r="D89">
        <v>99</v>
      </c>
      <c r="E89">
        <v>0</v>
      </c>
      <c r="F89">
        <v>0</v>
      </c>
      <c r="G89">
        <v>0</v>
      </c>
      <c r="H89">
        <v>0</v>
      </c>
      <c r="I89">
        <v>23.8</v>
      </c>
      <c r="J89">
        <v>27.6</v>
      </c>
      <c r="K89" s="2">
        <f t="shared" si="1"/>
        <v>24.959969675102172</v>
      </c>
      <c r="L89" s="18">
        <v>-0.1599696751021753</v>
      </c>
      <c r="M89" s="2">
        <f>K89-2*'Final Regression Data'!$B$7</f>
        <v>23.595320440625454</v>
      </c>
      <c r="N89" s="2">
        <f>K89+2*'Final Regression Data'!$B$7</f>
        <v>26.324618909578891</v>
      </c>
    </row>
    <row r="90" spans="1:14" x14ac:dyDescent="0.15">
      <c r="A90" s="1">
        <v>35521</v>
      </c>
      <c r="B90">
        <v>4</v>
      </c>
      <c r="C90">
        <v>25.4</v>
      </c>
      <c r="D90">
        <v>100</v>
      </c>
      <c r="E90">
        <v>0</v>
      </c>
      <c r="F90">
        <v>0</v>
      </c>
      <c r="G90">
        <v>0</v>
      </c>
      <c r="H90">
        <v>0</v>
      </c>
      <c r="I90">
        <v>24.8</v>
      </c>
      <c r="J90">
        <v>28.2</v>
      </c>
      <c r="K90" s="2">
        <f t="shared" si="1"/>
        <v>25.694238860717412</v>
      </c>
      <c r="L90" s="18">
        <v>-0.29423886071741023</v>
      </c>
      <c r="M90" s="2">
        <f>K90-2*'Final Regression Data'!$B$7</f>
        <v>24.329589626240693</v>
      </c>
      <c r="N90" s="2">
        <f>K90+2*'Final Regression Data'!$B$7</f>
        <v>27.058888095194131</v>
      </c>
    </row>
    <row r="91" spans="1:14" x14ac:dyDescent="0.15">
      <c r="A91" s="1">
        <v>35551</v>
      </c>
      <c r="B91">
        <v>5</v>
      </c>
      <c r="C91">
        <v>27</v>
      </c>
      <c r="D91">
        <v>101</v>
      </c>
      <c r="E91">
        <v>0</v>
      </c>
      <c r="F91">
        <v>0</v>
      </c>
      <c r="G91">
        <v>0</v>
      </c>
      <c r="H91">
        <v>0</v>
      </c>
      <c r="I91">
        <v>25.4</v>
      </c>
      <c r="J91">
        <v>28</v>
      </c>
      <c r="K91" s="2">
        <f t="shared" si="1"/>
        <v>26.07779090331131</v>
      </c>
      <c r="L91" s="18">
        <v>0.922209096688686</v>
      </c>
      <c r="M91" s="2">
        <f>K91-2*'Final Regression Data'!$B$7</f>
        <v>24.713141668834592</v>
      </c>
      <c r="N91" s="2">
        <f>K91+2*'Final Regression Data'!$B$7</f>
        <v>27.442440137788029</v>
      </c>
    </row>
    <row r="92" spans="1:14" x14ac:dyDescent="0.15">
      <c r="A92" s="1">
        <v>35582</v>
      </c>
      <c r="B92">
        <v>6</v>
      </c>
      <c r="C92">
        <v>29.9</v>
      </c>
      <c r="D92">
        <v>102</v>
      </c>
      <c r="E92">
        <v>0</v>
      </c>
      <c r="F92">
        <v>1</v>
      </c>
      <c r="G92">
        <v>0</v>
      </c>
      <c r="H92">
        <v>0</v>
      </c>
      <c r="I92">
        <v>27</v>
      </c>
      <c r="J92">
        <v>26.3</v>
      </c>
      <c r="K92" s="2">
        <f t="shared" si="1"/>
        <v>29.500169982146055</v>
      </c>
      <c r="L92" s="18">
        <v>0.39983001785394379</v>
      </c>
      <c r="M92" s="2">
        <f>K92-2*'Final Regression Data'!$B$7</f>
        <v>28.135520747669336</v>
      </c>
      <c r="N92" s="2">
        <f>K92+2*'Final Regression Data'!$B$7</f>
        <v>30.864819216622774</v>
      </c>
    </row>
    <row r="93" spans="1:14" x14ac:dyDescent="0.15">
      <c r="A93" s="1">
        <v>35612</v>
      </c>
      <c r="B93">
        <v>7</v>
      </c>
      <c r="C93">
        <v>31.2</v>
      </c>
      <c r="D93">
        <v>103</v>
      </c>
      <c r="E93">
        <v>0</v>
      </c>
      <c r="F93">
        <v>0</v>
      </c>
      <c r="G93">
        <v>1</v>
      </c>
      <c r="H93">
        <v>0</v>
      </c>
      <c r="I93">
        <v>29.9</v>
      </c>
      <c r="J93">
        <v>25.9</v>
      </c>
      <c r="K93" s="2">
        <f t="shared" si="1"/>
        <v>30.590643568119098</v>
      </c>
      <c r="L93" s="18">
        <v>0.60935643188090793</v>
      </c>
      <c r="M93" s="2">
        <f>K93-2*'Final Regression Data'!$B$7</f>
        <v>29.22599433364238</v>
      </c>
      <c r="N93" s="2">
        <f>K93+2*'Final Regression Data'!$B$7</f>
        <v>31.955292802595817</v>
      </c>
    </row>
    <row r="94" spans="1:14" x14ac:dyDescent="0.15">
      <c r="A94" s="1">
        <v>35643</v>
      </c>
      <c r="B94">
        <v>8</v>
      </c>
      <c r="C94">
        <v>30.7</v>
      </c>
      <c r="D94">
        <v>104</v>
      </c>
      <c r="E94">
        <v>0</v>
      </c>
      <c r="F94">
        <v>0</v>
      </c>
      <c r="G94">
        <v>0</v>
      </c>
      <c r="H94">
        <v>1</v>
      </c>
      <c r="I94">
        <v>31.2</v>
      </c>
      <c r="J94">
        <v>25.9</v>
      </c>
      <c r="K94" s="2">
        <f t="shared" si="1"/>
        <v>30.701804214286767</v>
      </c>
      <c r="L94" s="18">
        <v>-1.804214286760697E-3</v>
      </c>
      <c r="M94" s="2">
        <f>K94-2*'Final Regression Data'!$B$7</f>
        <v>29.337154979810048</v>
      </c>
      <c r="N94" s="2">
        <f>K94+2*'Final Regression Data'!$B$7</f>
        <v>32.066453448763482</v>
      </c>
    </row>
    <row r="95" spans="1:14" x14ac:dyDescent="0.15">
      <c r="A95" s="1">
        <v>35674</v>
      </c>
      <c r="B95">
        <v>9</v>
      </c>
      <c r="C95">
        <v>28.9</v>
      </c>
      <c r="D95">
        <v>105</v>
      </c>
      <c r="E95">
        <v>0</v>
      </c>
      <c r="F95">
        <v>0</v>
      </c>
      <c r="G95">
        <v>0</v>
      </c>
      <c r="H95">
        <v>0</v>
      </c>
      <c r="I95">
        <v>30.7</v>
      </c>
      <c r="J95">
        <v>27.1</v>
      </c>
      <c r="K95" s="2">
        <f t="shared" si="1"/>
        <v>29.487714569060543</v>
      </c>
      <c r="L95" s="18">
        <v>-0.58771456906054453</v>
      </c>
      <c r="M95" s="2">
        <f>K95-2*'Final Regression Data'!$B$7</f>
        <v>28.123065334583824</v>
      </c>
      <c r="N95" s="2">
        <f>K95+2*'Final Regression Data'!$B$7</f>
        <v>30.852363803537262</v>
      </c>
    </row>
    <row r="96" spans="1:14" x14ac:dyDescent="0.15">
      <c r="A96" s="1">
        <v>35704</v>
      </c>
      <c r="B96">
        <v>10</v>
      </c>
      <c r="C96">
        <v>28.3</v>
      </c>
      <c r="D96">
        <v>106</v>
      </c>
      <c r="E96">
        <v>0</v>
      </c>
      <c r="F96">
        <v>0</v>
      </c>
      <c r="G96">
        <v>0</v>
      </c>
      <c r="H96">
        <v>0</v>
      </c>
      <c r="I96">
        <v>28.9</v>
      </c>
      <c r="J96">
        <v>22.9</v>
      </c>
      <c r="K96" s="2">
        <f t="shared" si="1"/>
        <v>27.857402233734064</v>
      </c>
      <c r="L96" s="18">
        <v>0.44259776626593705</v>
      </c>
      <c r="M96" s="2">
        <f>K96-2*'Final Regression Data'!$B$7</f>
        <v>26.492752999257345</v>
      </c>
      <c r="N96" s="2">
        <f>K96+2*'Final Regression Data'!$B$7</f>
        <v>29.222051468210783</v>
      </c>
    </row>
    <row r="97" spans="1:14" x14ac:dyDescent="0.15">
      <c r="A97" s="1">
        <v>35735</v>
      </c>
      <c r="B97">
        <v>11</v>
      </c>
      <c r="C97">
        <v>28</v>
      </c>
      <c r="D97">
        <v>107</v>
      </c>
      <c r="E97">
        <v>0</v>
      </c>
      <c r="F97">
        <v>0</v>
      </c>
      <c r="G97">
        <v>0</v>
      </c>
      <c r="H97">
        <v>0</v>
      </c>
      <c r="I97">
        <v>28.3</v>
      </c>
      <c r="J97">
        <v>23.8</v>
      </c>
      <c r="K97" s="2">
        <f t="shared" si="1"/>
        <v>27.584471198172217</v>
      </c>
      <c r="L97" s="18">
        <v>0.41552880182778651</v>
      </c>
      <c r="M97" s="2">
        <f>K97-2*'Final Regression Data'!$B$7</f>
        <v>26.219821963695498</v>
      </c>
      <c r="N97" s="2">
        <f>K97+2*'Final Regression Data'!$B$7</f>
        <v>28.949120432648936</v>
      </c>
    </row>
    <row r="98" spans="1:14" x14ac:dyDescent="0.15">
      <c r="A98" s="1">
        <v>35765</v>
      </c>
      <c r="B98">
        <v>12</v>
      </c>
      <c r="C98">
        <v>29.1</v>
      </c>
      <c r="D98">
        <v>108</v>
      </c>
      <c r="E98">
        <v>0</v>
      </c>
      <c r="F98">
        <v>0</v>
      </c>
      <c r="G98">
        <v>0</v>
      </c>
      <c r="H98">
        <v>0</v>
      </c>
      <c r="I98">
        <v>28</v>
      </c>
      <c r="J98">
        <v>24.8</v>
      </c>
      <c r="K98" s="2">
        <f t="shared" si="1"/>
        <v>27.51805396974661</v>
      </c>
      <c r="L98" s="18">
        <v>1.5819460302533876</v>
      </c>
      <c r="M98" s="2">
        <f>K98-2*'Final Regression Data'!$B$7</f>
        <v>26.153404735269891</v>
      </c>
      <c r="N98" s="2">
        <f>K98+2*'Final Regression Data'!$B$7</f>
        <v>28.882703204223329</v>
      </c>
    </row>
    <row r="99" spans="1:14" x14ac:dyDescent="0.15">
      <c r="A99" s="3">
        <v>35796</v>
      </c>
      <c r="B99" s="4">
        <v>1</v>
      </c>
      <c r="C99" s="4">
        <v>25.6</v>
      </c>
      <c r="D99" s="4">
        <v>109</v>
      </c>
      <c r="E99" s="4">
        <v>1</v>
      </c>
      <c r="F99" s="4">
        <v>0</v>
      </c>
      <c r="G99" s="4">
        <v>0</v>
      </c>
      <c r="H99" s="4">
        <v>0</v>
      </c>
      <c r="I99" s="4">
        <v>29.1</v>
      </c>
      <c r="J99" s="4">
        <v>25.4</v>
      </c>
      <c r="K99" s="5">
        <f t="shared" si="1"/>
        <v>25.290696798968703</v>
      </c>
      <c r="L99" s="19">
        <v>0.30930320103130171</v>
      </c>
      <c r="M99" s="5">
        <f>K99-2*'Final Regression Data'!$B$7</f>
        <v>23.926047564491984</v>
      </c>
      <c r="N99" s="5">
        <f>K99+2*'Final Regression Data'!$B$7</f>
        <v>26.655346033445422</v>
      </c>
    </row>
    <row r="100" spans="1:14" x14ac:dyDescent="0.15">
      <c r="A100" s="3">
        <v>35827</v>
      </c>
      <c r="B100" s="4">
        <v>2</v>
      </c>
      <c r="C100" s="4">
        <v>26.5</v>
      </c>
      <c r="D100" s="4">
        <v>110</v>
      </c>
      <c r="E100" s="4">
        <v>0</v>
      </c>
      <c r="F100" s="4">
        <v>0</v>
      </c>
      <c r="G100" s="4">
        <v>0</v>
      </c>
      <c r="H100" s="4">
        <v>0</v>
      </c>
      <c r="I100" s="4">
        <v>25.6</v>
      </c>
      <c r="J100" s="4">
        <v>27</v>
      </c>
      <c r="K100" s="5">
        <f t="shared" si="1"/>
        <v>26.236575150285518</v>
      </c>
      <c r="L100" s="19">
        <v>0.26342484971447888</v>
      </c>
      <c r="M100" s="5">
        <f>K100-2*'Final Regression Data'!$B$7</f>
        <v>24.871925915808799</v>
      </c>
      <c r="N100" s="5">
        <f>K100+2*'Final Regression Data'!$B$7</f>
        <v>27.601224384762236</v>
      </c>
    </row>
    <row r="101" spans="1:14" x14ac:dyDescent="0.15">
      <c r="A101" s="3">
        <v>35855</v>
      </c>
      <c r="B101" s="4">
        <v>3</v>
      </c>
      <c r="C101" s="4">
        <v>27.2</v>
      </c>
      <c r="D101" s="4">
        <v>111</v>
      </c>
      <c r="E101" s="4">
        <v>0</v>
      </c>
      <c r="F101" s="4">
        <v>0</v>
      </c>
      <c r="G101" s="4">
        <v>0</v>
      </c>
      <c r="H101" s="4">
        <v>0</v>
      </c>
      <c r="I101" s="4">
        <v>26.5</v>
      </c>
      <c r="J101" s="4">
        <v>29.9</v>
      </c>
      <c r="K101" s="5">
        <f t="shared" si="1"/>
        <v>27.165785300794163</v>
      </c>
      <c r="L101" s="19">
        <v>3.4214699205833199E-2</v>
      </c>
      <c r="M101" s="5">
        <f>K101-2*'Final Regression Data'!$B$7</f>
        <v>25.801136066317444</v>
      </c>
      <c r="N101" s="5">
        <f>K101+2*'Final Regression Data'!$B$7</f>
        <v>28.530434535270881</v>
      </c>
    </row>
    <row r="102" spans="1:14" x14ac:dyDescent="0.15">
      <c r="A102" s="3">
        <v>35886</v>
      </c>
      <c r="B102" s="4">
        <v>4</v>
      </c>
      <c r="C102" s="4">
        <v>27.9</v>
      </c>
      <c r="D102" s="4">
        <v>112</v>
      </c>
      <c r="E102" s="4">
        <v>0</v>
      </c>
      <c r="F102" s="4">
        <v>0</v>
      </c>
      <c r="G102" s="4">
        <v>0</v>
      </c>
      <c r="H102" s="4">
        <v>0</v>
      </c>
      <c r="I102" s="4">
        <v>27.2</v>
      </c>
      <c r="J102" s="4">
        <v>31.2</v>
      </c>
      <c r="K102" s="5">
        <f t="shared" si="1"/>
        <v>27.783979159480744</v>
      </c>
      <c r="L102" s="19">
        <v>0.11602084051925488</v>
      </c>
      <c r="M102" s="5">
        <f>K102-2*'Final Regression Data'!$B$7</f>
        <v>26.419329925004025</v>
      </c>
      <c r="N102" s="5">
        <f>K102+2*'Final Regression Data'!$B$7</f>
        <v>29.148628393957463</v>
      </c>
    </row>
    <row r="103" spans="1:14" x14ac:dyDescent="0.15">
      <c r="A103" s="3">
        <v>35916</v>
      </c>
      <c r="B103" s="4">
        <v>5</v>
      </c>
      <c r="C103" s="4">
        <v>29.4</v>
      </c>
      <c r="D103" s="4">
        <v>113</v>
      </c>
      <c r="E103" s="4">
        <v>0</v>
      </c>
      <c r="F103" s="4">
        <v>0</v>
      </c>
      <c r="G103" s="4">
        <v>0</v>
      </c>
      <c r="H103" s="4">
        <v>0</v>
      </c>
      <c r="I103" s="4">
        <v>27.9</v>
      </c>
      <c r="J103" s="4">
        <v>30.7</v>
      </c>
      <c r="K103" s="5">
        <f t="shared" si="1"/>
        <v>28.198686437700232</v>
      </c>
      <c r="L103" s="19">
        <v>1.2013135622997702</v>
      </c>
      <c r="M103" s="5">
        <f>K103-2*'Final Regression Data'!$B$7</f>
        <v>26.834037203223513</v>
      </c>
      <c r="N103" s="5">
        <f>K103+2*'Final Regression Data'!$B$7</f>
        <v>29.563335672176951</v>
      </c>
    </row>
    <row r="104" spans="1:14" x14ac:dyDescent="0.15">
      <c r="A104" s="3">
        <v>35947</v>
      </c>
      <c r="B104" s="4">
        <v>6</v>
      </c>
      <c r="C104" s="4">
        <v>31.8</v>
      </c>
      <c r="D104" s="4">
        <v>114</v>
      </c>
      <c r="E104" s="4">
        <v>0</v>
      </c>
      <c r="F104" s="4">
        <v>1</v>
      </c>
      <c r="G104" s="4">
        <v>0</v>
      </c>
      <c r="H104" s="4">
        <v>0</v>
      </c>
      <c r="I104" s="4">
        <v>29.4</v>
      </c>
      <c r="J104" s="4">
        <v>28.9</v>
      </c>
      <c r="K104" s="5">
        <f t="shared" si="1"/>
        <v>31.544691040805596</v>
      </c>
      <c r="L104" s="19">
        <v>0.25530895919440866</v>
      </c>
      <c r="M104" s="5">
        <f>K104-2*'Final Regression Data'!$B$7</f>
        <v>30.180041806328877</v>
      </c>
      <c r="N104" s="5">
        <f>K104+2*'Final Regression Data'!$B$7</f>
        <v>32.909340275282311</v>
      </c>
    </row>
    <row r="105" spans="1:14" x14ac:dyDescent="0.15">
      <c r="A105" s="3">
        <v>35977</v>
      </c>
      <c r="B105" s="4">
        <v>7</v>
      </c>
      <c r="C105" s="4">
        <v>32.700000000000003</v>
      </c>
      <c r="D105" s="4">
        <v>115</v>
      </c>
      <c r="E105" s="4">
        <v>0</v>
      </c>
      <c r="F105" s="4">
        <v>0</v>
      </c>
      <c r="G105" s="4">
        <v>1</v>
      </c>
      <c r="H105" s="4">
        <v>0</v>
      </c>
      <c r="I105" s="4">
        <v>31.8</v>
      </c>
      <c r="J105" s="4">
        <v>28.3</v>
      </c>
      <c r="K105" s="5">
        <f t="shared" si="1"/>
        <v>32.287206678209564</v>
      </c>
      <c r="L105" s="19">
        <v>0.41279332179043848</v>
      </c>
      <c r="M105" s="5">
        <f>K105-2*'Final Regression Data'!$B$7</f>
        <v>30.922557443732845</v>
      </c>
      <c r="N105" s="5">
        <f>K105+2*'Final Regression Data'!$B$7</f>
        <v>33.65185591268628</v>
      </c>
    </row>
    <row r="106" spans="1:14" x14ac:dyDescent="0.15">
      <c r="A106" s="3">
        <v>36008</v>
      </c>
      <c r="B106" s="4">
        <v>8</v>
      </c>
      <c r="C106" s="4">
        <v>32.4</v>
      </c>
      <c r="D106" s="4">
        <v>116</v>
      </c>
      <c r="E106" s="4">
        <v>0</v>
      </c>
      <c r="F106" s="4">
        <v>0</v>
      </c>
      <c r="G106" s="4">
        <v>0</v>
      </c>
      <c r="H106" s="4">
        <v>1</v>
      </c>
      <c r="I106" s="4">
        <v>32.700000000000003</v>
      </c>
      <c r="J106" s="4">
        <v>28</v>
      </c>
      <c r="K106" s="5">
        <f t="shared" si="1"/>
        <v>32.104174231485651</v>
      </c>
      <c r="L106" s="19">
        <v>0.29582576851434794</v>
      </c>
      <c r="M106" s="5">
        <f>K106-2*'Final Regression Data'!$B$7</f>
        <v>30.739524997008932</v>
      </c>
      <c r="N106" s="5">
        <f>K106+2*'Final Regression Data'!$B$7</f>
        <v>33.468823465962366</v>
      </c>
    </row>
    <row r="107" spans="1:14" x14ac:dyDescent="0.15">
      <c r="A107" s="3">
        <v>36039</v>
      </c>
      <c r="B107" s="4">
        <v>9</v>
      </c>
      <c r="C107" s="4">
        <v>30.4</v>
      </c>
      <c r="D107" s="4">
        <v>117</v>
      </c>
      <c r="E107" s="4">
        <v>0</v>
      </c>
      <c r="F107" s="4">
        <v>0</v>
      </c>
      <c r="G107" s="4">
        <v>0</v>
      </c>
      <c r="H107" s="4">
        <v>0</v>
      </c>
      <c r="I107" s="4">
        <v>32.4</v>
      </c>
      <c r="J107" s="4">
        <v>29.1</v>
      </c>
      <c r="K107" s="5">
        <f t="shared" si="1"/>
        <v>31.008919107640345</v>
      </c>
      <c r="L107" s="19">
        <v>-0.60891910764035018</v>
      </c>
      <c r="M107" s="5">
        <f>K107-2*'Final Regression Data'!$B$7</f>
        <v>29.644269873163626</v>
      </c>
      <c r="N107" s="5">
        <f>K107+2*'Final Regression Data'!$B$7</f>
        <v>32.373568342117061</v>
      </c>
    </row>
    <row r="108" spans="1:14" x14ac:dyDescent="0.15">
      <c r="A108" s="3">
        <v>36069</v>
      </c>
      <c r="B108" s="4">
        <v>10</v>
      </c>
      <c r="C108" s="4">
        <v>29.5</v>
      </c>
      <c r="D108" s="4">
        <v>118</v>
      </c>
      <c r="E108" s="4">
        <v>0</v>
      </c>
      <c r="F108" s="4">
        <v>0</v>
      </c>
      <c r="G108" s="4">
        <v>0</v>
      </c>
      <c r="H108" s="4">
        <v>0</v>
      </c>
      <c r="I108" s="4">
        <v>30.4</v>
      </c>
      <c r="J108" s="4">
        <v>25.6</v>
      </c>
      <c r="K108" s="5">
        <f t="shared" si="1"/>
        <v>29.327601111088647</v>
      </c>
      <c r="L108" s="19">
        <v>0.1723988889113528</v>
      </c>
      <c r="M108" s="5">
        <f>K108-2*'Final Regression Data'!$B$7</f>
        <v>27.962951876611928</v>
      </c>
      <c r="N108" s="5">
        <f>K108+2*'Final Regression Data'!$B$7</f>
        <v>30.692250345565366</v>
      </c>
    </row>
    <row r="109" spans="1:14" x14ac:dyDescent="0.15">
      <c r="A109" s="3">
        <v>36100</v>
      </c>
      <c r="B109" s="4">
        <v>11</v>
      </c>
      <c r="C109" s="4">
        <v>29.3</v>
      </c>
      <c r="D109" s="4">
        <v>119</v>
      </c>
      <c r="E109" s="4">
        <v>0</v>
      </c>
      <c r="F109" s="4">
        <v>0</v>
      </c>
      <c r="G109" s="4">
        <v>0</v>
      </c>
      <c r="H109" s="4">
        <v>0</v>
      </c>
      <c r="I109" s="4">
        <v>29.5</v>
      </c>
      <c r="J109" s="4">
        <v>26.5</v>
      </c>
      <c r="K109" s="5">
        <f t="shared" si="1"/>
        <v>28.859461078416501</v>
      </c>
      <c r="L109" s="19">
        <v>0.44053892158349939</v>
      </c>
      <c r="M109" s="5">
        <f>K109-2*'Final Regression Data'!$B$7</f>
        <v>27.494811843939782</v>
      </c>
      <c r="N109" s="5">
        <f>K109+2*'Final Regression Data'!$B$7</f>
        <v>30.22411031289322</v>
      </c>
    </row>
    <row r="110" spans="1:14" x14ac:dyDescent="0.15">
      <c r="A110" s="3">
        <v>36130</v>
      </c>
      <c r="B110" s="4">
        <v>12</v>
      </c>
      <c r="C110" s="4">
        <v>30.3</v>
      </c>
      <c r="D110" s="4">
        <v>120</v>
      </c>
      <c r="E110" s="4">
        <v>0</v>
      </c>
      <c r="F110" s="4">
        <v>0</v>
      </c>
      <c r="G110" s="4">
        <v>0</v>
      </c>
      <c r="H110" s="4">
        <v>0</v>
      </c>
      <c r="I110" s="4">
        <v>29.3</v>
      </c>
      <c r="J110" s="4">
        <v>27.2</v>
      </c>
      <c r="K110" s="5">
        <f t="shared" si="1"/>
        <v>28.824199085616485</v>
      </c>
      <c r="L110" s="19">
        <v>1.4758009143835125</v>
      </c>
      <c r="M110" s="5">
        <f>K110-2*'Final Regression Data'!$B$7</f>
        <v>27.459549851139766</v>
      </c>
      <c r="N110" s="5">
        <f>K110+2*'Final Regression Data'!$B$7</f>
        <v>30.188848320093204</v>
      </c>
    </row>
    <row r="111" spans="1:14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4" spans="6:11" x14ac:dyDescent="0.15">
      <c r="F114" t="s">
        <v>39</v>
      </c>
      <c r="G114" s="59" t="s">
        <v>18</v>
      </c>
      <c r="H114" s="25"/>
      <c r="I114" s="25"/>
      <c r="J114" s="59" t="s">
        <v>19</v>
      </c>
      <c r="K114" s="25"/>
    </row>
    <row r="115" spans="6:11" x14ac:dyDescent="0.15">
      <c r="G115" s="59" t="s">
        <v>11</v>
      </c>
      <c r="H115" s="26">
        <f>SUMXMY2(K3:K98,C3:C98)/COUNT(C3:C98)</f>
        <v>0.43581438372854892</v>
      </c>
      <c r="I115" s="25"/>
      <c r="J115" s="59" t="s">
        <v>11</v>
      </c>
      <c r="K115" s="26">
        <f>SUMXMY2(K99:K110,C99:C110)/COUNT(C99:C110)</f>
        <v>0.39320895758388169</v>
      </c>
    </row>
    <row r="116" spans="6:11" x14ac:dyDescent="0.15">
      <c r="G116" s="59" t="s">
        <v>12</v>
      </c>
      <c r="H116" s="26">
        <f>SQRT(H115)</f>
        <v>0.66016239193742998</v>
      </c>
      <c r="I116" s="25"/>
      <c r="J116" s="59" t="s">
        <v>12</v>
      </c>
      <c r="K116" s="26">
        <f>SQRT(K115)</f>
        <v>0.62706375878684117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opLeftCell="A22" workbookViewId="0">
      <selection activeCell="J10" sqref="J10"/>
    </sheetView>
  </sheetViews>
  <sheetFormatPr baseColWidth="10" defaultRowHeight="13" x14ac:dyDescent="0.15"/>
  <cols>
    <col min="1" max="1" width="17" bestFit="1" customWidth="1"/>
  </cols>
  <sheetData>
    <row r="1" spans="1:12" x14ac:dyDescent="0.15">
      <c r="A1" t="s">
        <v>31</v>
      </c>
    </row>
    <row r="2" spans="1:12" ht="14" thickBot="1" x14ac:dyDescent="0.2"/>
    <row r="3" spans="1:12" x14ac:dyDescent="0.15">
      <c r="A3" s="12" t="s">
        <v>32</v>
      </c>
      <c r="B3" s="12"/>
    </row>
    <row r="4" spans="1:12" x14ac:dyDescent="0.15">
      <c r="A4" s="9" t="s">
        <v>33</v>
      </c>
      <c r="B4" s="9">
        <v>0.9745467602707919</v>
      </c>
    </row>
    <row r="5" spans="1:12" x14ac:dyDescent="0.15">
      <c r="A5" s="9" t="s">
        <v>34</v>
      </c>
      <c r="B5" s="9">
        <v>0.9497413879542963</v>
      </c>
    </row>
    <row r="6" spans="1:12" x14ac:dyDescent="0.15">
      <c r="A6" s="14" t="s">
        <v>35</v>
      </c>
      <c r="B6" s="14">
        <v>0.94622328511109699</v>
      </c>
    </row>
    <row r="7" spans="1:12" x14ac:dyDescent="0.15">
      <c r="A7" s="9" t="s">
        <v>36</v>
      </c>
      <c r="B7" s="9">
        <v>0.68232461723835869</v>
      </c>
    </row>
    <row r="8" spans="1:12" ht="14" thickBot="1" x14ac:dyDescent="0.2">
      <c r="A8" s="10" t="s">
        <v>37</v>
      </c>
      <c r="B8" s="10">
        <v>108</v>
      </c>
    </row>
    <row r="10" spans="1:12" ht="14" thickBot="1" x14ac:dyDescent="0.2">
      <c r="A10" t="s">
        <v>38</v>
      </c>
    </row>
    <row r="11" spans="1:12" x14ac:dyDescent="0.15">
      <c r="A11" s="11"/>
      <c r="B11" s="11" t="s">
        <v>43</v>
      </c>
      <c r="C11" s="11" t="s">
        <v>44</v>
      </c>
      <c r="D11" s="11" t="s">
        <v>45</v>
      </c>
      <c r="E11" s="11" t="s">
        <v>46</v>
      </c>
      <c r="F11" s="11" t="s">
        <v>47</v>
      </c>
    </row>
    <row r="12" spans="1:12" x14ac:dyDescent="0.15">
      <c r="A12" s="9" t="s">
        <v>39</v>
      </c>
      <c r="B12" s="9">
        <v>7</v>
      </c>
      <c r="C12" s="9">
        <v>879.78581167105256</v>
      </c>
      <c r="D12" s="9">
        <v>125.68368738157893</v>
      </c>
      <c r="E12" s="9">
        <v>269.95839243023079</v>
      </c>
      <c r="F12" s="9">
        <v>5.8718609746273201E-62</v>
      </c>
    </row>
    <row r="13" spans="1:12" x14ac:dyDescent="0.15">
      <c r="A13" s="9" t="s">
        <v>40</v>
      </c>
      <c r="B13" s="9">
        <v>100</v>
      </c>
      <c r="C13" s="9">
        <v>46.556688328947274</v>
      </c>
      <c r="D13" s="9">
        <v>0.46556688328947277</v>
      </c>
      <c r="E13" s="9"/>
      <c r="F13" s="9"/>
    </row>
    <row r="14" spans="1:12" ht="14" thickBot="1" x14ac:dyDescent="0.2">
      <c r="A14" s="10" t="s">
        <v>41</v>
      </c>
      <c r="B14" s="10">
        <v>107</v>
      </c>
      <c r="C14" s="10">
        <v>926.34249999999986</v>
      </c>
      <c r="D14" s="10"/>
      <c r="E14" s="10"/>
      <c r="F14" s="10"/>
    </row>
    <row r="15" spans="1:12" ht="14" thickBot="1" x14ac:dyDescent="0.2"/>
    <row r="16" spans="1:12" x14ac:dyDescent="0.15">
      <c r="A16" s="11"/>
      <c r="B16" s="11" t="s">
        <v>48</v>
      </c>
      <c r="C16" s="11" t="s">
        <v>36</v>
      </c>
      <c r="D16" s="11" t="s">
        <v>49</v>
      </c>
      <c r="E16" s="13" t="s">
        <v>50</v>
      </c>
      <c r="F16" s="11" t="s">
        <v>51</v>
      </c>
      <c r="G16" s="11" t="s">
        <v>52</v>
      </c>
      <c r="H16" s="11" t="s">
        <v>53</v>
      </c>
      <c r="I16" s="11" t="s">
        <v>54</v>
      </c>
      <c r="K16" s="50"/>
      <c r="L16" s="56" t="s">
        <v>50</v>
      </c>
    </row>
    <row r="17" spans="1:12" x14ac:dyDescent="0.15">
      <c r="A17" s="9" t="s">
        <v>42</v>
      </c>
      <c r="B17" s="9">
        <v>4.7946384964277708</v>
      </c>
      <c r="C17" s="9">
        <v>1.1404591112990634</v>
      </c>
      <c r="D17" s="9">
        <v>4.2041301164811946</v>
      </c>
      <c r="E17" s="14">
        <v>5.7134958714253295E-5</v>
      </c>
      <c r="F17" s="9">
        <v>2.5320001015697433</v>
      </c>
      <c r="G17" s="9">
        <v>7.0572768912857988</v>
      </c>
      <c r="H17" s="9">
        <v>2.5320001015697433</v>
      </c>
      <c r="I17" s="9">
        <v>7.0572768912857988</v>
      </c>
      <c r="K17" s="51" t="s">
        <v>42</v>
      </c>
      <c r="L17" s="57">
        <v>5.7134958714253295E-5</v>
      </c>
    </row>
    <row r="18" spans="1:12" x14ac:dyDescent="0.15">
      <c r="A18" s="9" t="s">
        <v>2</v>
      </c>
      <c r="B18" s="9">
        <v>1.5743668425203902E-2</v>
      </c>
      <c r="C18" s="9">
        <v>3.5666624747846551E-3</v>
      </c>
      <c r="D18" s="9">
        <v>4.4141178304668314</v>
      </c>
      <c r="E18" s="14">
        <v>2.5671273012900836E-5</v>
      </c>
      <c r="F18" s="9">
        <v>8.6675116590444069E-3</v>
      </c>
      <c r="G18" s="9">
        <v>2.2819825191363399E-2</v>
      </c>
      <c r="H18" s="9">
        <v>8.6675116590444069E-3</v>
      </c>
      <c r="I18" s="9">
        <v>2.2819825191363399E-2</v>
      </c>
      <c r="K18" s="51" t="s">
        <v>2</v>
      </c>
      <c r="L18" s="57">
        <v>2.5671273012900836E-5</v>
      </c>
    </row>
    <row r="19" spans="1:12" x14ac:dyDescent="0.15">
      <c r="A19" s="9" t="s">
        <v>20</v>
      </c>
      <c r="B19" s="9">
        <v>-3.0266960220965835</v>
      </c>
      <c r="C19" s="9">
        <v>0.24950774747700766</v>
      </c>
      <c r="D19" s="9">
        <v>-12.130669499052313</v>
      </c>
      <c r="E19" s="14">
        <v>2.3030216575454576E-21</v>
      </c>
      <c r="F19" s="9">
        <v>-3.5217122867419342</v>
      </c>
      <c r="G19" s="9">
        <v>-2.5316797574512329</v>
      </c>
      <c r="H19" s="9">
        <v>-3.5217122867419342</v>
      </c>
      <c r="I19" s="9">
        <v>-2.5316797574512329</v>
      </c>
      <c r="K19" s="51" t="s">
        <v>20</v>
      </c>
      <c r="L19" s="57">
        <v>2.3030216575454576E-21</v>
      </c>
    </row>
    <row r="20" spans="1:12" x14ac:dyDescent="0.15">
      <c r="A20" s="9" t="s">
        <v>25</v>
      </c>
      <c r="B20" s="9">
        <v>2.5577025295957512</v>
      </c>
      <c r="C20" s="9">
        <v>0.24449655772498663</v>
      </c>
      <c r="D20" s="9">
        <v>10.461098321362435</v>
      </c>
      <c r="E20" s="14">
        <v>9.6732620153875155E-18</v>
      </c>
      <c r="F20" s="9">
        <v>2.0726283226923274</v>
      </c>
      <c r="G20" s="9">
        <v>3.0427767364991749</v>
      </c>
      <c r="H20" s="9">
        <v>2.0726283226923274</v>
      </c>
      <c r="I20" s="9">
        <v>3.0427767364991749</v>
      </c>
      <c r="K20" s="51" t="s">
        <v>25</v>
      </c>
      <c r="L20" s="57">
        <v>9.6732620153875155E-18</v>
      </c>
    </row>
    <row r="21" spans="1:12" x14ac:dyDescent="0.15">
      <c r="A21" s="9" t="s">
        <v>26</v>
      </c>
      <c r="B21" s="9">
        <v>1.7906313818478201</v>
      </c>
      <c r="C21" s="9">
        <v>0.2696724485690723</v>
      </c>
      <c r="D21" s="9">
        <v>6.6400234482581135</v>
      </c>
      <c r="E21" s="14">
        <v>1.6487014909216346E-9</v>
      </c>
      <c r="F21" s="9">
        <v>1.2556089245562723</v>
      </c>
      <c r="G21" s="9">
        <v>2.3256538391393677</v>
      </c>
      <c r="H21" s="9">
        <v>1.2556089245562723</v>
      </c>
      <c r="I21" s="9">
        <v>2.3256538391393677</v>
      </c>
      <c r="K21" s="51" t="s">
        <v>26</v>
      </c>
      <c r="L21" s="57">
        <v>1.6487014909216346E-9</v>
      </c>
    </row>
    <row r="22" spans="1:12" x14ac:dyDescent="0.15">
      <c r="A22" s="9" t="s">
        <v>27</v>
      </c>
      <c r="B22" s="9">
        <v>1.0401427054456513</v>
      </c>
      <c r="C22" s="9">
        <v>0.28179325367241387</v>
      </c>
      <c r="D22" s="9">
        <v>3.6911554548953918</v>
      </c>
      <c r="E22" s="14">
        <v>3.6370838337498477E-4</v>
      </c>
      <c r="F22" s="9">
        <v>0.48107291604749891</v>
      </c>
      <c r="G22" s="9">
        <v>1.5992124948438038</v>
      </c>
      <c r="H22" s="9">
        <v>0.48107291604749891</v>
      </c>
      <c r="I22" s="9">
        <v>1.5992124948438038</v>
      </c>
      <c r="K22" s="51" t="s">
        <v>27</v>
      </c>
      <c r="L22" s="57">
        <v>3.6370838337498477E-4</v>
      </c>
    </row>
    <row r="23" spans="1:12" x14ac:dyDescent="0.15">
      <c r="A23" s="9" t="s">
        <v>59</v>
      </c>
      <c r="B23" s="9">
        <v>0.65069665703433222</v>
      </c>
      <c r="C23" s="9">
        <v>3.7286389476293993E-2</v>
      </c>
      <c r="D23" s="9">
        <v>17.451318461607372</v>
      </c>
      <c r="E23" s="14">
        <v>4.0982037424824607E-32</v>
      </c>
      <c r="F23" s="9">
        <v>0.57672152228478846</v>
      </c>
      <c r="G23" s="9">
        <v>0.72467179178387597</v>
      </c>
      <c r="H23" s="9">
        <v>0.57672152228478846</v>
      </c>
      <c r="I23" s="9">
        <v>0.72467179178387597</v>
      </c>
      <c r="K23" s="51" t="s">
        <v>59</v>
      </c>
      <c r="L23" s="57">
        <v>4.0982037424824607E-32</v>
      </c>
    </row>
    <row r="24" spans="1:12" ht="14" thickBot="1" x14ac:dyDescent="0.2">
      <c r="A24" s="10" t="s">
        <v>67</v>
      </c>
      <c r="B24" s="10">
        <v>0.11304810025949683</v>
      </c>
      <c r="C24" s="10">
        <v>3.3223813490047216E-2</v>
      </c>
      <c r="D24" s="10">
        <v>3.4026226487625326</v>
      </c>
      <c r="E24" s="15">
        <v>9.610768784076944E-4</v>
      </c>
      <c r="F24" s="10">
        <v>4.7133000558504459E-2</v>
      </c>
      <c r="G24" s="10">
        <v>0.17896319996048921</v>
      </c>
      <c r="H24" s="10">
        <v>4.7133000558504459E-2</v>
      </c>
      <c r="I24" s="10">
        <v>0.17896319996048921</v>
      </c>
      <c r="K24" s="52" t="s">
        <v>67</v>
      </c>
      <c r="L24" s="58">
        <v>9.610768784076944E-4</v>
      </c>
    </row>
    <row r="28" spans="1:12" x14ac:dyDescent="0.15">
      <c r="A28" t="s">
        <v>55</v>
      </c>
    </row>
    <row r="29" spans="1:12" ht="14" thickBot="1" x14ac:dyDescent="0.2"/>
    <row r="30" spans="1:12" x14ac:dyDescent="0.15">
      <c r="A30" s="11" t="s">
        <v>56</v>
      </c>
      <c r="B30" s="11" t="s">
        <v>57</v>
      </c>
      <c r="C30" s="11" t="s">
        <v>58</v>
      </c>
    </row>
    <row r="31" spans="1:12" x14ac:dyDescent="0.15">
      <c r="A31" s="9">
        <v>1</v>
      </c>
      <c r="B31" s="9">
        <v>19.454355554747622</v>
      </c>
      <c r="C31" s="9">
        <v>0.64564444525237974</v>
      </c>
    </row>
    <row r="32" spans="1:12" x14ac:dyDescent="0.15">
      <c r="A32" s="9">
        <v>2</v>
      </c>
      <c r="B32" s="9">
        <v>20.422843526116338</v>
      </c>
      <c r="C32" s="9">
        <v>1.1771564738836631</v>
      </c>
    </row>
    <row r="33" spans="1:3" x14ac:dyDescent="0.15">
      <c r="A33" s="9">
        <v>3</v>
      </c>
      <c r="B33" s="9">
        <v>21.629423570586084</v>
      </c>
      <c r="C33" s="9">
        <v>-2.9423570586082803E-2</v>
      </c>
    </row>
    <row r="34" spans="1:3" x14ac:dyDescent="0.15">
      <c r="A34" s="9">
        <v>4</v>
      </c>
      <c r="B34" s="9">
        <v>21.735605719218889</v>
      </c>
      <c r="C34" s="9">
        <v>0.16439428078111007</v>
      </c>
    </row>
    <row r="35" spans="1:3" x14ac:dyDescent="0.15">
      <c r="A35" s="9">
        <v>5</v>
      </c>
      <c r="B35" s="9">
        <v>22.003082434884135</v>
      </c>
      <c r="C35" s="9">
        <v>1.3969175651158636</v>
      </c>
    </row>
    <row r="36" spans="1:3" x14ac:dyDescent="0.15">
      <c r="A36" s="9">
        <v>6</v>
      </c>
      <c r="B36" s="9">
        <v>25.383001468067345</v>
      </c>
      <c r="C36" s="9">
        <v>0.51699853193265355</v>
      </c>
    </row>
    <row r="37" spans="1:3" x14ac:dyDescent="0.15">
      <c r="A37" s="9">
        <v>7</v>
      </c>
      <c r="B37" s="9">
        <v>26.258415631330447</v>
      </c>
      <c r="C37" s="9">
        <v>-0.25841563133044687</v>
      </c>
    </row>
    <row r="38" spans="1:3" x14ac:dyDescent="0.15">
      <c r="A38" s="9">
        <v>8</v>
      </c>
      <c r="B38" s="9">
        <v>25.56613066900502</v>
      </c>
      <c r="C38" s="9">
        <v>0.63386933099497966</v>
      </c>
    </row>
    <row r="39" spans="1:3" x14ac:dyDescent="0.15">
      <c r="A39" s="9">
        <v>9</v>
      </c>
      <c r="B39" s="9">
        <v>24.841443113780681</v>
      </c>
      <c r="C39" s="9">
        <v>-0.14144311378068153</v>
      </c>
    </row>
    <row r="40" spans="1:3" x14ac:dyDescent="0.15">
      <c r="A40" s="9">
        <v>10</v>
      </c>
      <c r="B40" s="9">
        <v>23.485473445746148</v>
      </c>
      <c r="C40" s="9">
        <v>1.4526554253851742E-2</v>
      </c>
    </row>
    <row r="41" spans="1:3" x14ac:dyDescent="0.15">
      <c r="A41" s="9">
        <v>11</v>
      </c>
      <c r="B41" s="9">
        <v>22.8899532761194</v>
      </c>
      <c r="C41" s="9">
        <v>0.51004672388059902</v>
      </c>
    </row>
    <row r="42" spans="1:3" x14ac:dyDescent="0.15">
      <c r="A42" s="9">
        <v>12</v>
      </c>
      <c r="B42" s="9">
        <v>22.840627278841172</v>
      </c>
      <c r="C42" s="9">
        <v>1.0593727211588266</v>
      </c>
    </row>
    <row r="43" spans="1:3" x14ac:dyDescent="0.15">
      <c r="A43" s="9">
        <v>13</v>
      </c>
      <c r="B43" s="9">
        <v>20.188937683764802</v>
      </c>
      <c r="C43" s="9">
        <v>-0.18893768376480224</v>
      </c>
    </row>
    <row r="44" spans="1:3" x14ac:dyDescent="0.15">
      <c r="A44" s="9">
        <v>14</v>
      </c>
      <c r="B44" s="9">
        <v>20.863232562241944</v>
      </c>
      <c r="C44" s="9">
        <v>-0.46323256224194509</v>
      </c>
    </row>
    <row r="45" spans="1:3" x14ac:dyDescent="0.15">
      <c r="A45" s="9">
        <v>15</v>
      </c>
      <c r="B45" s="9">
        <v>21.421875144129622</v>
      </c>
      <c r="C45" s="9">
        <v>-0.52187514412962344</v>
      </c>
    </row>
    <row r="46" spans="1:3" x14ac:dyDescent="0.15">
      <c r="A46" s="9">
        <v>16</v>
      </c>
      <c r="B46" s="9">
        <v>21.774271951097941</v>
      </c>
      <c r="C46" s="9">
        <v>-0.17427195109793914</v>
      </c>
    </row>
    <row r="47" spans="1:3" x14ac:dyDescent="0.15">
      <c r="A47" s="9">
        <v>17</v>
      </c>
      <c r="B47" s="9">
        <v>22.268112899499076</v>
      </c>
      <c r="C47" s="9">
        <v>0.93188710050092283</v>
      </c>
    </row>
    <row r="48" spans="1:3" x14ac:dyDescent="0.15">
      <c r="A48" s="9">
        <v>18</v>
      </c>
      <c r="B48" s="9">
        <v>25.71310159838572</v>
      </c>
      <c r="C48" s="9">
        <v>-0.11310159838571821</v>
      </c>
    </row>
    <row r="49" spans="1:3" x14ac:dyDescent="0.15">
      <c r="A49" s="9">
        <v>19</v>
      </c>
      <c r="B49" s="9">
        <v>26.387788375633995</v>
      </c>
      <c r="C49" s="9">
        <v>0.21221162436600594</v>
      </c>
    </row>
    <row r="50" spans="1:3" x14ac:dyDescent="0.15">
      <c r="A50" s="9">
        <v>20</v>
      </c>
      <c r="B50" s="9">
        <v>26.29243521466541</v>
      </c>
      <c r="C50" s="9">
        <v>7.5647853345905958E-3</v>
      </c>
    </row>
    <row r="51" spans="1:3" x14ac:dyDescent="0.15">
      <c r="A51" s="9">
        <v>21</v>
      </c>
      <c r="B51" s="9">
        <v>25.129351230664412</v>
      </c>
      <c r="C51" s="9">
        <v>-1.4293512306644125</v>
      </c>
    </row>
    <row r="52" spans="1:3" x14ac:dyDescent="0.15">
      <c r="A52" s="9">
        <v>22</v>
      </c>
      <c r="B52" s="9">
        <v>23.012395999788318</v>
      </c>
      <c r="C52" s="9">
        <v>-0.81239599978831833</v>
      </c>
    </row>
    <row r="53" spans="1:3" x14ac:dyDescent="0.15">
      <c r="A53" s="9">
        <v>23</v>
      </c>
      <c r="B53" s="9">
        <v>22.097313922765817</v>
      </c>
      <c r="C53" s="9">
        <v>0.60268607723418199</v>
      </c>
    </row>
    <row r="54" spans="1:3" x14ac:dyDescent="0.15">
      <c r="A54" s="9">
        <v>24</v>
      </c>
      <c r="B54" s="9">
        <v>22.494929969837937</v>
      </c>
      <c r="C54" s="9">
        <v>1.1050700301620644</v>
      </c>
    </row>
    <row r="55" spans="1:3" x14ac:dyDescent="0.15">
      <c r="A55" s="9">
        <v>25</v>
      </c>
      <c r="B55" s="9">
        <v>20.148738277679104</v>
      </c>
      <c r="C55" s="9">
        <v>5.1261722320894876E-2</v>
      </c>
    </row>
    <row r="56" spans="1:3" x14ac:dyDescent="0.15">
      <c r="A56" s="9">
        <v>26</v>
      </c>
      <c r="B56" s="9">
        <v>21.159686294699355</v>
      </c>
      <c r="C56" s="9">
        <v>-5.9686294699353937E-2</v>
      </c>
    </row>
    <row r="57" spans="1:3" x14ac:dyDescent="0.15">
      <c r="A57" s="9">
        <v>27</v>
      </c>
      <c r="B57" s="9">
        <v>22.032372395078252</v>
      </c>
      <c r="C57" s="9">
        <v>-0.53237239507825151</v>
      </c>
    </row>
    <row r="58" spans="1:3" x14ac:dyDescent="0.15">
      <c r="A58" s="9">
        <v>28</v>
      </c>
      <c r="B58" s="9">
        <v>22.421442826576687</v>
      </c>
      <c r="C58" s="9">
        <v>-0.22144282657668768</v>
      </c>
    </row>
    <row r="59" spans="1:3" x14ac:dyDescent="0.15">
      <c r="A59" s="9">
        <v>29</v>
      </c>
      <c r="B59" s="9">
        <v>22.858759724848071</v>
      </c>
      <c r="C59" s="9">
        <v>0.54124027515192807</v>
      </c>
    </row>
    <row r="60" spans="1:3" x14ac:dyDescent="0.15">
      <c r="A60" s="9">
        <v>30</v>
      </c>
      <c r="B60" s="9">
        <v>25.919116850635536</v>
      </c>
      <c r="C60" s="9">
        <v>-0.21911685063553676</v>
      </c>
    </row>
    <row r="61" spans="1:3" x14ac:dyDescent="0.15">
      <c r="A61" s="9">
        <v>31</v>
      </c>
      <c r="B61" s="9">
        <v>26.494819532102525</v>
      </c>
      <c r="C61" s="9">
        <v>-0.19481953210252456</v>
      </c>
    </row>
    <row r="62" spans="1:3" x14ac:dyDescent="0.15">
      <c r="A62" s="9">
        <v>32</v>
      </c>
      <c r="B62" s="9">
        <v>26.207016568475911</v>
      </c>
      <c r="C62" s="9">
        <v>-7.0165684759118108E-3</v>
      </c>
    </row>
    <row r="63" spans="1:3" x14ac:dyDescent="0.15">
      <c r="A63" s="9">
        <v>33</v>
      </c>
      <c r="B63" s="9">
        <v>25.219291155985573</v>
      </c>
      <c r="C63" s="9">
        <v>-1.6192911559855716</v>
      </c>
    </row>
    <row r="64" spans="1:3" x14ac:dyDescent="0.15">
      <c r="A64" s="9">
        <v>34</v>
      </c>
      <c r="B64" s="9">
        <v>23.158859975239228</v>
      </c>
      <c r="C64" s="9">
        <v>-0.35885997523922697</v>
      </c>
    </row>
    <row r="65" spans="1:3" x14ac:dyDescent="0.15">
      <c r="A65" s="9">
        <v>35</v>
      </c>
      <c r="B65" s="9">
        <v>22.755789608270511</v>
      </c>
      <c r="C65" s="9">
        <v>4.4210391729489373E-2</v>
      </c>
    </row>
    <row r="66" spans="1:3" x14ac:dyDescent="0.15">
      <c r="A66" s="9">
        <v>36</v>
      </c>
      <c r="B66" s="9">
        <v>22.816752516799514</v>
      </c>
      <c r="C66" s="9">
        <v>0.48324748320048627</v>
      </c>
    </row>
    <row r="67" spans="1:3" x14ac:dyDescent="0.15">
      <c r="A67" s="9">
        <v>37</v>
      </c>
      <c r="B67" s="9">
        <v>20.210282161826949</v>
      </c>
      <c r="C67" s="9">
        <v>0.78971783817305052</v>
      </c>
    </row>
    <row r="68" spans="1:3" x14ac:dyDescent="0.15">
      <c r="A68" s="9">
        <v>38</v>
      </c>
      <c r="B68" s="9">
        <v>21.89177726148117</v>
      </c>
      <c r="C68" s="9">
        <v>-0.19177726148117102</v>
      </c>
    </row>
    <row r="69" spans="1:3" x14ac:dyDescent="0.15">
      <c r="A69" s="9">
        <v>39</v>
      </c>
      <c r="B69" s="9">
        <v>22.623019220427246</v>
      </c>
      <c r="C69" s="9">
        <v>-0.42301922042724627</v>
      </c>
    </row>
    <row r="70" spans="1:3" x14ac:dyDescent="0.15">
      <c r="A70" s="9">
        <v>40</v>
      </c>
      <c r="B70" s="9">
        <v>23.031940077525313</v>
      </c>
      <c r="C70" s="9">
        <v>6.8059922474688506E-2</v>
      </c>
    </row>
    <row r="71" spans="1:3" x14ac:dyDescent="0.15">
      <c r="A71" s="9">
        <v>41</v>
      </c>
      <c r="B71" s="9">
        <v>23.622005927255469</v>
      </c>
      <c r="C71" s="9">
        <v>1.1779940727445322</v>
      </c>
    </row>
    <row r="72" spans="1:3" x14ac:dyDescent="0.15">
      <c r="A72" s="9">
        <v>42</v>
      </c>
      <c r="B72" s="9">
        <v>27.007711381560096</v>
      </c>
      <c r="C72" s="9">
        <v>-0.40771138156009457</v>
      </c>
    </row>
    <row r="73" spans="1:3" x14ac:dyDescent="0.15">
      <c r="A73" s="9">
        <v>43</v>
      </c>
      <c r="B73" s="9">
        <v>27.337199404691571</v>
      </c>
      <c r="C73" s="9">
        <v>6.2800595308427631E-2</v>
      </c>
    </row>
    <row r="74" spans="1:3" x14ac:dyDescent="0.15">
      <c r="A74" s="9">
        <v>44</v>
      </c>
      <c r="B74" s="9">
        <v>27.123011722342071</v>
      </c>
      <c r="C74" s="9">
        <v>-2.3011722342069163E-2</v>
      </c>
    </row>
    <row r="75" spans="1:3" x14ac:dyDescent="0.15">
      <c r="A75" s="9">
        <v>45</v>
      </c>
      <c r="B75" s="9">
        <v>25.959927738341072</v>
      </c>
      <c r="C75" s="9">
        <v>-0.65992773834107155</v>
      </c>
    </row>
    <row r="76" spans="1:3" x14ac:dyDescent="0.15">
      <c r="A76" s="9">
        <v>46</v>
      </c>
      <c r="B76" s="9">
        <v>24.544406793507637</v>
      </c>
      <c r="C76" s="9">
        <v>-0.94440679350763546</v>
      </c>
    </row>
    <row r="77" spans="1:3" x14ac:dyDescent="0.15">
      <c r="A77" s="9">
        <v>47</v>
      </c>
      <c r="B77" s="9">
        <v>23.533099815156124</v>
      </c>
      <c r="C77" s="9">
        <v>-3.3099815156123924E-2</v>
      </c>
    </row>
    <row r="78" spans="1:3" x14ac:dyDescent="0.15">
      <c r="A78" s="9">
        <v>48</v>
      </c>
      <c r="B78" s="9">
        <v>23.540297868007642</v>
      </c>
      <c r="C78" s="9">
        <v>1.1597021319923577</v>
      </c>
    </row>
    <row r="79" spans="1:3" x14ac:dyDescent="0.15">
      <c r="A79" s="9">
        <v>49</v>
      </c>
      <c r="B79" s="9">
        <v>21.411924793011007</v>
      </c>
      <c r="C79" s="9">
        <v>-0.21192479301100775</v>
      </c>
    </row>
    <row r="80" spans="1:3" x14ac:dyDescent="0.15">
      <c r="A80" s="9">
        <v>50</v>
      </c>
      <c r="B80" s="9">
        <v>22.369107954353776</v>
      </c>
      <c r="C80" s="9">
        <v>0.13089204564622392</v>
      </c>
    </row>
    <row r="81" spans="1:3" x14ac:dyDescent="0.15">
      <c r="A81" s="9">
        <v>51</v>
      </c>
      <c r="B81" s="9">
        <v>23.434243857390708</v>
      </c>
      <c r="C81" s="9">
        <v>-0.73424385739070885</v>
      </c>
    </row>
    <row r="82" spans="1:3" x14ac:dyDescent="0.15">
      <c r="A82" s="9">
        <v>52</v>
      </c>
      <c r="B82" s="9">
        <v>23.670565337430375</v>
      </c>
      <c r="C82" s="9">
        <v>-7.0565337430373631E-2</v>
      </c>
    </row>
    <row r="83" spans="1:3" x14ac:dyDescent="0.15">
      <c r="A83" s="9">
        <v>53</v>
      </c>
      <c r="B83" s="9">
        <v>24.238021567108632</v>
      </c>
      <c r="C83" s="9">
        <v>0.86197843289136955</v>
      </c>
    </row>
    <row r="84" spans="1:3" x14ac:dyDescent="0.15">
      <c r="A84" s="9">
        <v>54</v>
      </c>
      <c r="B84" s="9">
        <v>27.584026170213988</v>
      </c>
      <c r="C84" s="9">
        <v>1.5973829786013027E-2</v>
      </c>
    </row>
    <row r="85" spans="1:3" x14ac:dyDescent="0.15">
      <c r="A85" s="9">
        <v>55</v>
      </c>
      <c r="B85" s="9">
        <v>28.267258563035949</v>
      </c>
      <c r="C85" s="9">
        <v>-6.7258563035949237E-2</v>
      </c>
    </row>
    <row r="86" spans="1:3" x14ac:dyDescent="0.15">
      <c r="A86" s="9">
        <v>56</v>
      </c>
      <c r="B86" s="9">
        <v>27.911626739253631</v>
      </c>
      <c r="C86" s="9">
        <v>-0.21162673925363151</v>
      </c>
    </row>
    <row r="87" spans="1:3" x14ac:dyDescent="0.15">
      <c r="A87" s="9">
        <v>57</v>
      </c>
      <c r="B87" s="9">
        <v>26.697537094027414</v>
      </c>
      <c r="C87" s="9">
        <v>-0.99753709402741464</v>
      </c>
    </row>
    <row r="88" spans="1:3" x14ac:dyDescent="0.15">
      <c r="A88" s="9">
        <v>58</v>
      </c>
      <c r="B88" s="9">
        <v>25.016219097475712</v>
      </c>
      <c r="C88" s="9">
        <v>-0.71621909747571166</v>
      </c>
    </row>
    <row r="89" spans="1:3" x14ac:dyDescent="0.15">
      <c r="A89" s="9">
        <v>59</v>
      </c>
      <c r="B89" s="9">
        <v>24.267949976390199</v>
      </c>
      <c r="C89" s="9">
        <v>-0.5679499763901994</v>
      </c>
    </row>
    <row r="90" spans="1:3" x14ac:dyDescent="0.15">
      <c r="A90" s="9">
        <v>60</v>
      </c>
      <c r="B90" s="9">
        <v>23.915885270646704</v>
      </c>
      <c r="C90" s="9">
        <v>0.98411472935329414</v>
      </c>
    </row>
    <row r="91" spans="1:3" x14ac:dyDescent="0.15">
      <c r="A91" s="9">
        <v>61</v>
      </c>
      <c r="B91" s="9">
        <v>21.787512195650066</v>
      </c>
      <c r="C91" s="9">
        <v>1.2487804349934351E-2</v>
      </c>
    </row>
    <row r="92" spans="1:3" x14ac:dyDescent="0.15">
      <c r="A92" s="9">
        <v>62</v>
      </c>
      <c r="B92" s="9">
        <v>22.982364399754672</v>
      </c>
      <c r="C92" s="9">
        <v>-1.0823643997546739</v>
      </c>
    </row>
    <row r="93" spans="1:3" x14ac:dyDescent="0.15">
      <c r="A93" s="9">
        <v>63</v>
      </c>
      <c r="B93" s="9">
        <v>23.345797984532052</v>
      </c>
      <c r="C93" s="9">
        <v>-0.24579798453205015</v>
      </c>
    </row>
    <row r="94" spans="1:3" x14ac:dyDescent="0.15">
      <c r="A94" s="9">
        <v>64</v>
      </c>
      <c r="B94" s="9">
        <v>24.210206501554154</v>
      </c>
      <c r="C94" s="9">
        <v>-1.0102065015541548</v>
      </c>
    </row>
    <row r="95" spans="1:3" x14ac:dyDescent="0.15">
      <c r="A95" s="9">
        <v>65</v>
      </c>
      <c r="B95" s="9">
        <v>24.23449578555304</v>
      </c>
      <c r="C95" s="9">
        <v>-3.4495785553041003E-2</v>
      </c>
    </row>
    <row r="96" spans="1:3" x14ac:dyDescent="0.15">
      <c r="A96" s="9">
        <v>66</v>
      </c>
      <c r="B96" s="9">
        <v>27.232542440089333</v>
      </c>
      <c r="C96" s="9">
        <v>-3.2542440089333269E-2</v>
      </c>
    </row>
    <row r="97" spans="1:3" x14ac:dyDescent="0.15">
      <c r="A97" s="9">
        <v>67</v>
      </c>
      <c r="B97" s="9">
        <v>28.275037591506305</v>
      </c>
      <c r="C97" s="9">
        <v>-0.27503759150630458</v>
      </c>
    </row>
    <row r="98" spans="1:3" x14ac:dyDescent="0.15">
      <c r="A98" s="9">
        <v>68</v>
      </c>
      <c r="B98" s="9">
        <v>27.993021049001111</v>
      </c>
      <c r="C98" s="9">
        <v>-0.3930210490011099</v>
      </c>
    </row>
    <row r="99" spans="1:3" x14ac:dyDescent="0.15">
      <c r="A99" s="9">
        <v>69</v>
      </c>
      <c r="B99" s="9">
        <v>26.844001069478331</v>
      </c>
      <c r="C99" s="9">
        <v>-1.6440010694783318</v>
      </c>
    </row>
    <row r="100" spans="1:3" x14ac:dyDescent="0.15">
      <c r="A100" s="9">
        <v>70</v>
      </c>
      <c r="B100" s="9">
        <v>24.947623650216691</v>
      </c>
      <c r="C100" s="9">
        <v>-0.84762365021668984</v>
      </c>
    </row>
    <row r="101" spans="1:3" x14ac:dyDescent="0.15">
      <c r="A101" s="9">
        <v>71</v>
      </c>
      <c r="B101" s="9">
        <v>24.258905805930084</v>
      </c>
      <c r="C101" s="9">
        <v>-0.65890580593008252</v>
      </c>
    </row>
    <row r="102" spans="1:3" x14ac:dyDescent="0.15">
      <c r="A102" s="9">
        <v>72</v>
      </c>
      <c r="B102" s="9">
        <v>24.084958866149517</v>
      </c>
      <c r="C102" s="9">
        <v>1.5041133850484556E-2</v>
      </c>
    </row>
    <row r="103" spans="1:3" x14ac:dyDescent="0.15">
      <c r="A103" s="9">
        <v>73</v>
      </c>
      <c r="B103" s="9">
        <v>21.410659651021255</v>
      </c>
      <c r="C103" s="9">
        <v>-0.71065965102125617</v>
      </c>
    </row>
    <row r="104" spans="1:3" x14ac:dyDescent="0.15">
      <c r="A104" s="9">
        <v>74</v>
      </c>
      <c r="B104" s="9">
        <v>22.353778807885806</v>
      </c>
      <c r="C104" s="9">
        <v>-0.3537788078858064</v>
      </c>
    </row>
    <row r="105" spans="1:3" x14ac:dyDescent="0.15">
      <c r="A105" s="9">
        <v>75</v>
      </c>
      <c r="B105" s="9">
        <v>23.554572431234131</v>
      </c>
      <c r="C105" s="9">
        <v>-1.0545724312341314</v>
      </c>
    </row>
    <row r="106" spans="1:3" x14ac:dyDescent="0.15">
      <c r="A106" s="9">
        <v>76</v>
      </c>
      <c r="B106" s="9">
        <v>23.986102908384101</v>
      </c>
      <c r="C106" s="9">
        <v>-0.38610290838409966</v>
      </c>
    </row>
    <row r="107" spans="1:3" x14ac:dyDescent="0.15">
      <c r="A107" s="9">
        <v>77</v>
      </c>
      <c r="B107" s="9">
        <v>24.672393659443269</v>
      </c>
      <c r="C107" s="9">
        <v>0.52760634055672995</v>
      </c>
    </row>
    <row r="108" spans="1:3" x14ac:dyDescent="0.15">
      <c r="A108" s="9">
        <v>78</v>
      </c>
      <c r="B108" s="9">
        <v>28.015639068096363</v>
      </c>
      <c r="C108" s="9">
        <v>-0.41563906809636109</v>
      </c>
    </row>
    <row r="109" spans="1:3" x14ac:dyDescent="0.15">
      <c r="A109" s="9">
        <v>79</v>
      </c>
      <c r="B109" s="9">
        <v>28.70163065537059</v>
      </c>
      <c r="C109" s="9">
        <v>-0.50163065537059026</v>
      </c>
    </row>
    <row r="110" spans="1:3" x14ac:dyDescent="0.15">
      <c r="A110" s="9">
        <v>80</v>
      </c>
      <c r="B110" s="9">
        <v>28.300779591484471</v>
      </c>
      <c r="C110" s="9">
        <v>-0.30077959148447064</v>
      </c>
    </row>
    <row r="111" spans="1:3" x14ac:dyDescent="0.15">
      <c r="A111" s="9">
        <v>81</v>
      </c>
      <c r="B111" s="9">
        <v>27.202765273186909</v>
      </c>
      <c r="C111" s="9">
        <v>-0.90276527318690825</v>
      </c>
    </row>
    <row r="112" spans="1:3" x14ac:dyDescent="0.15">
      <c r="A112" s="9">
        <v>82</v>
      </c>
      <c r="B112" s="9">
        <v>25.727961083771461</v>
      </c>
      <c r="C112" s="9">
        <v>0.17203891622853718</v>
      </c>
    </row>
    <row r="113" spans="1:3" x14ac:dyDescent="0.15">
      <c r="A113" s="9">
        <v>83</v>
      </c>
      <c r="B113" s="9">
        <v>25.630388619720275</v>
      </c>
      <c r="C113" s="9">
        <v>0.26961138027972353</v>
      </c>
    </row>
    <row r="114" spans="1:3" x14ac:dyDescent="0.15">
      <c r="A114" s="9">
        <v>84</v>
      </c>
      <c r="B114" s="9">
        <v>25.702656338275226</v>
      </c>
      <c r="C114" s="9">
        <v>1.3973436617247756</v>
      </c>
    </row>
    <row r="115" spans="1:3" x14ac:dyDescent="0.15">
      <c r="A115" s="9">
        <v>85</v>
      </c>
      <c r="B115" s="9">
        <v>23.596892883330494</v>
      </c>
      <c r="C115" s="9">
        <v>-0.69689288333049504</v>
      </c>
    </row>
    <row r="116" spans="1:3" x14ac:dyDescent="0.15">
      <c r="A116" s="9">
        <v>86</v>
      </c>
      <c r="B116" s="9">
        <v>24.08728357472328</v>
      </c>
      <c r="C116" s="9">
        <v>-0.28728357472327914</v>
      </c>
    </row>
    <row r="117" spans="1:3" x14ac:dyDescent="0.15">
      <c r="A117" s="9">
        <v>87</v>
      </c>
      <c r="B117" s="9">
        <v>24.959969675102176</v>
      </c>
      <c r="C117" s="9">
        <v>-0.1599696751021753</v>
      </c>
    </row>
    <row r="118" spans="1:3" x14ac:dyDescent="0.15">
      <c r="A118" s="9">
        <v>88</v>
      </c>
      <c r="B118" s="9">
        <v>25.694238860717409</v>
      </c>
      <c r="C118" s="9">
        <v>-0.29423886071741023</v>
      </c>
    </row>
    <row r="119" spans="1:3" x14ac:dyDescent="0.15">
      <c r="A119" s="9">
        <v>89</v>
      </c>
      <c r="B119" s="9">
        <v>26.077790903311314</v>
      </c>
      <c r="C119" s="9">
        <v>0.922209096688686</v>
      </c>
    </row>
    <row r="120" spans="1:3" x14ac:dyDescent="0.15">
      <c r="A120" s="9">
        <v>90</v>
      </c>
      <c r="B120" s="9">
        <v>29.500169982146055</v>
      </c>
      <c r="C120" s="9">
        <v>0.39983001785394379</v>
      </c>
    </row>
    <row r="121" spans="1:3" x14ac:dyDescent="0.15">
      <c r="A121" s="9">
        <v>91</v>
      </c>
      <c r="B121" s="9">
        <v>30.590643568119091</v>
      </c>
      <c r="C121" s="9">
        <v>0.60935643188090793</v>
      </c>
    </row>
    <row r="122" spans="1:3" x14ac:dyDescent="0.15">
      <c r="A122" s="9">
        <v>92</v>
      </c>
      <c r="B122" s="9">
        <v>30.70180421428676</v>
      </c>
      <c r="C122" s="9">
        <v>-1.804214286760697E-3</v>
      </c>
    </row>
    <row r="123" spans="1:3" x14ac:dyDescent="0.15">
      <c r="A123" s="9">
        <v>93</v>
      </c>
      <c r="B123" s="9">
        <v>29.487714569060543</v>
      </c>
      <c r="C123" s="9">
        <v>-0.58771456906054453</v>
      </c>
    </row>
    <row r="124" spans="1:3" x14ac:dyDescent="0.15">
      <c r="A124" s="9">
        <v>94</v>
      </c>
      <c r="B124" s="9">
        <v>27.857402233734064</v>
      </c>
      <c r="C124" s="9">
        <v>0.44259776626593705</v>
      </c>
    </row>
    <row r="125" spans="1:3" x14ac:dyDescent="0.15">
      <c r="A125" s="9">
        <v>95</v>
      </c>
      <c r="B125" s="9">
        <v>27.584471198172213</v>
      </c>
      <c r="C125" s="9">
        <v>0.41552880182778651</v>
      </c>
    </row>
    <row r="126" spans="1:3" x14ac:dyDescent="0.15">
      <c r="A126" s="9">
        <v>96</v>
      </c>
      <c r="B126" s="9">
        <v>27.518053969746614</v>
      </c>
      <c r="C126" s="9">
        <v>1.5819460302533876</v>
      </c>
    </row>
    <row r="127" spans="1:3" x14ac:dyDescent="0.15">
      <c r="A127" s="9">
        <v>97</v>
      </c>
      <c r="B127" s="9">
        <v>25.2906967989687</v>
      </c>
      <c r="C127" s="9">
        <v>0.30930320103130171</v>
      </c>
    </row>
    <row r="128" spans="1:3" x14ac:dyDescent="0.15">
      <c r="A128" s="9">
        <v>98</v>
      </c>
      <c r="B128" s="9">
        <v>26.236575150285521</v>
      </c>
      <c r="C128" s="9">
        <v>0.26342484971447888</v>
      </c>
    </row>
    <row r="129" spans="1:3" x14ac:dyDescent="0.15">
      <c r="A129" s="9">
        <v>99</v>
      </c>
      <c r="B129" s="9">
        <v>27.165785300794166</v>
      </c>
      <c r="C129" s="9">
        <v>3.4214699205833199E-2</v>
      </c>
    </row>
    <row r="130" spans="1:3" x14ac:dyDescent="0.15">
      <c r="A130" s="9">
        <v>100</v>
      </c>
      <c r="B130" s="9">
        <v>27.783979159480744</v>
      </c>
      <c r="C130" s="9">
        <v>0.11602084051925488</v>
      </c>
    </row>
    <row r="131" spans="1:3" x14ac:dyDescent="0.15">
      <c r="A131" s="9">
        <v>101</v>
      </c>
      <c r="B131" s="9">
        <v>28.198686437700228</v>
      </c>
      <c r="C131" s="9">
        <v>1.2013135622997702</v>
      </c>
    </row>
    <row r="132" spans="1:3" x14ac:dyDescent="0.15">
      <c r="A132" s="9">
        <v>102</v>
      </c>
      <c r="B132" s="9">
        <v>31.544691040805592</v>
      </c>
      <c r="C132" s="9">
        <v>0.25530895919440866</v>
      </c>
    </row>
    <row r="133" spans="1:3" x14ac:dyDescent="0.15">
      <c r="A133" s="9">
        <v>103</v>
      </c>
      <c r="B133" s="9">
        <v>32.287206678209564</v>
      </c>
      <c r="C133" s="9">
        <v>0.41279332179043848</v>
      </c>
    </row>
    <row r="134" spans="1:3" x14ac:dyDescent="0.15">
      <c r="A134" s="9">
        <v>104</v>
      </c>
      <c r="B134" s="9">
        <v>32.104174231485651</v>
      </c>
      <c r="C134" s="9">
        <v>0.29582576851434794</v>
      </c>
    </row>
    <row r="135" spans="1:3" x14ac:dyDescent="0.15">
      <c r="A135" s="9">
        <v>105</v>
      </c>
      <c r="B135" s="9">
        <v>31.008919107640349</v>
      </c>
      <c r="C135" s="9">
        <v>-0.60891910764035018</v>
      </c>
    </row>
    <row r="136" spans="1:3" x14ac:dyDescent="0.15">
      <c r="A136" s="9">
        <v>106</v>
      </c>
      <c r="B136" s="9">
        <v>29.327601111088647</v>
      </c>
      <c r="C136" s="9">
        <v>0.1723988889113528</v>
      </c>
    </row>
    <row r="137" spans="1:3" x14ac:dyDescent="0.15">
      <c r="A137" s="9">
        <v>107</v>
      </c>
      <c r="B137" s="9">
        <v>28.859461078416501</v>
      </c>
      <c r="C137" s="9">
        <v>0.44053892158349939</v>
      </c>
    </row>
    <row r="138" spans="1:3" ht="14" thickBot="1" x14ac:dyDescent="0.2">
      <c r="A138" s="10">
        <v>108</v>
      </c>
      <c r="B138" s="10">
        <v>28.824199085616488</v>
      </c>
      <c r="C138" s="10">
        <v>1.4758009143835125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topLeftCell="F2" zoomScale="118" workbookViewId="0">
      <selection activeCell="N13" sqref="N13"/>
    </sheetView>
  </sheetViews>
  <sheetFormatPr baseColWidth="10" defaultRowHeight="13" x14ac:dyDescent="0.15"/>
  <cols>
    <col min="6" max="6" width="12.83203125" bestFit="1" customWidth="1"/>
  </cols>
  <sheetData>
    <row r="1" spans="1:17" x14ac:dyDescent="0.15">
      <c r="A1" t="s">
        <v>1</v>
      </c>
      <c r="B1" t="s">
        <v>3</v>
      </c>
      <c r="C1" t="s">
        <v>2</v>
      </c>
      <c r="D1" t="s">
        <v>0</v>
      </c>
      <c r="E1" t="s">
        <v>80</v>
      </c>
      <c r="F1" t="s">
        <v>96</v>
      </c>
      <c r="G1" t="s">
        <v>99</v>
      </c>
      <c r="H1" t="s">
        <v>7</v>
      </c>
      <c r="I1" t="s">
        <v>10</v>
      </c>
    </row>
    <row r="2" spans="1:17" x14ac:dyDescent="0.15">
      <c r="A2" s="1">
        <v>32509</v>
      </c>
      <c r="B2">
        <v>1</v>
      </c>
      <c r="C2">
        <v>1</v>
      </c>
      <c r="D2">
        <v>16.2</v>
      </c>
    </row>
    <row r="3" spans="1:17" x14ac:dyDescent="0.15">
      <c r="A3" s="1">
        <v>32540</v>
      </c>
      <c r="B3">
        <v>2</v>
      </c>
      <c r="C3">
        <v>2</v>
      </c>
      <c r="D3">
        <v>16.7</v>
      </c>
    </row>
    <row r="4" spans="1:17" x14ac:dyDescent="0.15">
      <c r="A4" s="1">
        <v>32568</v>
      </c>
      <c r="B4">
        <v>3</v>
      </c>
      <c r="C4">
        <v>3</v>
      </c>
      <c r="D4">
        <v>18.7</v>
      </c>
    </row>
    <row r="5" spans="1:17" x14ac:dyDescent="0.15">
      <c r="A5" s="1">
        <v>32599</v>
      </c>
      <c r="B5">
        <v>4</v>
      </c>
      <c r="C5">
        <v>4</v>
      </c>
      <c r="D5">
        <v>18.8</v>
      </c>
    </row>
    <row r="6" spans="1:17" x14ac:dyDescent="0.15">
      <c r="A6" s="1">
        <v>32629</v>
      </c>
      <c r="B6">
        <v>5</v>
      </c>
      <c r="C6">
        <v>5</v>
      </c>
      <c r="D6">
        <v>20.6</v>
      </c>
    </row>
    <row r="7" spans="1:17" x14ac:dyDescent="0.15">
      <c r="A7" s="1">
        <v>32660</v>
      </c>
      <c r="B7">
        <v>6</v>
      </c>
      <c r="C7">
        <v>6</v>
      </c>
      <c r="D7">
        <v>22.5</v>
      </c>
      <c r="K7" t="s">
        <v>97</v>
      </c>
    </row>
    <row r="8" spans="1:17" x14ac:dyDescent="0.15">
      <c r="A8" s="1">
        <v>32690</v>
      </c>
      <c r="B8">
        <v>7</v>
      </c>
      <c r="C8">
        <v>7</v>
      </c>
      <c r="D8">
        <v>23.3</v>
      </c>
      <c r="K8" t="s">
        <v>81</v>
      </c>
      <c r="L8" t="s">
        <v>11</v>
      </c>
      <c r="M8" s="31">
        <f>SUMXMY2(E14:E109,D14:D109)/COUNT(D14:D109)</f>
        <v>4.5367679398148164</v>
      </c>
      <c r="O8" t="s">
        <v>19</v>
      </c>
      <c r="P8" t="s">
        <v>11</v>
      </c>
      <c r="Q8" s="31">
        <v>4.0827893518518596</v>
      </c>
    </row>
    <row r="9" spans="1:17" x14ac:dyDescent="0.15">
      <c r="A9" s="1">
        <v>32721</v>
      </c>
      <c r="B9">
        <v>8</v>
      </c>
      <c r="C9">
        <v>8</v>
      </c>
      <c r="D9">
        <v>23.8</v>
      </c>
      <c r="L9" t="s">
        <v>12</v>
      </c>
      <c r="M9" s="31">
        <f>SQRT(M8)</f>
        <v>2.1299689997309388</v>
      </c>
      <c r="P9" t="s">
        <v>12</v>
      </c>
      <c r="Q9" s="31">
        <v>2.0205913371713393</v>
      </c>
    </row>
    <row r="10" spans="1:17" x14ac:dyDescent="0.15">
      <c r="A10" s="1">
        <v>32752</v>
      </c>
      <c r="B10">
        <v>9</v>
      </c>
      <c r="C10">
        <v>9</v>
      </c>
      <c r="D10">
        <v>22.3</v>
      </c>
      <c r="M10" s="31"/>
    </row>
    <row r="11" spans="1:17" x14ac:dyDescent="0.15">
      <c r="A11" s="1">
        <v>32782</v>
      </c>
      <c r="B11">
        <v>10</v>
      </c>
      <c r="C11">
        <v>10</v>
      </c>
      <c r="D11">
        <v>22.3</v>
      </c>
      <c r="K11" t="s">
        <v>19</v>
      </c>
      <c r="L11" t="s">
        <v>11</v>
      </c>
      <c r="M11" s="31">
        <f>SUMXMY2(E110:E121,D110:D121)/COUNT(D110:D121)</f>
        <v>4.0827893518518605</v>
      </c>
    </row>
    <row r="12" spans="1:17" x14ac:dyDescent="0.15">
      <c r="A12" s="1">
        <v>32813</v>
      </c>
      <c r="B12">
        <v>11</v>
      </c>
      <c r="C12">
        <v>11</v>
      </c>
      <c r="D12">
        <v>22.1</v>
      </c>
      <c r="L12" t="s">
        <v>12</v>
      </c>
      <c r="M12" s="31">
        <f>SQRT(M11)</f>
        <v>2.0205913371713393</v>
      </c>
    </row>
    <row r="13" spans="1:17" x14ac:dyDescent="0.15">
      <c r="A13" s="1">
        <v>32843</v>
      </c>
      <c r="B13">
        <v>12</v>
      </c>
      <c r="C13">
        <v>12</v>
      </c>
      <c r="D13">
        <v>23.6</v>
      </c>
    </row>
    <row r="14" spans="1:17" x14ac:dyDescent="0.15">
      <c r="A14" s="1">
        <v>32874</v>
      </c>
      <c r="B14">
        <v>1</v>
      </c>
      <c r="C14">
        <v>13</v>
      </c>
      <c r="D14">
        <v>20.100000000000001</v>
      </c>
      <c r="E14" s="2">
        <f>AVERAGE(D2:D13)</f>
        <v>20.908333333333335</v>
      </c>
      <c r="K14" t="s">
        <v>98</v>
      </c>
    </row>
    <row r="15" spans="1:17" x14ac:dyDescent="0.15">
      <c r="A15" s="1">
        <v>32905</v>
      </c>
      <c r="B15">
        <v>2</v>
      </c>
      <c r="C15">
        <v>14</v>
      </c>
      <c r="D15">
        <v>21.6</v>
      </c>
      <c r="E15" s="2">
        <f>AVERAGE(D3:D14)</f>
        <v>21.233333333333334</v>
      </c>
      <c r="K15" t="s">
        <v>18</v>
      </c>
      <c r="L15" t="s">
        <v>11</v>
      </c>
      <c r="M15" s="31">
        <f>SUMXMY2(F25:F109,D25:D109)/COUNT(D25:D109)</f>
        <v>5.2366385768427772</v>
      </c>
    </row>
    <row r="16" spans="1:17" x14ac:dyDescent="0.15">
      <c r="A16" s="1">
        <v>32933</v>
      </c>
      <c r="B16">
        <v>3</v>
      </c>
      <c r="C16">
        <v>15</v>
      </c>
      <c r="D16">
        <v>21.6</v>
      </c>
      <c r="E16" s="2">
        <f t="shared" ref="E16:E78" si="0">AVERAGE(D4:D15)</f>
        <v>21.641666666666666</v>
      </c>
      <c r="L16" t="s">
        <v>12</v>
      </c>
      <c r="M16" s="31">
        <f>SQRT(M15)</f>
        <v>2.2883702884023767</v>
      </c>
    </row>
    <row r="17" spans="1:13" x14ac:dyDescent="0.15">
      <c r="A17" s="1">
        <v>32964</v>
      </c>
      <c r="B17">
        <v>4</v>
      </c>
      <c r="C17">
        <v>16</v>
      </c>
      <c r="D17">
        <v>21.9</v>
      </c>
      <c r="E17" s="2">
        <f t="shared" si="0"/>
        <v>21.883333333333336</v>
      </c>
      <c r="M17" s="31"/>
    </row>
    <row r="18" spans="1:13" x14ac:dyDescent="0.15">
      <c r="A18" s="1">
        <v>32994</v>
      </c>
      <c r="B18">
        <v>5</v>
      </c>
      <c r="C18">
        <v>17</v>
      </c>
      <c r="D18">
        <v>23.4</v>
      </c>
      <c r="E18" s="2">
        <f t="shared" si="0"/>
        <v>22.141666666666666</v>
      </c>
      <c r="K18" t="s">
        <v>19</v>
      </c>
      <c r="L18" t="s">
        <v>11</v>
      </c>
      <c r="M18" s="31">
        <f>SUMXMY2(F110:F121,D110:D121)/COUNT(D110:D121)</f>
        <v>6.9348266702031998</v>
      </c>
    </row>
    <row r="19" spans="1:13" x14ac:dyDescent="0.15">
      <c r="A19" s="1">
        <v>33025</v>
      </c>
      <c r="B19">
        <v>6</v>
      </c>
      <c r="C19">
        <v>18</v>
      </c>
      <c r="D19">
        <v>25.9</v>
      </c>
      <c r="E19" s="2">
        <f t="shared" si="0"/>
        <v>22.374999999999996</v>
      </c>
      <c r="L19" t="s">
        <v>12</v>
      </c>
      <c r="M19" s="31">
        <f>SQRT(M18)</f>
        <v>2.6334059068444424</v>
      </c>
    </row>
    <row r="20" spans="1:13" x14ac:dyDescent="0.15">
      <c r="A20" s="1">
        <v>33055</v>
      </c>
      <c r="B20">
        <v>7</v>
      </c>
      <c r="C20">
        <v>19</v>
      </c>
      <c r="D20">
        <v>26</v>
      </c>
      <c r="E20" s="2">
        <f t="shared" si="0"/>
        <v>22.658333333333331</v>
      </c>
    </row>
    <row r="21" spans="1:13" x14ac:dyDescent="0.15">
      <c r="A21" s="1">
        <v>33086</v>
      </c>
      <c r="B21">
        <v>8</v>
      </c>
      <c r="C21">
        <v>20</v>
      </c>
      <c r="D21">
        <v>26.2</v>
      </c>
      <c r="E21" s="2">
        <f t="shared" si="0"/>
        <v>22.883333333333336</v>
      </c>
      <c r="K21" t="s">
        <v>10</v>
      </c>
    </row>
    <row r="22" spans="1:13" x14ac:dyDescent="0.15">
      <c r="A22" s="1">
        <v>33117</v>
      </c>
      <c r="B22">
        <v>9</v>
      </c>
      <c r="C22">
        <v>21</v>
      </c>
      <c r="D22">
        <v>24.7</v>
      </c>
      <c r="E22" s="2">
        <f t="shared" si="0"/>
        <v>23.083333333333332</v>
      </c>
      <c r="K22" t="s">
        <v>18</v>
      </c>
      <c r="L22" t="s">
        <v>11</v>
      </c>
      <c r="M22" s="31">
        <f>SUMXMY2(I25:I109,D25:D109)/COUNT(D25:D109)</f>
        <v>4.4852875374830479</v>
      </c>
    </row>
    <row r="23" spans="1:13" x14ac:dyDescent="0.15">
      <c r="A23" s="1">
        <v>33147</v>
      </c>
      <c r="B23">
        <v>10</v>
      </c>
      <c r="C23">
        <v>22</v>
      </c>
      <c r="D23">
        <v>23.5</v>
      </c>
      <c r="E23" s="2">
        <f t="shared" si="0"/>
        <v>23.283333333333331</v>
      </c>
      <c r="L23" t="s">
        <v>12</v>
      </c>
      <c r="M23" s="31">
        <f>SQRT(M22)</f>
        <v>2.117849743839975</v>
      </c>
    </row>
    <row r="24" spans="1:13" x14ac:dyDescent="0.15">
      <c r="A24" s="1">
        <v>33178</v>
      </c>
      <c r="B24">
        <v>11</v>
      </c>
      <c r="C24">
        <v>23</v>
      </c>
      <c r="D24">
        <v>23.4</v>
      </c>
      <c r="E24" s="2">
        <f t="shared" si="0"/>
        <v>23.383333333333336</v>
      </c>
      <c r="M24" s="31"/>
    </row>
    <row r="25" spans="1:13" x14ac:dyDescent="0.15">
      <c r="A25" s="1">
        <v>33208</v>
      </c>
      <c r="B25">
        <v>12</v>
      </c>
      <c r="C25">
        <v>24</v>
      </c>
      <c r="D25">
        <v>23.9</v>
      </c>
      <c r="E25" s="2">
        <f t="shared" si="0"/>
        <v>23.491666666666664</v>
      </c>
      <c r="F25" s="2">
        <f>AVERAGE(E14:E25)</f>
        <v>22.413888888888888</v>
      </c>
      <c r="G25" s="2">
        <f>2*E25-F25</f>
        <v>24.569444444444439</v>
      </c>
      <c r="H25" s="2">
        <f>2*(E25-F25)/(12-1)</f>
        <v>0.19595959595959558</v>
      </c>
      <c r="I25" s="2">
        <f>G25+H25</f>
        <v>24.765404040404036</v>
      </c>
      <c r="K25" t="s">
        <v>19</v>
      </c>
      <c r="L25" t="s">
        <v>11</v>
      </c>
      <c r="M25" s="31">
        <f>SUMXMY2(I110:I121,D110:D121)/COUNT(D110:D121)</f>
        <v>3.4309858634748172</v>
      </c>
    </row>
    <row r="26" spans="1:13" x14ac:dyDescent="0.15">
      <c r="A26" s="1">
        <v>33239</v>
      </c>
      <c r="B26">
        <v>1</v>
      </c>
      <c r="C26">
        <v>25</v>
      </c>
      <c r="D26">
        <v>20</v>
      </c>
      <c r="E26" s="2">
        <f t="shared" si="0"/>
        <v>23.516666666666662</v>
      </c>
      <c r="F26" s="2">
        <f t="shared" ref="F26:F89" si="1">AVERAGE(E15:E26)</f>
        <v>22.631249999999998</v>
      </c>
      <c r="G26" s="2">
        <f t="shared" ref="G26:G89" si="2">2*E26-F26</f>
        <v>24.402083333333326</v>
      </c>
      <c r="H26" s="2">
        <f t="shared" ref="H26:H89" si="3">2*(E26-F26)/(12-1)</f>
        <v>0.16098484848484806</v>
      </c>
      <c r="I26" s="2">
        <f t="shared" ref="I26:I89" si="4">G26+H26</f>
        <v>24.563068181818174</v>
      </c>
      <c r="L26" t="s">
        <v>12</v>
      </c>
      <c r="M26" s="31">
        <f>SQRT(M25)</f>
        <v>1.8522920567434329</v>
      </c>
    </row>
    <row r="27" spans="1:13" x14ac:dyDescent="0.15">
      <c r="A27" s="1">
        <v>33270</v>
      </c>
      <c r="B27">
        <v>2</v>
      </c>
      <c r="C27">
        <v>26</v>
      </c>
      <c r="D27">
        <v>20.399999999999999</v>
      </c>
      <c r="E27" s="2">
        <f t="shared" si="0"/>
        <v>23.508333333333329</v>
      </c>
      <c r="F27" s="2">
        <f t="shared" si="1"/>
        <v>22.820833333333336</v>
      </c>
      <c r="G27" s="2">
        <f t="shared" si="2"/>
        <v>24.195833333333322</v>
      </c>
      <c r="H27" s="2">
        <f t="shared" si="3"/>
        <v>0.12499999999999871</v>
      </c>
      <c r="I27" s="2">
        <f t="shared" si="4"/>
        <v>24.320833333333322</v>
      </c>
    </row>
    <row r="28" spans="1:13" x14ac:dyDescent="0.15">
      <c r="A28" s="1">
        <v>33298</v>
      </c>
      <c r="B28">
        <v>3</v>
      </c>
      <c r="C28">
        <v>27</v>
      </c>
      <c r="D28">
        <v>20.9</v>
      </c>
      <c r="E28" s="2">
        <f t="shared" si="0"/>
        <v>23.408333333333331</v>
      </c>
      <c r="F28" s="2">
        <f t="shared" si="1"/>
        <v>22.968055555555555</v>
      </c>
      <c r="G28" s="2">
        <f t="shared" si="2"/>
        <v>23.848611111111108</v>
      </c>
      <c r="H28" s="2">
        <f t="shared" si="3"/>
        <v>8.0050505050504803E-2</v>
      </c>
      <c r="I28" s="2">
        <f t="shared" si="4"/>
        <v>23.928661616161612</v>
      </c>
    </row>
    <row r="29" spans="1:13" x14ac:dyDescent="0.15">
      <c r="A29" s="1">
        <v>33329</v>
      </c>
      <c r="B29">
        <v>4</v>
      </c>
      <c r="C29">
        <v>28</v>
      </c>
      <c r="D29">
        <v>21.6</v>
      </c>
      <c r="E29" s="2">
        <f t="shared" si="0"/>
        <v>23.349999999999998</v>
      </c>
      <c r="F29" s="2">
        <f t="shared" si="1"/>
        <v>23.090277777777775</v>
      </c>
      <c r="G29" s="2">
        <f t="shared" si="2"/>
        <v>23.609722222222221</v>
      </c>
      <c r="H29" s="2">
        <f t="shared" si="3"/>
        <v>4.7222222222222339E-2</v>
      </c>
      <c r="I29" s="2">
        <f t="shared" si="4"/>
        <v>23.656944444444441</v>
      </c>
    </row>
    <row r="30" spans="1:13" x14ac:dyDescent="0.15">
      <c r="A30" s="1">
        <v>33359</v>
      </c>
      <c r="B30">
        <v>5</v>
      </c>
      <c r="C30">
        <v>29</v>
      </c>
      <c r="D30">
        <v>23.2</v>
      </c>
      <c r="E30" s="2">
        <f t="shared" si="0"/>
        <v>23.325000000000003</v>
      </c>
      <c r="F30" s="2">
        <f t="shared" si="1"/>
        <v>23.188888888888886</v>
      </c>
      <c r="G30" s="2">
        <f t="shared" si="2"/>
        <v>23.461111111111119</v>
      </c>
      <c r="H30" s="2">
        <f t="shared" si="3"/>
        <v>2.4747474747475708E-2</v>
      </c>
      <c r="I30" s="2">
        <f t="shared" si="4"/>
        <v>23.485858585858594</v>
      </c>
    </row>
    <row r="31" spans="1:13" x14ac:dyDescent="0.15">
      <c r="A31" s="1">
        <v>33390</v>
      </c>
      <c r="B31">
        <v>6</v>
      </c>
      <c r="C31">
        <v>30</v>
      </c>
      <c r="D31">
        <v>25.6</v>
      </c>
      <c r="E31" s="2">
        <f t="shared" si="0"/>
        <v>23.308333333333334</v>
      </c>
      <c r="F31" s="2">
        <f t="shared" si="1"/>
        <v>23.266666666666666</v>
      </c>
      <c r="G31" s="2">
        <f t="shared" si="2"/>
        <v>23.35</v>
      </c>
      <c r="H31" s="2">
        <f t="shared" si="3"/>
        <v>7.5757575757577911E-3</v>
      </c>
      <c r="I31" s="2">
        <f t="shared" si="4"/>
        <v>23.357575757575759</v>
      </c>
    </row>
    <row r="32" spans="1:13" x14ac:dyDescent="0.15">
      <c r="A32" s="1">
        <v>33420</v>
      </c>
      <c r="B32">
        <v>7</v>
      </c>
      <c r="C32">
        <v>31</v>
      </c>
      <c r="D32">
        <v>26.6</v>
      </c>
      <c r="E32" s="2">
        <f t="shared" si="0"/>
        <v>23.283333333333335</v>
      </c>
      <c r="F32" s="2">
        <f t="shared" si="1"/>
        <v>23.318749999999998</v>
      </c>
      <c r="G32" s="2">
        <f t="shared" si="2"/>
        <v>23.247916666666672</v>
      </c>
      <c r="H32" s="2">
        <f t="shared" si="3"/>
        <v>-6.4393939393932505E-3</v>
      </c>
      <c r="I32" s="2">
        <f t="shared" si="4"/>
        <v>23.24147727272728</v>
      </c>
    </row>
    <row r="33" spans="1:9" x14ac:dyDescent="0.15">
      <c r="A33" s="1">
        <v>33451</v>
      </c>
      <c r="B33">
        <v>8</v>
      </c>
      <c r="C33">
        <v>32</v>
      </c>
      <c r="D33">
        <v>26.3</v>
      </c>
      <c r="E33" s="2">
        <f t="shared" si="0"/>
        <v>23.333333333333332</v>
      </c>
      <c r="F33" s="2">
        <f t="shared" si="1"/>
        <v>23.356249999999999</v>
      </c>
      <c r="G33" s="2">
        <f t="shared" si="2"/>
        <v>23.310416666666665</v>
      </c>
      <c r="H33" s="2">
        <f t="shared" si="3"/>
        <v>-4.1666666666667525E-3</v>
      </c>
      <c r="I33" s="2">
        <f t="shared" si="4"/>
        <v>23.306249999999999</v>
      </c>
    </row>
    <row r="34" spans="1:9" x14ac:dyDescent="0.15">
      <c r="A34" s="1">
        <v>33482</v>
      </c>
      <c r="B34">
        <v>9</v>
      </c>
      <c r="C34">
        <v>33</v>
      </c>
      <c r="D34">
        <v>23.7</v>
      </c>
      <c r="E34" s="2">
        <f t="shared" si="0"/>
        <v>23.341666666666665</v>
      </c>
      <c r="F34" s="2">
        <f t="shared" si="1"/>
        <v>23.377777777777776</v>
      </c>
      <c r="G34" s="2">
        <f t="shared" si="2"/>
        <v>23.305555555555554</v>
      </c>
      <c r="H34" s="2">
        <f t="shared" si="3"/>
        <v>-6.5656565656566227E-3</v>
      </c>
      <c r="I34" s="2">
        <f t="shared" si="4"/>
        <v>23.298989898989898</v>
      </c>
    </row>
    <row r="35" spans="1:9" x14ac:dyDescent="0.15">
      <c r="A35" s="1">
        <v>33512</v>
      </c>
      <c r="B35">
        <v>10</v>
      </c>
      <c r="C35">
        <v>34</v>
      </c>
      <c r="D35">
        <v>22.2</v>
      </c>
      <c r="E35" s="2">
        <f t="shared" si="0"/>
        <v>23.258333333333329</v>
      </c>
      <c r="F35" s="2">
        <f t="shared" si="1"/>
        <v>23.375694444444445</v>
      </c>
      <c r="G35" s="2">
        <f t="shared" si="2"/>
        <v>23.140972222222214</v>
      </c>
      <c r="H35" s="2">
        <f t="shared" si="3"/>
        <v>-2.133838383838467E-2</v>
      </c>
      <c r="I35" s="2">
        <f t="shared" si="4"/>
        <v>23.11963383838383</v>
      </c>
    </row>
    <row r="36" spans="1:9" x14ac:dyDescent="0.15">
      <c r="A36" s="1">
        <v>33543</v>
      </c>
      <c r="B36">
        <v>11</v>
      </c>
      <c r="C36">
        <v>35</v>
      </c>
      <c r="D36">
        <v>22.7</v>
      </c>
      <c r="E36" s="2">
        <f t="shared" si="0"/>
        <v>23.149999999999995</v>
      </c>
      <c r="F36" s="2">
        <f t="shared" si="1"/>
        <v>23.356249999999999</v>
      </c>
      <c r="G36" s="2">
        <f t="shared" si="2"/>
        <v>22.943749999999991</v>
      </c>
      <c r="H36" s="2">
        <f t="shared" si="3"/>
        <v>-3.7500000000000776E-2</v>
      </c>
      <c r="I36" s="2">
        <f t="shared" si="4"/>
        <v>22.906249999999989</v>
      </c>
    </row>
    <row r="37" spans="1:9" x14ac:dyDescent="0.15">
      <c r="A37" s="1">
        <v>33573</v>
      </c>
      <c r="B37">
        <v>12</v>
      </c>
      <c r="C37">
        <v>36</v>
      </c>
      <c r="D37">
        <v>23.6</v>
      </c>
      <c r="E37" s="2">
        <f t="shared" si="0"/>
        <v>23.091666666666665</v>
      </c>
      <c r="F37" s="2">
        <f t="shared" si="1"/>
        <v>23.322916666666661</v>
      </c>
      <c r="G37" s="2">
        <f t="shared" si="2"/>
        <v>22.860416666666669</v>
      </c>
      <c r="H37" s="2">
        <f t="shared" si="3"/>
        <v>-4.2045454545453768E-2</v>
      </c>
      <c r="I37" s="2">
        <f t="shared" si="4"/>
        <v>22.818371212121214</v>
      </c>
    </row>
    <row r="38" spans="1:9" x14ac:dyDescent="0.15">
      <c r="A38" s="1">
        <v>33604</v>
      </c>
      <c r="B38">
        <v>1</v>
      </c>
      <c r="C38">
        <v>37</v>
      </c>
      <c r="D38">
        <v>20.2</v>
      </c>
      <c r="E38" s="2">
        <f t="shared" si="0"/>
        <v>23.066666666666666</v>
      </c>
      <c r="F38" s="2">
        <f t="shared" si="1"/>
        <v>23.285416666666666</v>
      </c>
      <c r="G38" s="2">
        <f t="shared" si="2"/>
        <v>22.847916666666666</v>
      </c>
      <c r="H38" s="2">
        <f t="shared" si="3"/>
        <v>-3.9772727272727272E-2</v>
      </c>
      <c r="I38" s="2">
        <f t="shared" si="4"/>
        <v>22.80814393939394</v>
      </c>
    </row>
    <row r="39" spans="1:9" x14ac:dyDescent="0.15">
      <c r="A39" s="1">
        <v>33635</v>
      </c>
      <c r="B39">
        <v>2</v>
      </c>
      <c r="C39">
        <v>38</v>
      </c>
      <c r="D39">
        <v>21.1</v>
      </c>
      <c r="E39" s="2">
        <f t="shared" si="0"/>
        <v>23.083333333333329</v>
      </c>
      <c r="F39" s="2">
        <f t="shared" si="1"/>
        <v>23.25</v>
      </c>
      <c r="G39" s="2">
        <f t="shared" si="2"/>
        <v>22.916666666666657</v>
      </c>
      <c r="H39" s="2">
        <f t="shared" si="3"/>
        <v>-3.0303030303031164E-2</v>
      </c>
      <c r="I39" s="2">
        <f t="shared" si="4"/>
        <v>22.886363636363626</v>
      </c>
    </row>
    <row r="40" spans="1:9" x14ac:dyDescent="0.15">
      <c r="A40" s="1">
        <v>33664</v>
      </c>
      <c r="B40">
        <v>3</v>
      </c>
      <c r="C40">
        <v>39</v>
      </c>
      <c r="D40">
        <v>21.5</v>
      </c>
      <c r="E40" s="2">
        <f t="shared" si="0"/>
        <v>23.141666666666666</v>
      </c>
      <c r="F40" s="2">
        <f t="shared" si="1"/>
        <v>23.227777777777774</v>
      </c>
      <c r="G40" s="2">
        <f t="shared" si="2"/>
        <v>23.055555555555557</v>
      </c>
      <c r="H40" s="2">
        <f t="shared" si="3"/>
        <v>-1.5656565656565199E-2</v>
      </c>
      <c r="I40" s="2">
        <f t="shared" si="4"/>
        <v>23.03989898989899</v>
      </c>
    </row>
    <row r="41" spans="1:9" x14ac:dyDescent="0.15">
      <c r="A41" s="1">
        <v>33695</v>
      </c>
      <c r="B41">
        <v>4</v>
      </c>
      <c r="C41">
        <v>40</v>
      </c>
      <c r="D41">
        <v>22.2</v>
      </c>
      <c r="E41" s="2">
        <f t="shared" si="0"/>
        <v>23.191666666666663</v>
      </c>
      <c r="F41" s="2">
        <f t="shared" si="1"/>
        <v>23.214583333333334</v>
      </c>
      <c r="G41" s="2">
        <f t="shared" si="2"/>
        <v>23.168749999999992</v>
      </c>
      <c r="H41" s="2">
        <f t="shared" si="3"/>
        <v>-4.1666666666673987E-3</v>
      </c>
      <c r="I41" s="2">
        <f t="shared" si="4"/>
        <v>23.164583333333326</v>
      </c>
    </row>
    <row r="42" spans="1:9" x14ac:dyDescent="0.15">
      <c r="A42" s="1">
        <v>33725</v>
      </c>
      <c r="B42">
        <v>5</v>
      </c>
      <c r="C42">
        <v>41</v>
      </c>
      <c r="D42">
        <v>23.4</v>
      </c>
      <c r="E42" s="2">
        <f t="shared" si="0"/>
        <v>23.24166666666666</v>
      </c>
      <c r="F42" s="2">
        <f t="shared" si="1"/>
        <v>23.207638888888884</v>
      </c>
      <c r="G42" s="2">
        <f t="shared" si="2"/>
        <v>23.275694444444436</v>
      </c>
      <c r="H42" s="2">
        <f t="shared" si="3"/>
        <v>6.1868686868684431E-3</v>
      </c>
      <c r="I42" s="2">
        <f t="shared" si="4"/>
        <v>23.281881313131304</v>
      </c>
    </row>
    <row r="43" spans="1:9" x14ac:dyDescent="0.15">
      <c r="A43" s="1">
        <v>33756</v>
      </c>
      <c r="B43">
        <v>6</v>
      </c>
      <c r="C43">
        <v>42</v>
      </c>
      <c r="D43">
        <v>25.7</v>
      </c>
      <c r="E43" s="2">
        <f t="shared" si="0"/>
        <v>23.258333333333329</v>
      </c>
      <c r="F43" s="2">
        <f t="shared" si="1"/>
        <v>23.203472222222217</v>
      </c>
      <c r="G43" s="2">
        <f t="shared" si="2"/>
        <v>23.313194444444441</v>
      </c>
      <c r="H43" s="2">
        <f t="shared" si="3"/>
        <v>9.9747474747476621E-3</v>
      </c>
      <c r="I43" s="2">
        <f t="shared" si="4"/>
        <v>23.323169191919188</v>
      </c>
    </row>
    <row r="44" spans="1:9" x14ac:dyDescent="0.15">
      <c r="A44" s="1">
        <v>33786</v>
      </c>
      <c r="B44">
        <v>7</v>
      </c>
      <c r="C44">
        <v>43</v>
      </c>
      <c r="D44">
        <v>26.3</v>
      </c>
      <c r="E44" s="2">
        <f t="shared" si="0"/>
        <v>23.266666666666666</v>
      </c>
      <c r="F44" s="2">
        <f t="shared" si="1"/>
        <v>23.202083333333331</v>
      </c>
      <c r="G44" s="2">
        <f t="shared" si="2"/>
        <v>23.331250000000001</v>
      </c>
      <c r="H44" s="2">
        <f t="shared" si="3"/>
        <v>1.1742424242424544E-2</v>
      </c>
      <c r="I44" s="2">
        <f t="shared" si="4"/>
        <v>23.342992424242425</v>
      </c>
    </row>
    <row r="45" spans="1:9" x14ac:dyDescent="0.15">
      <c r="A45" s="1">
        <v>33817</v>
      </c>
      <c r="B45">
        <v>8</v>
      </c>
      <c r="C45">
        <v>44</v>
      </c>
      <c r="D45">
        <v>26.2</v>
      </c>
      <c r="E45" s="2">
        <f t="shared" si="0"/>
        <v>23.241666666666664</v>
      </c>
      <c r="F45" s="2">
        <f t="shared" si="1"/>
        <v>23.194444444444443</v>
      </c>
      <c r="G45" s="2">
        <f t="shared" si="2"/>
        <v>23.288888888888884</v>
      </c>
      <c r="H45" s="2">
        <f t="shared" si="3"/>
        <v>8.5858585858583133E-3</v>
      </c>
      <c r="I45" s="2">
        <f t="shared" si="4"/>
        <v>23.297474747474741</v>
      </c>
    </row>
    <row r="46" spans="1:9" x14ac:dyDescent="0.15">
      <c r="A46" s="1">
        <v>33848</v>
      </c>
      <c r="B46">
        <v>9</v>
      </c>
      <c r="C46">
        <v>45</v>
      </c>
      <c r="D46">
        <v>23.6</v>
      </c>
      <c r="E46" s="2">
        <f t="shared" si="0"/>
        <v>23.233333333333334</v>
      </c>
      <c r="F46" s="2">
        <f t="shared" si="1"/>
        <v>23.185416666666665</v>
      </c>
      <c r="G46" s="2">
        <f t="shared" si="2"/>
        <v>23.281250000000004</v>
      </c>
      <c r="H46" s="2">
        <f t="shared" si="3"/>
        <v>8.7121212121216863E-3</v>
      </c>
      <c r="I46" s="2">
        <f t="shared" si="4"/>
        <v>23.289962121212124</v>
      </c>
    </row>
    <row r="47" spans="1:9" x14ac:dyDescent="0.15">
      <c r="A47" s="1">
        <v>33878</v>
      </c>
      <c r="B47">
        <v>10</v>
      </c>
      <c r="C47">
        <v>46</v>
      </c>
      <c r="D47">
        <v>22.8</v>
      </c>
      <c r="E47" s="2">
        <f t="shared" si="0"/>
        <v>23.224999999999998</v>
      </c>
      <c r="F47" s="2">
        <f t="shared" si="1"/>
        <v>23.182638888888889</v>
      </c>
      <c r="G47" s="2">
        <f t="shared" si="2"/>
        <v>23.267361111111107</v>
      </c>
      <c r="H47" s="2">
        <f t="shared" si="3"/>
        <v>7.7020202020198717E-3</v>
      </c>
      <c r="I47" s="2">
        <f t="shared" si="4"/>
        <v>23.275063131313129</v>
      </c>
    </row>
    <row r="48" spans="1:9" x14ac:dyDescent="0.15">
      <c r="A48" s="1">
        <v>33909</v>
      </c>
      <c r="B48">
        <v>11</v>
      </c>
      <c r="C48">
        <v>47</v>
      </c>
      <c r="D48">
        <v>22.8</v>
      </c>
      <c r="E48" s="2">
        <f t="shared" si="0"/>
        <v>23.275000000000002</v>
      </c>
      <c r="F48" s="2">
        <f t="shared" si="1"/>
        <v>23.193055555555556</v>
      </c>
      <c r="G48" s="2">
        <f t="shared" si="2"/>
        <v>23.356944444444448</v>
      </c>
      <c r="H48" s="2">
        <f t="shared" si="3"/>
        <v>1.4898989898990129E-2</v>
      </c>
      <c r="I48" s="2">
        <f t="shared" si="4"/>
        <v>23.37184343434344</v>
      </c>
    </row>
    <row r="49" spans="1:9" x14ac:dyDescent="0.15">
      <c r="A49" s="1">
        <v>33939</v>
      </c>
      <c r="B49">
        <v>12</v>
      </c>
      <c r="C49">
        <v>48</v>
      </c>
      <c r="D49">
        <v>23.3</v>
      </c>
      <c r="E49" s="2">
        <f t="shared" si="0"/>
        <v>23.283333333333331</v>
      </c>
      <c r="F49" s="2">
        <f t="shared" si="1"/>
        <v>23.209027777777777</v>
      </c>
      <c r="G49" s="2">
        <f t="shared" si="2"/>
        <v>23.357638888888886</v>
      </c>
      <c r="H49" s="2">
        <f t="shared" si="3"/>
        <v>1.351010101010078E-2</v>
      </c>
      <c r="I49" s="2">
        <f t="shared" si="4"/>
        <v>23.371148989898987</v>
      </c>
    </row>
    <row r="50" spans="1:9" x14ac:dyDescent="0.15">
      <c r="A50" s="1">
        <v>33970</v>
      </c>
      <c r="B50">
        <v>1</v>
      </c>
      <c r="C50">
        <v>49</v>
      </c>
      <c r="D50">
        <v>21</v>
      </c>
      <c r="E50" s="2">
        <f t="shared" si="0"/>
        <v>23.258333333333336</v>
      </c>
      <c r="F50" s="2">
        <f t="shared" si="1"/>
        <v>23.224999999999998</v>
      </c>
      <c r="G50" s="2">
        <f t="shared" si="2"/>
        <v>23.291666666666675</v>
      </c>
      <c r="H50" s="2">
        <f t="shared" si="3"/>
        <v>6.0606060606070078E-3</v>
      </c>
      <c r="I50" s="2">
        <f t="shared" si="4"/>
        <v>23.297727272727283</v>
      </c>
    </row>
    <row r="51" spans="1:9" x14ac:dyDescent="0.15">
      <c r="A51" s="1">
        <v>34001</v>
      </c>
      <c r="B51">
        <v>2</v>
      </c>
      <c r="C51">
        <v>50</v>
      </c>
      <c r="D51">
        <v>21.7</v>
      </c>
      <c r="E51" s="2">
        <f t="shared" si="0"/>
        <v>23.324999999999999</v>
      </c>
      <c r="F51" s="2">
        <f t="shared" si="1"/>
        <v>23.245138888888889</v>
      </c>
      <c r="G51" s="2">
        <f t="shared" si="2"/>
        <v>23.40486111111111</v>
      </c>
      <c r="H51" s="2">
        <f t="shared" si="3"/>
        <v>1.4520202020201949E-2</v>
      </c>
      <c r="I51" s="2">
        <f t="shared" si="4"/>
        <v>23.419381313131311</v>
      </c>
    </row>
    <row r="52" spans="1:9" x14ac:dyDescent="0.15">
      <c r="A52" s="1">
        <v>34029</v>
      </c>
      <c r="B52">
        <v>3</v>
      </c>
      <c r="C52">
        <v>51</v>
      </c>
      <c r="D52">
        <v>22.2</v>
      </c>
      <c r="E52" s="2">
        <f t="shared" si="0"/>
        <v>23.375</v>
      </c>
      <c r="F52" s="2">
        <f t="shared" si="1"/>
        <v>23.264583333333331</v>
      </c>
      <c r="G52" s="2">
        <f t="shared" si="2"/>
        <v>23.485416666666669</v>
      </c>
      <c r="H52" s="2">
        <f t="shared" si="3"/>
        <v>2.0075757575758049E-2</v>
      </c>
      <c r="I52" s="2">
        <f t="shared" si="4"/>
        <v>23.505492424242426</v>
      </c>
    </row>
    <row r="53" spans="1:9" x14ac:dyDescent="0.15">
      <c r="A53" s="1">
        <v>34060</v>
      </c>
      <c r="B53">
        <v>4</v>
      </c>
      <c r="C53">
        <v>52</v>
      </c>
      <c r="D53">
        <v>23.1</v>
      </c>
      <c r="E53" s="2">
        <f t="shared" si="0"/>
        <v>23.433333333333337</v>
      </c>
      <c r="F53" s="2">
        <f t="shared" si="1"/>
        <v>23.284722222222218</v>
      </c>
      <c r="G53" s="2">
        <f t="shared" si="2"/>
        <v>23.581944444444456</v>
      </c>
      <c r="H53" s="2">
        <f t="shared" si="3"/>
        <v>2.7020202020203499E-2</v>
      </c>
      <c r="I53" s="2">
        <f t="shared" si="4"/>
        <v>23.60896464646466</v>
      </c>
    </row>
    <row r="54" spans="1:9" x14ac:dyDescent="0.15">
      <c r="A54" s="1">
        <v>34090</v>
      </c>
      <c r="B54">
        <v>5</v>
      </c>
      <c r="C54">
        <v>53</v>
      </c>
      <c r="D54">
        <v>24.8</v>
      </c>
      <c r="E54" s="2">
        <f t="shared" si="0"/>
        <v>23.508333333333336</v>
      </c>
      <c r="F54" s="2">
        <f t="shared" si="1"/>
        <v>23.30694444444444</v>
      </c>
      <c r="G54" s="2">
        <f t="shared" si="2"/>
        <v>23.709722222222233</v>
      </c>
      <c r="H54" s="2">
        <f t="shared" si="3"/>
        <v>3.6616161616162983E-2</v>
      </c>
      <c r="I54" s="2">
        <f t="shared" si="4"/>
        <v>23.746338383838395</v>
      </c>
    </row>
    <row r="55" spans="1:9" x14ac:dyDescent="0.15">
      <c r="A55" s="1">
        <v>34121</v>
      </c>
      <c r="B55">
        <v>6</v>
      </c>
      <c r="C55">
        <v>54</v>
      </c>
      <c r="D55">
        <v>26.6</v>
      </c>
      <c r="E55" s="2">
        <f t="shared" si="0"/>
        <v>23.625</v>
      </c>
      <c r="F55" s="2">
        <f t="shared" si="1"/>
        <v>23.337499999999995</v>
      </c>
      <c r="G55" s="2">
        <f t="shared" si="2"/>
        <v>23.912500000000005</v>
      </c>
      <c r="H55" s="2">
        <f t="shared" si="3"/>
        <v>5.2272727272728178E-2</v>
      </c>
      <c r="I55" s="2">
        <f t="shared" si="4"/>
        <v>23.964772727272734</v>
      </c>
    </row>
    <row r="56" spans="1:9" x14ac:dyDescent="0.15">
      <c r="A56" s="1">
        <v>34151</v>
      </c>
      <c r="B56">
        <v>7</v>
      </c>
      <c r="C56">
        <v>55</v>
      </c>
      <c r="D56">
        <v>27.4</v>
      </c>
      <c r="E56" s="2">
        <f t="shared" si="0"/>
        <v>23.7</v>
      </c>
      <c r="F56" s="2">
        <f t="shared" si="1"/>
        <v>23.373611111111106</v>
      </c>
      <c r="G56" s="2">
        <f t="shared" si="2"/>
        <v>24.026388888888892</v>
      </c>
      <c r="H56" s="2">
        <f t="shared" si="3"/>
        <v>5.9343434343435059E-2</v>
      </c>
      <c r="I56" s="2">
        <f t="shared" si="4"/>
        <v>24.085732323232328</v>
      </c>
    </row>
    <row r="57" spans="1:9" x14ac:dyDescent="0.15">
      <c r="A57" s="1">
        <v>34182</v>
      </c>
      <c r="B57">
        <v>8</v>
      </c>
      <c r="C57">
        <v>56</v>
      </c>
      <c r="D57">
        <v>27.1</v>
      </c>
      <c r="E57" s="2">
        <f t="shared" si="0"/>
        <v>23.791666666666661</v>
      </c>
      <c r="F57" s="2">
        <f t="shared" si="1"/>
        <v>23.419444444444448</v>
      </c>
      <c r="G57" s="2">
        <f t="shared" si="2"/>
        <v>24.163888888888874</v>
      </c>
      <c r="H57" s="2">
        <f t="shared" si="3"/>
        <v>6.7676767676765989E-2</v>
      </c>
      <c r="I57" s="2">
        <f t="shared" si="4"/>
        <v>24.231565656565639</v>
      </c>
    </row>
    <row r="58" spans="1:9" x14ac:dyDescent="0.15">
      <c r="A58" s="1">
        <v>34213</v>
      </c>
      <c r="B58">
        <v>9</v>
      </c>
      <c r="C58">
        <v>57</v>
      </c>
      <c r="D58">
        <v>25.3</v>
      </c>
      <c r="E58" s="2">
        <f t="shared" si="0"/>
        <v>23.866666666666664</v>
      </c>
      <c r="F58" s="2">
        <f t="shared" si="1"/>
        <v>23.472222222222225</v>
      </c>
      <c r="G58" s="2">
        <f t="shared" si="2"/>
        <v>24.261111111111102</v>
      </c>
      <c r="H58" s="2">
        <f t="shared" si="3"/>
        <v>7.1717171717170652E-2</v>
      </c>
      <c r="I58" s="2">
        <f t="shared" si="4"/>
        <v>24.332828282828274</v>
      </c>
    </row>
    <row r="59" spans="1:9" x14ac:dyDescent="0.15">
      <c r="A59" s="1">
        <v>34243</v>
      </c>
      <c r="B59">
        <v>10</v>
      </c>
      <c r="C59">
        <v>58</v>
      </c>
      <c r="D59">
        <v>23.6</v>
      </c>
      <c r="E59" s="2">
        <f t="shared" si="0"/>
        <v>24.008333333333336</v>
      </c>
      <c r="F59" s="2">
        <f t="shared" si="1"/>
        <v>23.537499999999998</v>
      </c>
      <c r="G59" s="2">
        <f t="shared" si="2"/>
        <v>24.479166666666675</v>
      </c>
      <c r="H59" s="2">
        <f t="shared" si="3"/>
        <v>8.560606060606156E-2</v>
      </c>
      <c r="I59" s="2">
        <f t="shared" si="4"/>
        <v>24.564772727272736</v>
      </c>
    </row>
    <row r="60" spans="1:9" x14ac:dyDescent="0.15">
      <c r="A60" s="1">
        <v>34274</v>
      </c>
      <c r="B60">
        <v>11</v>
      </c>
      <c r="C60">
        <v>59</v>
      </c>
      <c r="D60">
        <v>23.5</v>
      </c>
      <c r="E60" s="2">
        <f t="shared" si="0"/>
        <v>24.075000000000003</v>
      </c>
      <c r="F60" s="2">
        <f t="shared" si="1"/>
        <v>23.604166666666668</v>
      </c>
      <c r="G60" s="2">
        <f t="shared" si="2"/>
        <v>24.545833333333338</v>
      </c>
      <c r="H60" s="2">
        <f t="shared" si="3"/>
        <v>8.5606060606060908E-2</v>
      </c>
      <c r="I60" s="2">
        <f t="shared" si="4"/>
        <v>24.631439393939399</v>
      </c>
    </row>
    <row r="61" spans="1:9" x14ac:dyDescent="0.15">
      <c r="A61" s="1">
        <v>34304</v>
      </c>
      <c r="B61">
        <v>12</v>
      </c>
      <c r="C61">
        <v>60</v>
      </c>
      <c r="D61">
        <v>24.7</v>
      </c>
      <c r="E61" s="2">
        <f t="shared" si="0"/>
        <v>24.133333333333336</v>
      </c>
      <c r="F61" s="2">
        <f t="shared" si="1"/>
        <v>23.675000000000001</v>
      </c>
      <c r="G61" s="2">
        <f t="shared" si="2"/>
        <v>24.591666666666672</v>
      </c>
      <c r="H61" s="2">
        <f t="shared" si="3"/>
        <v>8.3333333333333759E-2</v>
      </c>
      <c r="I61" s="2">
        <f t="shared" si="4"/>
        <v>24.675000000000004</v>
      </c>
    </row>
    <row r="62" spans="1:9" x14ac:dyDescent="0.15">
      <c r="A62" s="1">
        <v>34335</v>
      </c>
      <c r="B62">
        <v>1</v>
      </c>
      <c r="C62">
        <v>61</v>
      </c>
      <c r="D62">
        <v>21.2</v>
      </c>
      <c r="E62" s="2">
        <f t="shared" si="0"/>
        <v>24.25</v>
      </c>
      <c r="F62" s="2">
        <f t="shared" si="1"/>
        <v>23.757638888888888</v>
      </c>
      <c r="G62" s="2">
        <f t="shared" si="2"/>
        <v>24.742361111111112</v>
      </c>
      <c r="H62" s="2">
        <f t="shared" si="3"/>
        <v>8.9520202020202208E-2</v>
      </c>
      <c r="I62" s="2">
        <f t="shared" si="4"/>
        <v>24.831881313131316</v>
      </c>
    </row>
    <row r="63" spans="1:9" x14ac:dyDescent="0.15">
      <c r="A63" s="1">
        <v>34366</v>
      </c>
      <c r="B63">
        <v>2</v>
      </c>
      <c r="C63">
        <v>62</v>
      </c>
      <c r="D63">
        <v>22.5</v>
      </c>
      <c r="E63" s="2">
        <f t="shared" si="0"/>
        <v>24.266666666666666</v>
      </c>
      <c r="F63" s="2">
        <f t="shared" si="1"/>
        <v>23.836111111111109</v>
      </c>
      <c r="G63" s="2">
        <f t="shared" si="2"/>
        <v>24.697222222222223</v>
      </c>
      <c r="H63" s="2">
        <f t="shared" si="3"/>
        <v>7.8282828282828565E-2</v>
      </c>
      <c r="I63" s="2">
        <f t="shared" si="4"/>
        <v>24.77550505050505</v>
      </c>
    </row>
    <row r="64" spans="1:9" x14ac:dyDescent="0.15">
      <c r="A64" s="1">
        <v>34394</v>
      </c>
      <c r="B64">
        <v>3</v>
      </c>
      <c r="C64">
        <v>63</v>
      </c>
      <c r="D64">
        <v>22.7</v>
      </c>
      <c r="E64" s="2">
        <f t="shared" si="0"/>
        <v>24.333333333333332</v>
      </c>
      <c r="F64" s="2">
        <f t="shared" si="1"/>
        <v>23.915972222222219</v>
      </c>
      <c r="G64" s="2">
        <f t="shared" si="2"/>
        <v>24.750694444444445</v>
      </c>
      <c r="H64" s="2">
        <f t="shared" si="3"/>
        <v>7.5883838383838706E-2</v>
      </c>
      <c r="I64" s="2">
        <f t="shared" si="4"/>
        <v>24.826578282828283</v>
      </c>
    </row>
    <row r="65" spans="1:9" x14ac:dyDescent="0.15">
      <c r="A65" s="1">
        <v>34425</v>
      </c>
      <c r="B65">
        <v>4</v>
      </c>
      <c r="C65">
        <v>64</v>
      </c>
      <c r="D65">
        <v>23.6</v>
      </c>
      <c r="E65" s="2">
        <f t="shared" si="0"/>
        <v>24.374999999999996</v>
      </c>
      <c r="F65" s="2">
        <f t="shared" si="1"/>
        <v>23.99444444444444</v>
      </c>
      <c r="G65" s="2">
        <f t="shared" si="2"/>
        <v>24.755555555555553</v>
      </c>
      <c r="H65" s="2">
        <f t="shared" si="3"/>
        <v>6.9191919191919346E-2</v>
      </c>
      <c r="I65" s="2">
        <f t="shared" si="4"/>
        <v>24.824747474747472</v>
      </c>
    </row>
    <row r="66" spans="1:9" x14ac:dyDescent="0.15">
      <c r="A66" s="1">
        <v>34455</v>
      </c>
      <c r="B66">
        <v>5</v>
      </c>
      <c r="C66">
        <v>65</v>
      </c>
      <c r="D66">
        <v>25.1</v>
      </c>
      <c r="E66" s="2">
        <f t="shared" si="0"/>
        <v>24.416666666666668</v>
      </c>
      <c r="F66" s="2">
        <f t="shared" si="1"/>
        <v>24.070138888888888</v>
      </c>
      <c r="G66" s="2">
        <f t="shared" si="2"/>
        <v>24.763194444444448</v>
      </c>
      <c r="H66" s="2">
        <f t="shared" si="3"/>
        <v>6.3005050505050911E-2</v>
      </c>
      <c r="I66" s="2">
        <f t="shared" si="4"/>
        <v>24.826199494949499</v>
      </c>
    </row>
    <row r="67" spans="1:9" x14ac:dyDescent="0.15">
      <c r="A67" s="1">
        <v>34486</v>
      </c>
      <c r="B67">
        <v>6</v>
      </c>
      <c r="C67">
        <v>66</v>
      </c>
      <c r="D67">
        <v>27.6</v>
      </c>
      <c r="E67" s="2">
        <f t="shared" si="0"/>
        <v>24.441666666666666</v>
      </c>
      <c r="F67" s="2">
        <f t="shared" si="1"/>
        <v>24.138194444444441</v>
      </c>
      <c r="G67" s="2">
        <f t="shared" si="2"/>
        <v>24.745138888888892</v>
      </c>
      <c r="H67" s="2">
        <f t="shared" si="3"/>
        <v>5.517676767676831E-2</v>
      </c>
      <c r="I67" s="2">
        <f t="shared" si="4"/>
        <v>24.800315656565662</v>
      </c>
    </row>
    <row r="68" spans="1:9" x14ac:dyDescent="0.15">
      <c r="A68" s="1">
        <v>34516</v>
      </c>
      <c r="B68">
        <v>7</v>
      </c>
      <c r="C68">
        <v>67</v>
      </c>
      <c r="D68">
        <v>28.2</v>
      </c>
      <c r="E68" s="2">
        <f t="shared" si="0"/>
        <v>24.525000000000002</v>
      </c>
      <c r="F68" s="2">
        <f t="shared" si="1"/>
        <v>24.206944444444442</v>
      </c>
      <c r="G68" s="2">
        <f t="shared" si="2"/>
        <v>24.843055555555562</v>
      </c>
      <c r="H68" s="2">
        <f t="shared" si="3"/>
        <v>5.7828282828283631E-2</v>
      </c>
      <c r="I68" s="2">
        <f t="shared" si="4"/>
        <v>24.900883838383844</v>
      </c>
    </row>
    <row r="69" spans="1:9" x14ac:dyDescent="0.15">
      <c r="A69" s="1">
        <v>34547</v>
      </c>
      <c r="B69">
        <v>8</v>
      </c>
      <c r="C69">
        <v>68</v>
      </c>
      <c r="D69">
        <v>27.7</v>
      </c>
      <c r="E69" s="2">
        <f t="shared" si="0"/>
        <v>24.591666666666665</v>
      </c>
      <c r="F69" s="2">
        <f t="shared" si="1"/>
        <v>24.273611111111109</v>
      </c>
      <c r="G69" s="2">
        <f t="shared" si="2"/>
        <v>24.909722222222221</v>
      </c>
      <c r="H69" s="2">
        <f t="shared" si="3"/>
        <v>5.7828282828282986E-2</v>
      </c>
      <c r="I69" s="2">
        <f t="shared" si="4"/>
        <v>24.967550505050504</v>
      </c>
    </row>
    <row r="70" spans="1:9" x14ac:dyDescent="0.15">
      <c r="A70" s="1">
        <v>34578</v>
      </c>
      <c r="B70">
        <v>9</v>
      </c>
      <c r="C70">
        <v>69</v>
      </c>
      <c r="D70">
        <v>25.7</v>
      </c>
      <c r="E70" s="2">
        <f t="shared" si="0"/>
        <v>24.641666666666666</v>
      </c>
      <c r="F70" s="2">
        <f t="shared" si="1"/>
        <v>24.338194444444444</v>
      </c>
      <c r="G70" s="2">
        <f t="shared" si="2"/>
        <v>24.945138888888888</v>
      </c>
      <c r="H70" s="2">
        <f t="shared" si="3"/>
        <v>5.5176767676767664E-2</v>
      </c>
      <c r="I70" s="2">
        <f t="shared" si="4"/>
        <v>25.000315656565654</v>
      </c>
    </row>
    <row r="71" spans="1:9" x14ac:dyDescent="0.15">
      <c r="A71" s="1">
        <v>34608</v>
      </c>
      <c r="B71">
        <v>10</v>
      </c>
      <c r="C71">
        <v>70</v>
      </c>
      <c r="D71">
        <v>24.3</v>
      </c>
      <c r="E71" s="2">
        <f t="shared" si="0"/>
        <v>24.674999999999997</v>
      </c>
      <c r="F71" s="2">
        <f t="shared" si="1"/>
        <v>24.393750000000001</v>
      </c>
      <c r="G71" s="2">
        <f t="shared" si="2"/>
        <v>24.956249999999994</v>
      </c>
      <c r="H71" s="2">
        <f t="shared" si="3"/>
        <v>5.1136363636362987E-2</v>
      </c>
      <c r="I71" s="2">
        <f t="shared" si="4"/>
        <v>25.007386363636357</v>
      </c>
    </row>
    <row r="72" spans="1:9" x14ac:dyDescent="0.15">
      <c r="A72" s="1">
        <v>34639</v>
      </c>
      <c r="B72">
        <v>11</v>
      </c>
      <c r="C72">
        <v>71</v>
      </c>
      <c r="D72">
        <v>23.7</v>
      </c>
      <c r="E72" s="2">
        <f t="shared" si="0"/>
        <v>24.733333333333334</v>
      </c>
      <c r="F72" s="2">
        <f t="shared" si="1"/>
        <v>24.448611111111116</v>
      </c>
      <c r="G72" s="2">
        <f t="shared" si="2"/>
        <v>25.018055555555552</v>
      </c>
      <c r="H72" s="2">
        <f t="shared" si="3"/>
        <v>5.1767676767675977E-2</v>
      </c>
      <c r="I72" s="2">
        <f t="shared" si="4"/>
        <v>25.069823232323227</v>
      </c>
    </row>
    <row r="73" spans="1:9" x14ac:dyDescent="0.15">
      <c r="A73" s="1">
        <v>34669</v>
      </c>
      <c r="B73">
        <v>12</v>
      </c>
      <c r="C73">
        <v>72</v>
      </c>
      <c r="D73">
        <v>24.9</v>
      </c>
      <c r="E73" s="2">
        <f t="shared" si="0"/>
        <v>24.749999999999996</v>
      </c>
      <c r="F73" s="2">
        <f t="shared" si="1"/>
        <v>24.500000000000004</v>
      </c>
      <c r="G73" s="2">
        <f t="shared" si="2"/>
        <v>24.999999999999989</v>
      </c>
      <c r="H73" s="2">
        <f t="shared" si="3"/>
        <v>4.5454545454544165E-2</v>
      </c>
      <c r="I73" s="2">
        <f t="shared" si="4"/>
        <v>25.045454545454533</v>
      </c>
    </row>
    <row r="74" spans="1:9" x14ac:dyDescent="0.15">
      <c r="A74" s="1">
        <v>34700</v>
      </c>
      <c r="B74">
        <v>1</v>
      </c>
      <c r="C74">
        <v>73</v>
      </c>
      <c r="D74">
        <v>21.8</v>
      </c>
      <c r="E74" s="2">
        <f t="shared" si="0"/>
        <v>24.766666666666662</v>
      </c>
      <c r="F74" s="2">
        <f t="shared" si="1"/>
        <v>24.543055555555554</v>
      </c>
      <c r="G74" s="2">
        <f t="shared" si="2"/>
        <v>24.99027777777777</v>
      </c>
      <c r="H74" s="2">
        <f t="shared" si="3"/>
        <v>4.0656565656565065E-2</v>
      </c>
      <c r="I74" s="2">
        <f t="shared" si="4"/>
        <v>25.030934343434335</v>
      </c>
    </row>
    <row r="75" spans="1:9" x14ac:dyDescent="0.15">
      <c r="A75" s="1">
        <v>34731</v>
      </c>
      <c r="B75">
        <v>2</v>
      </c>
      <c r="C75">
        <v>74</v>
      </c>
      <c r="D75">
        <v>21.9</v>
      </c>
      <c r="E75" s="2">
        <f t="shared" si="0"/>
        <v>24.816666666666663</v>
      </c>
      <c r="F75" s="2">
        <f t="shared" si="1"/>
        <v>24.588888888888889</v>
      </c>
      <c r="G75" s="2">
        <f t="shared" si="2"/>
        <v>25.044444444444437</v>
      </c>
      <c r="H75" s="2">
        <f t="shared" si="3"/>
        <v>4.1414141414140786E-2</v>
      </c>
      <c r="I75" s="2">
        <f t="shared" si="4"/>
        <v>25.085858585858578</v>
      </c>
    </row>
    <row r="76" spans="1:9" x14ac:dyDescent="0.15">
      <c r="A76" s="1">
        <v>34759</v>
      </c>
      <c r="B76">
        <v>3</v>
      </c>
      <c r="C76">
        <v>75</v>
      </c>
      <c r="D76">
        <v>23.1</v>
      </c>
      <c r="E76" s="2">
        <f t="shared" si="0"/>
        <v>24.766666666666666</v>
      </c>
      <c r="F76" s="2">
        <f t="shared" si="1"/>
        <v>24.625</v>
      </c>
      <c r="G76" s="2">
        <f t="shared" si="2"/>
        <v>24.908333333333331</v>
      </c>
      <c r="H76" s="2">
        <f t="shared" si="3"/>
        <v>2.5757575757575587E-2</v>
      </c>
      <c r="I76" s="2">
        <f t="shared" si="4"/>
        <v>24.934090909090909</v>
      </c>
    </row>
    <row r="77" spans="1:9" x14ac:dyDescent="0.15">
      <c r="A77" s="1">
        <v>34790</v>
      </c>
      <c r="B77">
        <v>4</v>
      </c>
      <c r="C77">
        <v>76</v>
      </c>
      <c r="D77">
        <v>23.2</v>
      </c>
      <c r="E77" s="2">
        <f t="shared" si="0"/>
        <v>24.8</v>
      </c>
      <c r="F77" s="2">
        <f t="shared" si="1"/>
        <v>24.660416666666666</v>
      </c>
      <c r="G77" s="2">
        <f t="shared" si="2"/>
        <v>24.939583333333335</v>
      </c>
      <c r="H77" s="2">
        <f t="shared" si="3"/>
        <v>2.5378787878788053E-2</v>
      </c>
      <c r="I77" s="2">
        <f t="shared" si="4"/>
        <v>24.964962121212125</v>
      </c>
    </row>
    <row r="78" spans="1:9" x14ac:dyDescent="0.15">
      <c r="A78" s="1">
        <v>34820</v>
      </c>
      <c r="B78">
        <v>5</v>
      </c>
      <c r="C78">
        <v>77</v>
      </c>
      <c r="D78">
        <v>24.2</v>
      </c>
      <c r="E78" s="2">
        <f t="shared" si="0"/>
        <v>24.766666666666669</v>
      </c>
      <c r="F78" s="2">
        <f t="shared" si="1"/>
        <v>24.689583333333331</v>
      </c>
      <c r="G78" s="2">
        <f t="shared" si="2"/>
        <v>24.843750000000007</v>
      </c>
      <c r="H78" s="2">
        <f t="shared" si="3"/>
        <v>1.4015151515152334E-2</v>
      </c>
      <c r="I78" s="2">
        <f t="shared" si="4"/>
        <v>24.85776515151516</v>
      </c>
    </row>
    <row r="79" spans="1:9" x14ac:dyDescent="0.15">
      <c r="A79" s="1">
        <v>34851</v>
      </c>
      <c r="B79">
        <v>6</v>
      </c>
      <c r="C79">
        <v>78</v>
      </c>
      <c r="D79">
        <v>27.2</v>
      </c>
      <c r="E79" s="2">
        <f t="shared" ref="E79:E121" si="5">AVERAGE(D67:D78)</f>
        <v>24.691666666666666</v>
      </c>
      <c r="F79" s="2">
        <f t="shared" si="1"/>
        <v>24.710416666666664</v>
      </c>
      <c r="G79" s="2">
        <f t="shared" si="2"/>
        <v>24.672916666666669</v>
      </c>
      <c r="H79" s="2">
        <f t="shared" si="3"/>
        <v>-3.4090909090903924E-3</v>
      </c>
      <c r="I79" s="2">
        <f t="shared" si="4"/>
        <v>24.669507575757578</v>
      </c>
    </row>
    <row r="80" spans="1:9" x14ac:dyDescent="0.15">
      <c r="A80" s="1">
        <v>34881</v>
      </c>
      <c r="B80">
        <v>7</v>
      </c>
      <c r="C80">
        <v>79</v>
      </c>
      <c r="D80">
        <v>28</v>
      </c>
      <c r="E80" s="2">
        <f t="shared" si="5"/>
        <v>24.658333333333331</v>
      </c>
      <c r="F80" s="2">
        <f t="shared" si="1"/>
        <v>24.721527777777784</v>
      </c>
      <c r="G80" s="2">
        <f t="shared" si="2"/>
        <v>24.595138888888879</v>
      </c>
      <c r="H80" s="2">
        <f t="shared" si="3"/>
        <v>-1.1489898989900382E-2</v>
      </c>
      <c r="I80" s="2">
        <f t="shared" si="4"/>
        <v>24.583648989898979</v>
      </c>
    </row>
    <row r="81" spans="1:9" x14ac:dyDescent="0.15">
      <c r="A81" s="1">
        <v>34912</v>
      </c>
      <c r="B81">
        <v>8</v>
      </c>
      <c r="C81">
        <v>80</v>
      </c>
      <c r="D81">
        <v>27.6</v>
      </c>
      <c r="E81" s="2">
        <f t="shared" si="5"/>
        <v>24.641666666666666</v>
      </c>
      <c r="F81" s="2">
        <f t="shared" si="1"/>
        <v>24.725694444444443</v>
      </c>
      <c r="G81" s="2">
        <f t="shared" si="2"/>
        <v>24.557638888888889</v>
      </c>
      <c r="H81" s="2">
        <f t="shared" si="3"/>
        <v>-1.5277777777777663E-2</v>
      </c>
      <c r="I81" s="2">
        <f t="shared" si="4"/>
        <v>24.542361111111109</v>
      </c>
    </row>
    <row r="82" spans="1:9" x14ac:dyDescent="0.15">
      <c r="A82" s="1">
        <v>34943</v>
      </c>
      <c r="B82">
        <v>9</v>
      </c>
      <c r="C82">
        <v>81</v>
      </c>
      <c r="D82">
        <v>25.2</v>
      </c>
      <c r="E82" s="2">
        <f t="shared" si="5"/>
        <v>24.633333333333329</v>
      </c>
      <c r="F82" s="2">
        <f t="shared" si="1"/>
        <v>24.724999999999998</v>
      </c>
      <c r="G82" s="2">
        <f t="shared" si="2"/>
        <v>24.541666666666661</v>
      </c>
      <c r="H82" s="2">
        <f t="shared" si="3"/>
        <v>-1.666666666666701E-2</v>
      </c>
      <c r="I82" s="2">
        <f t="shared" si="4"/>
        <v>24.524999999999995</v>
      </c>
    </row>
    <row r="83" spans="1:9" x14ac:dyDescent="0.15">
      <c r="A83" s="1">
        <v>34973</v>
      </c>
      <c r="B83">
        <v>10</v>
      </c>
      <c r="C83">
        <v>82</v>
      </c>
      <c r="D83">
        <v>24.1</v>
      </c>
      <c r="E83" s="2">
        <f t="shared" si="5"/>
        <v>24.591666666666665</v>
      </c>
      <c r="F83" s="2">
        <f t="shared" si="1"/>
        <v>24.718055555555551</v>
      </c>
      <c r="G83" s="2">
        <f t="shared" si="2"/>
        <v>24.465277777777779</v>
      </c>
      <c r="H83" s="2">
        <f t="shared" si="3"/>
        <v>-2.2979797979797534E-2</v>
      </c>
      <c r="I83" s="2">
        <f t="shared" si="4"/>
        <v>24.442297979797981</v>
      </c>
    </row>
    <row r="84" spans="1:9" x14ac:dyDescent="0.15">
      <c r="A84" s="1">
        <v>35004</v>
      </c>
      <c r="B84">
        <v>11</v>
      </c>
      <c r="C84">
        <v>83</v>
      </c>
      <c r="D84">
        <v>23.6</v>
      </c>
      <c r="E84" s="2">
        <f t="shared" si="5"/>
        <v>24.574999999999999</v>
      </c>
      <c r="F84" s="2">
        <f t="shared" si="1"/>
        <v>24.704861111111104</v>
      </c>
      <c r="G84" s="2">
        <f t="shared" si="2"/>
        <v>24.445138888888895</v>
      </c>
      <c r="H84" s="2">
        <f t="shared" si="3"/>
        <v>-2.3611111111109875E-2</v>
      </c>
      <c r="I84" s="2">
        <f t="shared" si="4"/>
        <v>24.421527777777786</v>
      </c>
    </row>
    <row r="85" spans="1:9" x14ac:dyDescent="0.15">
      <c r="A85" s="1">
        <v>35034</v>
      </c>
      <c r="B85">
        <v>12</v>
      </c>
      <c r="C85">
        <v>84</v>
      </c>
      <c r="D85">
        <v>24.1</v>
      </c>
      <c r="E85" s="2">
        <f t="shared" si="5"/>
        <v>24.566666666666666</v>
      </c>
      <c r="F85" s="2">
        <f t="shared" si="1"/>
        <v>24.689583333333331</v>
      </c>
      <c r="G85" s="2">
        <f t="shared" si="2"/>
        <v>24.443750000000001</v>
      </c>
      <c r="H85" s="2">
        <f t="shared" si="3"/>
        <v>-2.2348484848484548E-2</v>
      </c>
      <c r="I85" s="2">
        <f t="shared" si="4"/>
        <v>24.421401515151516</v>
      </c>
    </row>
    <row r="86" spans="1:9" x14ac:dyDescent="0.15">
      <c r="A86" s="1">
        <v>35065</v>
      </c>
      <c r="B86">
        <v>1</v>
      </c>
      <c r="C86">
        <v>85</v>
      </c>
      <c r="D86">
        <v>20.7</v>
      </c>
      <c r="E86" s="2">
        <f t="shared" si="5"/>
        <v>24.5</v>
      </c>
      <c r="F86" s="2">
        <f t="shared" si="1"/>
        <v>24.667361111111109</v>
      </c>
      <c r="G86" s="2">
        <f t="shared" si="2"/>
        <v>24.332638888888891</v>
      </c>
      <c r="H86" s="2">
        <f t="shared" si="3"/>
        <v>-3.0429292929292598E-2</v>
      </c>
      <c r="I86" s="2">
        <f t="shared" si="4"/>
        <v>24.302209595959599</v>
      </c>
    </row>
    <row r="87" spans="1:9" x14ac:dyDescent="0.15">
      <c r="A87" s="1">
        <v>35096</v>
      </c>
      <c r="B87">
        <v>2</v>
      </c>
      <c r="C87">
        <v>86</v>
      </c>
      <c r="D87">
        <v>22</v>
      </c>
      <c r="E87" s="2">
        <f t="shared" si="5"/>
        <v>24.408333333333331</v>
      </c>
      <c r="F87" s="2">
        <f t="shared" si="1"/>
        <v>24.633333333333326</v>
      </c>
      <c r="G87" s="2">
        <f t="shared" si="2"/>
        <v>24.183333333333337</v>
      </c>
      <c r="H87" s="2">
        <f t="shared" si="3"/>
        <v>-4.0909090909089875E-2</v>
      </c>
      <c r="I87" s="2">
        <f t="shared" si="4"/>
        <v>24.142424242424248</v>
      </c>
    </row>
    <row r="88" spans="1:9" x14ac:dyDescent="0.15">
      <c r="A88" s="1">
        <v>35125</v>
      </c>
      <c r="B88">
        <v>3</v>
      </c>
      <c r="C88">
        <v>87</v>
      </c>
      <c r="D88">
        <v>22.5</v>
      </c>
      <c r="E88" s="2">
        <f t="shared" si="5"/>
        <v>24.416666666666668</v>
      </c>
      <c r="F88" s="2">
        <f t="shared" si="1"/>
        <v>24.604166666666668</v>
      </c>
      <c r="G88" s="2">
        <f t="shared" si="2"/>
        <v>24.229166666666668</v>
      </c>
      <c r="H88" s="2">
        <f t="shared" si="3"/>
        <v>-3.4090909090909088E-2</v>
      </c>
      <c r="I88" s="2">
        <f t="shared" si="4"/>
        <v>24.195075757575758</v>
      </c>
    </row>
    <row r="89" spans="1:9" x14ac:dyDescent="0.15">
      <c r="A89" s="1">
        <v>35156</v>
      </c>
      <c r="B89">
        <v>4</v>
      </c>
      <c r="C89">
        <v>88</v>
      </c>
      <c r="D89">
        <v>23.6</v>
      </c>
      <c r="E89" s="2">
        <f t="shared" si="5"/>
        <v>24.366666666666664</v>
      </c>
      <c r="F89" s="2">
        <f t="shared" si="1"/>
        <v>24.568055555555556</v>
      </c>
      <c r="G89" s="2">
        <f t="shared" si="2"/>
        <v>24.165277777777771</v>
      </c>
      <c r="H89" s="2">
        <f t="shared" si="3"/>
        <v>-3.6616161616162331E-2</v>
      </c>
      <c r="I89" s="2">
        <f t="shared" si="4"/>
        <v>24.128661616161608</v>
      </c>
    </row>
    <row r="90" spans="1:9" x14ac:dyDescent="0.15">
      <c r="A90" s="1">
        <v>35186</v>
      </c>
      <c r="B90">
        <v>5</v>
      </c>
      <c r="C90">
        <v>89</v>
      </c>
      <c r="D90">
        <v>25.2</v>
      </c>
      <c r="E90" s="2">
        <f t="shared" si="5"/>
        <v>24.399999999999995</v>
      </c>
      <c r="F90" s="2">
        <f t="shared" ref="F90:F121" si="6">AVERAGE(E79:E90)</f>
        <v>24.537499999999994</v>
      </c>
      <c r="G90" s="2">
        <f t="shared" ref="G90:G121" si="7">2*E90-F90</f>
        <v>24.262499999999996</v>
      </c>
      <c r="H90" s="2">
        <f t="shared" ref="H90:H121" si="8">2*(E90-F90)/(12-1)</f>
        <v>-2.499999999999987E-2</v>
      </c>
      <c r="I90" s="2">
        <f t="shared" ref="I90:I109" si="9">G90+H90</f>
        <v>24.237499999999997</v>
      </c>
    </row>
    <row r="91" spans="1:9" x14ac:dyDescent="0.15">
      <c r="A91" s="1">
        <v>35217</v>
      </c>
      <c r="B91">
        <v>6</v>
      </c>
      <c r="C91">
        <v>90</v>
      </c>
      <c r="D91">
        <v>27.6</v>
      </c>
      <c r="E91" s="2">
        <f t="shared" si="5"/>
        <v>24.483333333333334</v>
      </c>
      <c r="F91" s="2">
        <f t="shared" si="6"/>
        <v>24.520138888888891</v>
      </c>
      <c r="G91" s="2">
        <f t="shared" si="7"/>
        <v>24.446527777777778</v>
      </c>
      <c r="H91" s="2">
        <f t="shared" si="8"/>
        <v>-6.6919191919193495E-3</v>
      </c>
      <c r="I91" s="2">
        <f t="shared" si="9"/>
        <v>24.439835858585859</v>
      </c>
    </row>
    <row r="92" spans="1:9" x14ac:dyDescent="0.15">
      <c r="A92" s="1">
        <v>35247</v>
      </c>
      <c r="B92">
        <v>7</v>
      </c>
      <c r="C92">
        <v>91</v>
      </c>
      <c r="D92">
        <v>28.2</v>
      </c>
      <c r="E92" s="2">
        <f t="shared" si="5"/>
        <v>24.516666666666666</v>
      </c>
      <c r="F92" s="2">
        <f t="shared" si="6"/>
        <v>24.508333333333329</v>
      </c>
      <c r="G92" s="2">
        <f t="shared" si="7"/>
        <v>24.525000000000002</v>
      </c>
      <c r="H92" s="2">
        <f t="shared" si="8"/>
        <v>1.515151515152075E-3</v>
      </c>
      <c r="I92" s="2">
        <f t="shared" si="9"/>
        <v>24.526515151515156</v>
      </c>
    </row>
    <row r="93" spans="1:9" x14ac:dyDescent="0.15">
      <c r="A93" s="1">
        <v>35278</v>
      </c>
      <c r="B93">
        <v>8</v>
      </c>
      <c r="C93">
        <v>92</v>
      </c>
      <c r="D93">
        <v>28</v>
      </c>
      <c r="E93" s="2">
        <f t="shared" si="5"/>
        <v>24.533333333333331</v>
      </c>
      <c r="F93" s="2">
        <f t="shared" si="6"/>
        <v>24.499305555555555</v>
      </c>
      <c r="G93" s="2">
        <f t="shared" si="7"/>
        <v>24.567361111111108</v>
      </c>
      <c r="H93" s="2">
        <f t="shared" si="8"/>
        <v>6.1868686868684431E-3</v>
      </c>
      <c r="I93" s="2">
        <f t="shared" si="9"/>
        <v>24.573547979797976</v>
      </c>
    </row>
    <row r="94" spans="1:9" x14ac:dyDescent="0.15">
      <c r="A94" s="1">
        <v>35309</v>
      </c>
      <c r="B94">
        <v>9</v>
      </c>
      <c r="C94">
        <v>93</v>
      </c>
      <c r="D94">
        <v>26.3</v>
      </c>
      <c r="E94" s="2">
        <f t="shared" si="5"/>
        <v>24.566666666666663</v>
      </c>
      <c r="F94" s="2">
        <f t="shared" si="6"/>
        <v>24.493750000000002</v>
      </c>
      <c r="G94" s="2">
        <f t="shared" si="7"/>
        <v>24.639583333333324</v>
      </c>
      <c r="H94" s="2">
        <f t="shared" si="8"/>
        <v>1.3257575757574681E-2</v>
      </c>
      <c r="I94" s="2">
        <f t="shared" si="9"/>
        <v>24.652840909090898</v>
      </c>
    </row>
    <row r="95" spans="1:9" x14ac:dyDescent="0.15">
      <c r="A95" s="1">
        <v>35339</v>
      </c>
      <c r="B95">
        <v>10</v>
      </c>
      <c r="C95">
        <v>94</v>
      </c>
      <c r="D95">
        <v>25.9</v>
      </c>
      <c r="E95" s="2">
        <f t="shared" si="5"/>
        <v>24.658333333333331</v>
      </c>
      <c r="F95" s="2">
        <f t="shared" si="6"/>
        <v>24.499305555555555</v>
      </c>
      <c r="G95" s="2">
        <f t="shared" si="7"/>
        <v>24.817361111111108</v>
      </c>
      <c r="H95" s="2">
        <f t="shared" si="8"/>
        <v>2.891414141414117E-2</v>
      </c>
      <c r="I95" s="2">
        <f t="shared" si="9"/>
        <v>24.846275252525249</v>
      </c>
    </row>
    <row r="96" spans="1:9" x14ac:dyDescent="0.15">
      <c r="A96" s="1">
        <v>35370</v>
      </c>
      <c r="B96">
        <v>11</v>
      </c>
      <c r="C96">
        <v>95</v>
      </c>
      <c r="D96">
        <v>25.9</v>
      </c>
      <c r="E96" s="2">
        <f t="shared" si="5"/>
        <v>24.808333333333326</v>
      </c>
      <c r="F96" s="2">
        <f t="shared" si="6"/>
        <v>24.518749999999997</v>
      </c>
      <c r="G96" s="2">
        <f t="shared" si="7"/>
        <v>25.097916666666656</v>
      </c>
      <c r="H96" s="2">
        <f t="shared" si="8"/>
        <v>5.2651515151514422E-2</v>
      </c>
      <c r="I96" s="2">
        <f t="shared" si="9"/>
        <v>25.150568181818169</v>
      </c>
    </row>
    <row r="97" spans="1:9" x14ac:dyDescent="0.15">
      <c r="A97" s="1">
        <v>35400</v>
      </c>
      <c r="B97">
        <v>12</v>
      </c>
      <c r="C97">
        <v>96</v>
      </c>
      <c r="D97">
        <v>27.1</v>
      </c>
      <c r="E97" s="2">
        <f t="shared" si="5"/>
        <v>24.999999999999996</v>
      </c>
      <c r="F97" s="2">
        <f t="shared" si="6"/>
        <v>24.554861111111109</v>
      </c>
      <c r="G97" s="2">
        <f t="shared" si="7"/>
        <v>25.445138888888884</v>
      </c>
      <c r="H97" s="2">
        <f t="shared" si="8"/>
        <v>8.0934343434343248E-2</v>
      </c>
      <c r="I97" s="2">
        <f t="shared" si="9"/>
        <v>25.526073232323228</v>
      </c>
    </row>
    <row r="98" spans="1:9" x14ac:dyDescent="0.15">
      <c r="A98" s="1">
        <v>35431</v>
      </c>
      <c r="B98">
        <v>1</v>
      </c>
      <c r="C98">
        <v>97</v>
      </c>
      <c r="D98">
        <v>22.9</v>
      </c>
      <c r="E98" s="2">
        <f t="shared" si="5"/>
        <v>25.250000000000004</v>
      </c>
      <c r="F98" s="2">
        <f t="shared" si="6"/>
        <v>24.617361111111109</v>
      </c>
      <c r="G98" s="2">
        <f t="shared" si="7"/>
        <v>25.882638888888899</v>
      </c>
      <c r="H98" s="2">
        <f t="shared" si="8"/>
        <v>0.11502525252525363</v>
      </c>
      <c r="I98" s="2">
        <f t="shared" si="9"/>
        <v>25.997664141414152</v>
      </c>
    </row>
    <row r="99" spans="1:9" x14ac:dyDescent="0.15">
      <c r="A99" s="1">
        <v>35462</v>
      </c>
      <c r="B99">
        <v>2</v>
      </c>
      <c r="C99">
        <v>98</v>
      </c>
      <c r="D99">
        <v>23.8</v>
      </c>
      <c r="E99" s="2">
        <f t="shared" si="5"/>
        <v>25.433333333333334</v>
      </c>
      <c r="F99" s="2">
        <f t="shared" si="6"/>
        <v>24.702777777777779</v>
      </c>
      <c r="G99" s="2">
        <f t="shared" si="7"/>
        <v>26.163888888888888</v>
      </c>
      <c r="H99" s="2">
        <f t="shared" si="8"/>
        <v>0.1328282828282826</v>
      </c>
      <c r="I99" s="2">
        <f t="shared" si="9"/>
        <v>26.296717171717169</v>
      </c>
    </row>
    <row r="100" spans="1:9" x14ac:dyDescent="0.15">
      <c r="A100" s="1">
        <v>35490</v>
      </c>
      <c r="B100">
        <v>3</v>
      </c>
      <c r="C100">
        <v>99</v>
      </c>
      <c r="D100">
        <v>24.8</v>
      </c>
      <c r="E100" s="2">
        <f t="shared" si="5"/>
        <v>25.583333333333339</v>
      </c>
      <c r="F100" s="2">
        <f t="shared" si="6"/>
        <v>24.799999999999997</v>
      </c>
      <c r="G100" s="2">
        <f t="shared" si="7"/>
        <v>26.366666666666681</v>
      </c>
      <c r="H100" s="2">
        <f t="shared" si="8"/>
        <v>0.14242424242424401</v>
      </c>
      <c r="I100" s="2">
        <f t="shared" si="9"/>
        <v>26.509090909090926</v>
      </c>
    </row>
    <row r="101" spans="1:9" x14ac:dyDescent="0.15">
      <c r="A101" s="1">
        <v>35521</v>
      </c>
      <c r="B101">
        <v>4</v>
      </c>
      <c r="C101">
        <v>100</v>
      </c>
      <c r="D101">
        <v>25.4</v>
      </c>
      <c r="E101" s="2">
        <f t="shared" si="5"/>
        <v>25.775000000000006</v>
      </c>
      <c r="F101" s="2">
        <f t="shared" si="6"/>
        <v>24.917361111111109</v>
      </c>
      <c r="G101" s="2">
        <f t="shared" si="7"/>
        <v>26.632638888888902</v>
      </c>
      <c r="H101" s="2">
        <f t="shared" si="8"/>
        <v>0.15593434343434479</v>
      </c>
      <c r="I101" s="2">
        <f t="shared" si="9"/>
        <v>26.788573232323248</v>
      </c>
    </row>
    <row r="102" spans="1:9" x14ac:dyDescent="0.15">
      <c r="A102" s="1">
        <v>35551</v>
      </c>
      <c r="B102">
        <v>5</v>
      </c>
      <c r="C102">
        <v>101</v>
      </c>
      <c r="D102">
        <v>27</v>
      </c>
      <c r="E102" s="2">
        <f t="shared" si="5"/>
        <v>25.925000000000001</v>
      </c>
      <c r="F102" s="2">
        <f t="shared" si="6"/>
        <v>25.044444444444448</v>
      </c>
      <c r="G102" s="2">
        <f t="shared" si="7"/>
        <v>26.805555555555554</v>
      </c>
      <c r="H102" s="2">
        <f t="shared" si="8"/>
        <v>0.16010101010100961</v>
      </c>
      <c r="I102" s="2">
        <f t="shared" si="9"/>
        <v>26.965656565656563</v>
      </c>
    </row>
    <row r="103" spans="1:9" x14ac:dyDescent="0.15">
      <c r="A103" s="1">
        <v>35582</v>
      </c>
      <c r="B103">
        <v>6</v>
      </c>
      <c r="C103">
        <v>102</v>
      </c>
      <c r="D103">
        <v>29.9</v>
      </c>
      <c r="E103" s="2">
        <f t="shared" si="5"/>
        <v>26.074999999999999</v>
      </c>
      <c r="F103" s="2">
        <f t="shared" si="6"/>
        <v>25.177083333333332</v>
      </c>
      <c r="G103" s="2">
        <f t="shared" si="7"/>
        <v>26.972916666666666</v>
      </c>
      <c r="H103" s="2">
        <f t="shared" si="8"/>
        <v>0.16325757575757585</v>
      </c>
      <c r="I103" s="2">
        <f t="shared" si="9"/>
        <v>27.136174242424243</v>
      </c>
    </row>
    <row r="104" spans="1:9" x14ac:dyDescent="0.15">
      <c r="A104" s="1">
        <v>35612</v>
      </c>
      <c r="B104">
        <v>7</v>
      </c>
      <c r="C104">
        <v>103</v>
      </c>
      <c r="D104">
        <v>31.2</v>
      </c>
      <c r="E104" s="2">
        <f t="shared" si="5"/>
        <v>26.266666666666666</v>
      </c>
      <c r="F104" s="2">
        <f t="shared" si="6"/>
        <v>25.322916666666668</v>
      </c>
      <c r="G104" s="2">
        <f t="shared" si="7"/>
        <v>27.210416666666664</v>
      </c>
      <c r="H104" s="2">
        <f t="shared" si="8"/>
        <v>0.17159090909090871</v>
      </c>
      <c r="I104" s="2">
        <f t="shared" si="9"/>
        <v>27.382007575757573</v>
      </c>
    </row>
    <row r="105" spans="1:9" x14ac:dyDescent="0.15">
      <c r="A105" s="1">
        <v>35643</v>
      </c>
      <c r="B105">
        <v>8</v>
      </c>
      <c r="C105">
        <v>104</v>
      </c>
      <c r="D105">
        <v>30.7</v>
      </c>
      <c r="E105" s="2">
        <f t="shared" si="5"/>
        <v>26.516666666666666</v>
      </c>
      <c r="F105" s="2">
        <f t="shared" si="6"/>
        <v>25.488194444444442</v>
      </c>
      <c r="G105" s="2">
        <f t="shared" si="7"/>
        <v>27.545138888888889</v>
      </c>
      <c r="H105" s="2">
        <f t="shared" si="8"/>
        <v>0.18699494949494974</v>
      </c>
      <c r="I105" s="2">
        <f t="shared" si="9"/>
        <v>27.732133838383838</v>
      </c>
    </row>
    <row r="106" spans="1:9" x14ac:dyDescent="0.15">
      <c r="A106" s="1">
        <v>35674</v>
      </c>
      <c r="B106">
        <v>9</v>
      </c>
      <c r="C106">
        <v>105</v>
      </c>
      <c r="D106">
        <v>28.9</v>
      </c>
      <c r="E106" s="2">
        <f t="shared" si="5"/>
        <v>26.741666666666664</v>
      </c>
      <c r="F106" s="2">
        <f t="shared" si="6"/>
        <v>25.669444444444441</v>
      </c>
      <c r="G106" s="2">
        <f t="shared" si="7"/>
        <v>27.813888888888886</v>
      </c>
      <c r="H106" s="2">
        <f t="shared" si="8"/>
        <v>0.19494949494949507</v>
      </c>
      <c r="I106" s="2">
        <f t="shared" si="9"/>
        <v>28.008838383838381</v>
      </c>
    </row>
    <row r="107" spans="1:9" x14ac:dyDescent="0.15">
      <c r="A107" s="1">
        <v>35704</v>
      </c>
      <c r="B107">
        <v>10</v>
      </c>
      <c r="C107">
        <v>106</v>
      </c>
      <c r="D107">
        <v>28.3</v>
      </c>
      <c r="E107" s="2">
        <f t="shared" si="5"/>
        <v>26.958333333333332</v>
      </c>
      <c r="F107" s="2">
        <f t="shared" si="6"/>
        <v>25.861111111111111</v>
      </c>
      <c r="G107" s="2">
        <f t="shared" si="7"/>
        <v>28.055555555555554</v>
      </c>
      <c r="H107" s="2">
        <f t="shared" si="8"/>
        <v>0.19949494949494936</v>
      </c>
      <c r="I107" s="2">
        <f t="shared" si="9"/>
        <v>28.255050505050502</v>
      </c>
    </row>
    <row r="108" spans="1:9" x14ac:dyDescent="0.15">
      <c r="A108" s="1">
        <v>35735</v>
      </c>
      <c r="B108">
        <v>11</v>
      </c>
      <c r="C108">
        <v>107</v>
      </c>
      <c r="D108">
        <v>28</v>
      </c>
      <c r="E108" s="2">
        <f t="shared" si="5"/>
        <v>27.158333333333331</v>
      </c>
      <c r="F108" s="2">
        <f t="shared" si="6"/>
        <v>26.05694444444444</v>
      </c>
      <c r="G108" s="2">
        <f t="shared" si="7"/>
        <v>28.259722222222223</v>
      </c>
      <c r="H108" s="2">
        <f t="shared" si="8"/>
        <v>0.20025252525252571</v>
      </c>
      <c r="I108" s="2">
        <f t="shared" si="9"/>
        <v>28.45997474747475</v>
      </c>
    </row>
    <row r="109" spans="1:9" x14ac:dyDescent="0.15">
      <c r="A109" s="1">
        <v>35765</v>
      </c>
      <c r="B109">
        <v>12</v>
      </c>
      <c r="C109">
        <v>108</v>
      </c>
      <c r="D109">
        <v>29.1</v>
      </c>
      <c r="E109" s="2">
        <f t="shared" si="5"/>
        <v>27.333333333333332</v>
      </c>
      <c r="F109" s="2">
        <f t="shared" si="6"/>
        <v>26.251388888888883</v>
      </c>
      <c r="G109" s="2">
        <f t="shared" si="7"/>
        <v>28.415277777777781</v>
      </c>
      <c r="H109" s="2">
        <f t="shared" si="8"/>
        <v>0.1967171717171726</v>
      </c>
      <c r="I109" s="2">
        <f t="shared" si="9"/>
        <v>28.611994949494953</v>
      </c>
    </row>
    <row r="110" spans="1:9" x14ac:dyDescent="0.15">
      <c r="A110" s="30">
        <v>35796</v>
      </c>
      <c r="B110" s="27">
        <v>1</v>
      </c>
      <c r="C110" s="27">
        <v>109</v>
      </c>
      <c r="D110" s="27">
        <v>25.6</v>
      </c>
      <c r="E110" s="5">
        <f t="shared" si="5"/>
        <v>27.5</v>
      </c>
      <c r="F110" s="5">
        <f t="shared" si="6"/>
        <v>26.438888888888886</v>
      </c>
      <c r="G110" s="5">
        <f t="shared" si="7"/>
        <v>28.561111111111114</v>
      </c>
      <c r="H110" s="5">
        <f t="shared" si="8"/>
        <v>0.19292929292929337</v>
      </c>
      <c r="I110" s="5">
        <f>$G$109+B110*$H$109</f>
        <v>28.611994949494953</v>
      </c>
    </row>
    <row r="111" spans="1:9" x14ac:dyDescent="0.15">
      <c r="A111" s="30">
        <v>35827</v>
      </c>
      <c r="B111" s="27">
        <v>2</v>
      </c>
      <c r="C111" s="27">
        <v>110</v>
      </c>
      <c r="D111" s="27">
        <v>26.5</v>
      </c>
      <c r="E111" s="5">
        <f t="shared" si="5"/>
        <v>27.725000000000005</v>
      </c>
      <c r="F111" s="5">
        <f t="shared" si="6"/>
        <v>26.629861111111111</v>
      </c>
      <c r="G111" s="5">
        <f t="shared" si="7"/>
        <v>28.820138888888899</v>
      </c>
      <c r="H111" s="5">
        <f t="shared" si="8"/>
        <v>0.19911616161616247</v>
      </c>
      <c r="I111" s="5">
        <f t="shared" ref="I111:I121" si="10">$G$109+B111*$H$109</f>
        <v>28.808712121212128</v>
      </c>
    </row>
    <row r="112" spans="1:9" x14ac:dyDescent="0.15">
      <c r="A112" s="30">
        <v>35855</v>
      </c>
      <c r="B112" s="27">
        <v>3</v>
      </c>
      <c r="C112" s="27">
        <v>111</v>
      </c>
      <c r="D112" s="27">
        <v>27.2</v>
      </c>
      <c r="E112" s="5">
        <f t="shared" si="5"/>
        <v>27.950000000000003</v>
      </c>
      <c r="F112" s="5">
        <f t="shared" si="6"/>
        <v>26.827083333333334</v>
      </c>
      <c r="G112" s="5">
        <f t="shared" si="7"/>
        <v>29.072916666666671</v>
      </c>
      <c r="H112" s="5">
        <f t="shared" si="8"/>
        <v>0.20416666666666702</v>
      </c>
      <c r="I112" s="5">
        <f t="shared" si="10"/>
        <v>29.0054292929293</v>
      </c>
    </row>
    <row r="113" spans="1:9" x14ac:dyDescent="0.15">
      <c r="A113" s="30">
        <v>35886</v>
      </c>
      <c r="B113" s="27">
        <v>4</v>
      </c>
      <c r="C113" s="27">
        <v>112</v>
      </c>
      <c r="D113" s="27">
        <v>27.9</v>
      </c>
      <c r="E113" s="5">
        <f t="shared" si="5"/>
        <v>28.150000000000002</v>
      </c>
      <c r="F113" s="5">
        <f t="shared" si="6"/>
        <v>27.025000000000002</v>
      </c>
      <c r="G113" s="5">
        <f t="shared" si="7"/>
        <v>29.275000000000002</v>
      </c>
      <c r="H113" s="5">
        <f t="shared" si="8"/>
        <v>0.20454545454545456</v>
      </c>
      <c r="I113" s="5">
        <f t="shared" si="10"/>
        <v>29.202146464646471</v>
      </c>
    </row>
    <row r="114" spans="1:9" x14ac:dyDescent="0.15">
      <c r="A114" s="30">
        <v>35916</v>
      </c>
      <c r="B114" s="27">
        <v>5</v>
      </c>
      <c r="C114" s="27">
        <v>113</v>
      </c>
      <c r="D114" s="27">
        <v>29.4</v>
      </c>
      <c r="E114" s="5">
        <f t="shared" si="5"/>
        <v>28.358333333333331</v>
      </c>
      <c r="F114" s="5">
        <f t="shared" si="6"/>
        <v>27.227777777777778</v>
      </c>
      <c r="G114" s="5">
        <f t="shared" si="7"/>
        <v>29.488888888888884</v>
      </c>
      <c r="H114" s="5">
        <f t="shared" si="8"/>
        <v>0.20555555555555508</v>
      </c>
      <c r="I114" s="5">
        <f t="shared" si="10"/>
        <v>29.398863636363643</v>
      </c>
    </row>
    <row r="115" spans="1:9" x14ac:dyDescent="0.15">
      <c r="A115" s="30">
        <v>35947</v>
      </c>
      <c r="B115" s="27">
        <v>6</v>
      </c>
      <c r="C115" s="27">
        <v>114</v>
      </c>
      <c r="D115" s="27">
        <v>31.8</v>
      </c>
      <c r="E115" s="5">
        <f t="shared" si="5"/>
        <v>28.558333333333326</v>
      </c>
      <c r="F115" s="5">
        <f t="shared" si="6"/>
        <v>27.43472222222222</v>
      </c>
      <c r="G115" s="5">
        <f t="shared" si="7"/>
        <v>29.681944444444433</v>
      </c>
      <c r="H115" s="5">
        <f t="shared" si="8"/>
        <v>0.20429292929292844</v>
      </c>
      <c r="I115" s="5">
        <f t="shared" si="10"/>
        <v>29.595580808080818</v>
      </c>
    </row>
    <row r="116" spans="1:9" x14ac:dyDescent="0.15">
      <c r="A116" s="30">
        <v>35977</v>
      </c>
      <c r="B116" s="27">
        <v>7</v>
      </c>
      <c r="C116" s="27">
        <v>115</v>
      </c>
      <c r="D116" s="27">
        <v>32.700000000000003</v>
      </c>
      <c r="E116" s="5">
        <f t="shared" si="5"/>
        <v>28.716666666666665</v>
      </c>
      <c r="F116" s="5">
        <f t="shared" si="6"/>
        <v>27.638888888888886</v>
      </c>
      <c r="G116" s="5">
        <f t="shared" si="7"/>
        <v>29.794444444444444</v>
      </c>
      <c r="H116" s="5">
        <f t="shared" si="8"/>
        <v>0.19595959595959622</v>
      </c>
      <c r="I116" s="5">
        <f t="shared" si="10"/>
        <v>29.79229797979799</v>
      </c>
    </row>
    <row r="117" spans="1:9" x14ac:dyDescent="0.15">
      <c r="A117" s="30">
        <v>36008</v>
      </c>
      <c r="B117" s="27">
        <v>8</v>
      </c>
      <c r="C117" s="27">
        <v>116</v>
      </c>
      <c r="D117" s="27">
        <v>32.4</v>
      </c>
      <c r="E117" s="5">
        <f t="shared" si="5"/>
        <v>28.841666666666665</v>
      </c>
      <c r="F117" s="5">
        <f t="shared" si="6"/>
        <v>27.832638888888884</v>
      </c>
      <c r="G117" s="5">
        <f t="shared" si="7"/>
        <v>29.850694444444446</v>
      </c>
      <c r="H117" s="5">
        <f t="shared" si="8"/>
        <v>0.18345959595959663</v>
      </c>
      <c r="I117" s="5">
        <f t="shared" si="10"/>
        <v>29.989015151515162</v>
      </c>
    </row>
    <row r="118" spans="1:9" x14ac:dyDescent="0.15">
      <c r="A118" s="30">
        <v>36039</v>
      </c>
      <c r="B118" s="27">
        <v>9</v>
      </c>
      <c r="C118" s="27">
        <v>117</v>
      </c>
      <c r="D118" s="27">
        <v>30.4</v>
      </c>
      <c r="E118" s="5">
        <f t="shared" si="5"/>
        <v>28.983333333333331</v>
      </c>
      <c r="F118" s="5">
        <f t="shared" si="6"/>
        <v>28.019444444444442</v>
      </c>
      <c r="G118" s="5">
        <f t="shared" si="7"/>
        <v>29.947222222222219</v>
      </c>
      <c r="H118" s="5">
        <f t="shared" si="8"/>
        <v>0.17525252525252519</v>
      </c>
      <c r="I118" s="5">
        <f t="shared" si="10"/>
        <v>30.185732323232333</v>
      </c>
    </row>
    <row r="119" spans="1:9" x14ac:dyDescent="0.15">
      <c r="A119" s="30">
        <v>36069</v>
      </c>
      <c r="B119" s="27">
        <v>10</v>
      </c>
      <c r="C119" s="27">
        <v>118</v>
      </c>
      <c r="D119" s="27">
        <v>29.5</v>
      </c>
      <c r="E119" s="5">
        <f t="shared" si="5"/>
        <v>29.108333333333331</v>
      </c>
      <c r="F119" s="5">
        <f t="shared" si="6"/>
        <v>28.198611111111116</v>
      </c>
      <c r="G119" s="5">
        <f t="shared" si="7"/>
        <v>30.018055555555545</v>
      </c>
      <c r="H119" s="5">
        <f t="shared" si="8"/>
        <v>0.16540404040403897</v>
      </c>
      <c r="I119" s="5">
        <f t="shared" si="10"/>
        <v>30.382449494949508</v>
      </c>
    </row>
    <row r="120" spans="1:9" x14ac:dyDescent="0.15">
      <c r="A120" s="30">
        <v>36100</v>
      </c>
      <c r="B120" s="27">
        <v>11</v>
      </c>
      <c r="C120" s="27">
        <v>119</v>
      </c>
      <c r="D120" s="27">
        <v>29.3</v>
      </c>
      <c r="E120" s="5">
        <f t="shared" si="5"/>
        <v>29.208333333333332</v>
      </c>
      <c r="F120" s="5">
        <f t="shared" si="6"/>
        <v>28.369444444444444</v>
      </c>
      <c r="G120" s="5">
        <f t="shared" si="7"/>
        <v>30.047222222222221</v>
      </c>
      <c r="H120" s="5">
        <f t="shared" si="8"/>
        <v>0.15252525252525248</v>
      </c>
      <c r="I120" s="5">
        <f t="shared" si="10"/>
        <v>30.57916666666668</v>
      </c>
    </row>
    <row r="121" spans="1:9" x14ac:dyDescent="0.15">
      <c r="A121" s="30">
        <v>36130</v>
      </c>
      <c r="B121" s="27">
        <v>12</v>
      </c>
      <c r="C121" s="27">
        <v>120</v>
      </c>
      <c r="D121" s="27">
        <v>30.3</v>
      </c>
      <c r="E121" s="5">
        <f t="shared" si="5"/>
        <v>29.316666666666666</v>
      </c>
      <c r="F121" s="5">
        <f t="shared" si="6"/>
        <v>28.534722222222218</v>
      </c>
      <c r="G121" s="5">
        <f t="shared" si="7"/>
        <v>30.098611111111115</v>
      </c>
      <c r="H121" s="5">
        <f t="shared" si="8"/>
        <v>0.14217171717171792</v>
      </c>
      <c r="I121" s="5">
        <f t="shared" si="10"/>
        <v>30.775883838383852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workbookViewId="0">
      <selection activeCell="K7" sqref="K7:K8"/>
    </sheetView>
  </sheetViews>
  <sheetFormatPr baseColWidth="10" defaultRowHeight="13" x14ac:dyDescent="0.15"/>
  <cols>
    <col min="4" max="4" width="14.5" bestFit="1" customWidth="1"/>
  </cols>
  <sheetData>
    <row r="1" spans="1:11" x14ac:dyDescent="0.15">
      <c r="A1" t="s">
        <v>1</v>
      </c>
      <c r="B1" t="s">
        <v>2</v>
      </c>
      <c r="C1" t="s">
        <v>0</v>
      </c>
      <c r="D1" t="s">
        <v>82</v>
      </c>
    </row>
    <row r="2" spans="1:11" x14ac:dyDescent="0.15">
      <c r="A2" s="1">
        <v>32509</v>
      </c>
      <c r="B2">
        <v>1</v>
      </c>
      <c r="C2">
        <v>16.2</v>
      </c>
      <c r="F2" t="s">
        <v>83</v>
      </c>
      <c r="G2">
        <v>0.40163527794961962</v>
      </c>
    </row>
    <row r="3" spans="1:11" x14ac:dyDescent="0.15">
      <c r="A3" s="1">
        <v>32540</v>
      </c>
      <c r="B3">
        <v>2</v>
      </c>
      <c r="C3">
        <v>16.7</v>
      </c>
      <c r="F3" t="s">
        <v>84</v>
      </c>
      <c r="G3">
        <v>0.116471574221181</v>
      </c>
    </row>
    <row r="4" spans="1:11" x14ac:dyDescent="0.15">
      <c r="A4" s="1">
        <v>32568</v>
      </c>
      <c r="B4">
        <v>3</v>
      </c>
      <c r="C4">
        <v>18.7</v>
      </c>
      <c r="F4" t="s">
        <v>85</v>
      </c>
      <c r="G4">
        <v>4.8910623402280348E-3</v>
      </c>
      <c r="I4" t="s">
        <v>18</v>
      </c>
      <c r="J4" t="s">
        <v>11</v>
      </c>
      <c r="K4" s="31">
        <f>SUMXMY2(D14:D109,C14:C109)/COUNT(C14:C109)</f>
        <v>1.2261322476615892</v>
      </c>
    </row>
    <row r="5" spans="1:11" x14ac:dyDescent="0.15">
      <c r="A5" s="1">
        <v>32599</v>
      </c>
      <c r="B5">
        <v>4</v>
      </c>
      <c r="C5">
        <v>18.8</v>
      </c>
      <c r="F5" t="s">
        <v>86</v>
      </c>
      <c r="G5">
        <v>0</v>
      </c>
      <c r="J5" t="s">
        <v>12</v>
      </c>
      <c r="K5" s="31">
        <f>SQRT(K4)</f>
        <v>1.1073085602764883</v>
      </c>
    </row>
    <row r="6" spans="1:11" x14ac:dyDescent="0.15">
      <c r="A6" s="1">
        <v>32629</v>
      </c>
      <c r="B6">
        <v>5</v>
      </c>
      <c r="C6">
        <v>20.6</v>
      </c>
      <c r="F6" t="s">
        <v>88</v>
      </c>
      <c r="G6">
        <v>6.19232062510574E-3</v>
      </c>
      <c r="K6" s="31"/>
    </row>
    <row r="7" spans="1:11" x14ac:dyDescent="0.15">
      <c r="A7" s="1">
        <v>32660</v>
      </c>
      <c r="B7">
        <v>6</v>
      </c>
      <c r="C7">
        <v>22.5</v>
      </c>
      <c r="F7" t="s">
        <v>89</v>
      </c>
      <c r="G7">
        <v>0</v>
      </c>
      <c r="I7" t="s">
        <v>19</v>
      </c>
      <c r="J7" t="s">
        <v>11</v>
      </c>
      <c r="K7" s="31">
        <f>SUMXMY2(D110:D121,C110:C121)/COUNT(C110:C121)</f>
        <v>1.5871299726561172</v>
      </c>
    </row>
    <row r="8" spans="1:11" x14ac:dyDescent="0.15">
      <c r="A8" s="1">
        <v>32690</v>
      </c>
      <c r="B8">
        <v>7</v>
      </c>
      <c r="C8">
        <v>23.3</v>
      </c>
      <c r="F8" t="s">
        <v>90</v>
      </c>
      <c r="G8">
        <v>0</v>
      </c>
      <c r="J8" t="s">
        <v>12</v>
      </c>
      <c r="K8" s="31">
        <f>SQRT(K7)</f>
        <v>1.2598134674054398</v>
      </c>
    </row>
    <row r="9" spans="1:11" x14ac:dyDescent="0.15">
      <c r="A9" s="1">
        <v>32721</v>
      </c>
      <c r="B9">
        <v>8</v>
      </c>
      <c r="C9">
        <v>23.8</v>
      </c>
      <c r="F9" t="s">
        <v>91</v>
      </c>
      <c r="G9">
        <v>0</v>
      </c>
    </row>
    <row r="10" spans="1:11" x14ac:dyDescent="0.15">
      <c r="A10" s="1">
        <v>32752</v>
      </c>
      <c r="B10">
        <v>9</v>
      </c>
      <c r="C10">
        <v>22.3</v>
      </c>
      <c r="F10" t="s">
        <v>92</v>
      </c>
      <c r="G10">
        <v>0</v>
      </c>
    </row>
    <row r="11" spans="1:11" x14ac:dyDescent="0.15">
      <c r="A11" s="1">
        <v>32782</v>
      </c>
      <c r="B11">
        <v>10</v>
      </c>
      <c r="C11">
        <v>22.3</v>
      </c>
      <c r="F11" t="s">
        <v>93</v>
      </c>
      <c r="G11">
        <v>0</v>
      </c>
    </row>
    <row r="12" spans="1:11" x14ac:dyDescent="0.15">
      <c r="A12" s="1">
        <v>32813</v>
      </c>
      <c r="B12">
        <v>11</v>
      </c>
      <c r="C12">
        <v>22.1</v>
      </c>
      <c r="F12" t="s">
        <v>94</v>
      </c>
      <c r="G12">
        <v>0</v>
      </c>
    </row>
    <row r="13" spans="1:11" x14ac:dyDescent="0.15">
      <c r="A13" s="1">
        <v>32843</v>
      </c>
      <c r="B13">
        <v>12</v>
      </c>
      <c r="C13">
        <v>23.6</v>
      </c>
      <c r="F13" t="s">
        <v>95</v>
      </c>
      <c r="G13">
        <v>0.47080976486386522</v>
      </c>
    </row>
    <row r="14" spans="1:11" x14ac:dyDescent="0.15">
      <c r="A14" s="1">
        <v>32874</v>
      </c>
      <c r="B14">
        <v>13</v>
      </c>
      <c r="C14">
        <v>20.100000000000001</v>
      </c>
      <c r="D14" s="2">
        <f>SUMPRODUCT(C2:C13,$G$2:$G$13)</f>
        <v>19.781701913704222</v>
      </c>
      <c r="F14" t="s">
        <v>87</v>
      </c>
      <c r="G14">
        <f>SUM(G2:G13)</f>
        <v>0.99999999999999978</v>
      </c>
    </row>
    <row r="15" spans="1:11" x14ac:dyDescent="0.15">
      <c r="A15" s="1">
        <v>32905</v>
      </c>
      <c r="B15">
        <v>14</v>
      </c>
      <c r="C15">
        <v>21.6</v>
      </c>
      <c r="D15" s="2">
        <f t="shared" ref="D15:D78" si="0">SUMPRODUCT(C3:C14,$G$2:$G$13)</f>
        <v>18.57988303951959</v>
      </c>
    </row>
    <row r="16" spans="1:11" x14ac:dyDescent="0.15">
      <c r="A16" s="1">
        <v>32933</v>
      </c>
      <c r="B16">
        <v>15</v>
      </c>
      <c r="C16">
        <v>21.6</v>
      </c>
      <c r="D16" s="2">
        <f t="shared" si="0"/>
        <v>20.11477316884924</v>
      </c>
    </row>
    <row r="17" spans="1:4" x14ac:dyDescent="0.15">
      <c r="A17" s="1">
        <v>32964</v>
      </c>
      <c r="B17">
        <v>16</v>
      </c>
      <c r="C17">
        <v>21.9</v>
      </c>
      <c r="D17" s="2">
        <f>SUMPRODUCT(C5:C16,$G$2:$G$13)</f>
        <v>20.376974709001317</v>
      </c>
    </row>
    <row r="18" spans="1:4" x14ac:dyDescent="0.15">
      <c r="A18" s="1">
        <v>32994</v>
      </c>
      <c r="B18">
        <v>17</v>
      </c>
      <c r="C18">
        <v>23.4</v>
      </c>
      <c r="D18" s="2">
        <f t="shared" si="0"/>
        <v>21.457081498724556</v>
      </c>
    </row>
    <row r="19" spans="1:4" x14ac:dyDescent="0.15">
      <c r="A19" s="1">
        <v>33025</v>
      </c>
      <c r="B19">
        <v>18</v>
      </c>
      <c r="C19">
        <v>25.9</v>
      </c>
      <c r="D19" s="2">
        <f t="shared" si="0"/>
        <v>23.022025964671688</v>
      </c>
    </row>
    <row r="20" spans="1:4" x14ac:dyDescent="0.15">
      <c r="A20" s="1">
        <v>33055</v>
      </c>
      <c r="B20">
        <v>19</v>
      </c>
      <c r="C20">
        <v>26</v>
      </c>
      <c r="D20" s="2">
        <f t="shared" si="0"/>
        <v>24.570019328666277</v>
      </c>
    </row>
    <row r="21" spans="1:4" x14ac:dyDescent="0.15">
      <c r="A21" s="1">
        <v>33086</v>
      </c>
      <c r="B21">
        <v>20</v>
      </c>
      <c r="C21">
        <v>26.2</v>
      </c>
      <c r="D21" s="2">
        <f t="shared" si="0"/>
        <v>24.652499063733359</v>
      </c>
    </row>
    <row r="22" spans="1:4" x14ac:dyDescent="0.15">
      <c r="A22" s="1">
        <v>33117</v>
      </c>
      <c r="B22">
        <v>21</v>
      </c>
      <c r="C22">
        <v>24.7</v>
      </c>
      <c r="D22" s="2">
        <f t="shared" si="0"/>
        <v>24.121556765125789</v>
      </c>
    </row>
    <row r="23" spans="1:4" x14ac:dyDescent="0.15">
      <c r="A23" s="1">
        <v>33147</v>
      </c>
      <c r="B23">
        <v>22</v>
      </c>
      <c r="C23">
        <v>23.5</v>
      </c>
      <c r="D23" s="2">
        <f t="shared" si="0"/>
        <v>23.408672877433755</v>
      </c>
    </row>
    <row r="24" spans="1:4" x14ac:dyDescent="0.15">
      <c r="A24" s="1">
        <v>33178</v>
      </c>
      <c r="B24">
        <v>23</v>
      </c>
      <c r="C24">
        <v>23.4</v>
      </c>
      <c r="D24" s="2">
        <f t="shared" si="0"/>
        <v>22.920962747148167</v>
      </c>
    </row>
    <row r="25" spans="1:4" x14ac:dyDescent="0.15">
      <c r="A25" s="1">
        <v>33208</v>
      </c>
      <c r="B25">
        <v>24</v>
      </c>
      <c r="C25">
        <v>23.9</v>
      </c>
      <c r="D25" s="2">
        <f t="shared" si="0"/>
        <v>23.077878467509947</v>
      </c>
    </row>
    <row r="26" spans="1:4" x14ac:dyDescent="0.15">
      <c r="A26" s="1">
        <v>33239</v>
      </c>
      <c r="B26">
        <v>25</v>
      </c>
      <c r="C26">
        <v>20</v>
      </c>
      <c r="D26" s="2">
        <f t="shared" si="0"/>
        <v>22.091555719387642</v>
      </c>
    </row>
    <row r="27" spans="1:4" x14ac:dyDescent="0.15">
      <c r="A27" s="1">
        <v>33270</v>
      </c>
      <c r="B27">
        <v>26</v>
      </c>
      <c r="C27">
        <v>20.399999999999999</v>
      </c>
      <c r="D27" s="2">
        <f t="shared" si="0"/>
        <v>20.874798673607831</v>
      </c>
    </row>
    <row r="28" spans="1:4" x14ac:dyDescent="0.15">
      <c r="A28" s="1">
        <v>33298</v>
      </c>
      <c r="B28">
        <v>27</v>
      </c>
      <c r="C28">
        <v>20.9</v>
      </c>
      <c r="D28" s="2">
        <f t="shared" si="0"/>
        <v>21.106019877392583</v>
      </c>
    </row>
    <row r="29" spans="1:4" x14ac:dyDescent="0.15">
      <c r="A29" s="1">
        <v>33329</v>
      </c>
      <c r="B29">
        <v>28</v>
      </c>
      <c r="C29">
        <v>21.6</v>
      </c>
      <c r="D29" s="2">
        <f t="shared" si="0"/>
        <v>21.650088824516764</v>
      </c>
    </row>
    <row r="30" spans="1:4" x14ac:dyDescent="0.15">
      <c r="A30" s="1">
        <v>33359</v>
      </c>
      <c r="B30">
        <v>29</v>
      </c>
      <c r="C30">
        <v>23.2</v>
      </c>
      <c r="D30" s="2">
        <f t="shared" si="0"/>
        <v>22.864488137695218</v>
      </c>
    </row>
    <row r="31" spans="1:4" x14ac:dyDescent="0.15">
      <c r="A31" s="1">
        <v>33390</v>
      </c>
      <c r="B31">
        <v>30</v>
      </c>
      <c r="C31">
        <v>25.6</v>
      </c>
      <c r="D31" s="2">
        <f t="shared" si="0"/>
        <v>24.627066541491487</v>
      </c>
    </row>
    <row r="32" spans="1:4" x14ac:dyDescent="0.15">
      <c r="A32" s="1">
        <v>33420</v>
      </c>
      <c r="B32">
        <v>31</v>
      </c>
      <c r="C32">
        <v>26.6</v>
      </c>
      <c r="D32" s="2">
        <f t="shared" si="0"/>
        <v>25.812511994231109</v>
      </c>
    </row>
    <row r="33" spans="1:4" x14ac:dyDescent="0.15">
      <c r="A33" s="1">
        <v>33451</v>
      </c>
      <c r="B33">
        <v>32</v>
      </c>
      <c r="C33">
        <v>26.3</v>
      </c>
      <c r="D33" s="2">
        <f t="shared" si="0"/>
        <v>26.186168338857406</v>
      </c>
    </row>
    <row r="34" spans="1:4" x14ac:dyDescent="0.15">
      <c r="A34" s="1">
        <v>33482</v>
      </c>
      <c r="B34">
        <v>33</v>
      </c>
      <c r="C34">
        <v>23.7</v>
      </c>
      <c r="D34" s="2">
        <f t="shared" si="0"/>
        <v>25.278067446736465</v>
      </c>
    </row>
    <row r="35" spans="1:4" x14ac:dyDescent="0.15">
      <c r="A35" s="1">
        <v>33512</v>
      </c>
      <c r="B35">
        <v>34</v>
      </c>
      <c r="C35">
        <v>22.2</v>
      </c>
      <c r="D35" s="2">
        <f t="shared" si="0"/>
        <v>23.565275026548907</v>
      </c>
    </row>
    <row r="36" spans="1:4" x14ac:dyDescent="0.15">
      <c r="A36" s="1">
        <v>33543</v>
      </c>
      <c r="B36">
        <v>35</v>
      </c>
      <c r="C36">
        <v>22.7</v>
      </c>
      <c r="D36" s="2">
        <f t="shared" si="0"/>
        <v>22.8611536557544</v>
      </c>
    </row>
    <row r="37" spans="1:4" x14ac:dyDescent="0.15">
      <c r="A37" s="1">
        <v>33573</v>
      </c>
      <c r="B37">
        <v>36</v>
      </c>
      <c r="C37">
        <v>23.6</v>
      </c>
      <c r="D37" s="2">
        <f t="shared" si="0"/>
        <v>22.849428087072205</v>
      </c>
    </row>
    <row r="38" spans="1:4" x14ac:dyDescent="0.15">
      <c r="A38" s="1">
        <v>33604</v>
      </c>
      <c r="B38">
        <v>37</v>
      </c>
      <c r="C38">
        <v>20.2</v>
      </c>
      <c r="D38" s="2">
        <f t="shared" si="0"/>
        <v>21.765721165304925</v>
      </c>
    </row>
    <row r="39" spans="1:4" x14ac:dyDescent="0.15">
      <c r="A39" s="1">
        <v>33635</v>
      </c>
      <c r="B39">
        <v>38</v>
      </c>
      <c r="C39">
        <v>21.1</v>
      </c>
      <c r="D39" s="2">
        <f t="shared" si="0"/>
        <v>20.402143176196631</v>
      </c>
    </row>
    <row r="40" spans="1:4" x14ac:dyDescent="0.15">
      <c r="A40" s="1">
        <v>33664</v>
      </c>
      <c r="B40">
        <v>39</v>
      </c>
      <c r="C40">
        <v>21.5</v>
      </c>
      <c r="D40" s="2">
        <f t="shared" si="0"/>
        <v>21.122237725873219</v>
      </c>
    </row>
    <row r="41" spans="1:4" x14ac:dyDescent="0.15">
      <c r="A41" s="1">
        <v>33695</v>
      </c>
      <c r="B41">
        <v>40</v>
      </c>
      <c r="C41">
        <v>22.2</v>
      </c>
      <c r="D41" s="2">
        <f t="shared" si="0"/>
        <v>21.787941698566407</v>
      </c>
    </row>
    <row r="42" spans="1:4" x14ac:dyDescent="0.15">
      <c r="A42" s="1">
        <v>33725</v>
      </c>
      <c r="B42">
        <v>41</v>
      </c>
      <c r="C42">
        <v>23.4</v>
      </c>
      <c r="D42" s="2">
        <f t="shared" si="0"/>
        <v>23.028447785536287</v>
      </c>
    </row>
    <row r="43" spans="1:4" x14ac:dyDescent="0.15">
      <c r="A43" s="1">
        <v>33756</v>
      </c>
      <c r="B43">
        <v>42</v>
      </c>
      <c r="C43">
        <v>25.7</v>
      </c>
      <c r="D43" s="2">
        <f t="shared" si="0"/>
        <v>24.663059945033467</v>
      </c>
    </row>
    <row r="44" spans="1:4" x14ac:dyDescent="0.15">
      <c r="A44" s="1">
        <v>33786</v>
      </c>
      <c r="B44">
        <v>43</v>
      </c>
      <c r="C44">
        <v>26.3</v>
      </c>
      <c r="D44" s="2">
        <f t="shared" si="0"/>
        <v>26.102995608131586</v>
      </c>
    </row>
    <row r="45" spans="1:4" x14ac:dyDescent="0.15">
      <c r="A45" s="1">
        <v>33817</v>
      </c>
      <c r="B45">
        <v>44</v>
      </c>
      <c r="C45">
        <v>26.2</v>
      </c>
      <c r="D45" s="2">
        <f t="shared" si="0"/>
        <v>25.960401285742201</v>
      </c>
    </row>
    <row r="46" spans="1:4" x14ac:dyDescent="0.15">
      <c r="A46" s="1">
        <v>33848</v>
      </c>
      <c r="B46">
        <v>45</v>
      </c>
      <c r="C46">
        <v>23.6</v>
      </c>
      <c r="D46" s="2">
        <f t="shared" si="0"/>
        <v>24.675752866299781</v>
      </c>
    </row>
    <row r="47" spans="1:4" x14ac:dyDescent="0.15">
      <c r="A47" s="1">
        <v>33878</v>
      </c>
      <c r="B47">
        <v>46</v>
      </c>
      <c r="C47">
        <v>22.8</v>
      </c>
      <c r="D47" s="2">
        <f t="shared" si="0"/>
        <v>22.917405392508698</v>
      </c>
    </row>
    <row r="48" spans="1:4" x14ac:dyDescent="0.15">
      <c r="A48" s="1">
        <v>33909</v>
      </c>
      <c r="B48">
        <v>47</v>
      </c>
      <c r="C48">
        <v>22.8</v>
      </c>
      <c r="D48" s="2">
        <f t="shared" si="0"/>
        <v>22.832246952684745</v>
      </c>
    </row>
    <row r="49" spans="1:4" x14ac:dyDescent="0.15">
      <c r="A49" s="1">
        <v>33939</v>
      </c>
      <c r="B49">
        <v>48</v>
      </c>
      <c r="C49">
        <v>23.3</v>
      </c>
      <c r="D49" s="2">
        <f t="shared" si="0"/>
        <v>22.806451931031166</v>
      </c>
    </row>
    <row r="50" spans="1:4" x14ac:dyDescent="0.15">
      <c r="A50" s="1">
        <v>33970</v>
      </c>
      <c r="B50">
        <v>49</v>
      </c>
      <c r="C50">
        <v>21</v>
      </c>
      <c r="D50" s="2">
        <f t="shared" si="0"/>
        <v>21.790508494919674</v>
      </c>
    </row>
    <row r="51" spans="1:4" x14ac:dyDescent="0.15">
      <c r="A51" s="1">
        <v>34001</v>
      </c>
      <c r="B51">
        <v>50</v>
      </c>
      <c r="C51">
        <v>21.7</v>
      </c>
      <c r="D51" s="2">
        <f t="shared" si="0"/>
        <v>21.133372496651816</v>
      </c>
    </row>
    <row r="52" spans="1:4" x14ac:dyDescent="0.15">
      <c r="A52" s="1">
        <v>34029</v>
      </c>
      <c r="B52">
        <v>51</v>
      </c>
      <c r="C52">
        <v>22.2</v>
      </c>
      <c r="D52" s="2">
        <f t="shared" si="0"/>
        <v>21.714708212374532</v>
      </c>
    </row>
    <row r="53" spans="1:4" x14ac:dyDescent="0.15">
      <c r="A53" s="1">
        <v>34060</v>
      </c>
      <c r="B53">
        <v>52</v>
      </c>
      <c r="C53">
        <v>23.1</v>
      </c>
      <c r="D53" s="2">
        <f t="shared" si="0"/>
        <v>22.381653889756628</v>
      </c>
    </row>
    <row r="54" spans="1:4" x14ac:dyDescent="0.15">
      <c r="A54" s="1">
        <v>34090</v>
      </c>
      <c r="B54">
        <v>53</v>
      </c>
      <c r="C54">
        <v>24.8</v>
      </c>
      <c r="D54" s="2">
        <f t="shared" si="0"/>
        <v>23.542064236161231</v>
      </c>
    </row>
    <row r="55" spans="1:4" x14ac:dyDescent="0.15">
      <c r="A55" s="1">
        <v>34121</v>
      </c>
      <c r="B55">
        <v>54</v>
      </c>
      <c r="C55">
        <v>26.6</v>
      </c>
      <c r="D55" s="2">
        <f t="shared" si="0"/>
        <v>25.330641957512526</v>
      </c>
    </row>
    <row r="56" spans="1:4" x14ac:dyDescent="0.15">
      <c r="A56" s="1">
        <v>34151</v>
      </c>
      <c r="B56">
        <v>55</v>
      </c>
      <c r="C56">
        <v>27.4</v>
      </c>
      <c r="D56" s="2">
        <f t="shared" si="0"/>
        <v>26.394716781530548</v>
      </c>
    </row>
    <row r="57" spans="1:4" x14ac:dyDescent="0.15">
      <c r="A57" s="1">
        <v>34182</v>
      </c>
      <c r="B57">
        <v>56</v>
      </c>
      <c r="C57">
        <v>27.1</v>
      </c>
      <c r="D57" s="2">
        <f t="shared" si="0"/>
        <v>26.427558283091972</v>
      </c>
    </row>
    <row r="58" spans="1:4" x14ac:dyDescent="0.15">
      <c r="A58" s="1">
        <v>34213</v>
      </c>
      <c r="B58">
        <v>57</v>
      </c>
      <c r="C58">
        <v>25.3</v>
      </c>
      <c r="D58" s="2">
        <f t="shared" si="0"/>
        <v>25.134644034149119</v>
      </c>
    </row>
    <row r="59" spans="1:4" x14ac:dyDescent="0.15">
      <c r="A59" s="1">
        <v>34243</v>
      </c>
      <c r="B59">
        <v>58</v>
      </c>
      <c r="C59">
        <v>23.6</v>
      </c>
      <c r="D59" s="2">
        <f t="shared" si="0"/>
        <v>23.972658390642152</v>
      </c>
    </row>
    <row r="60" spans="1:4" x14ac:dyDescent="0.15">
      <c r="A60" s="1">
        <v>34274</v>
      </c>
      <c r="B60">
        <v>59</v>
      </c>
      <c r="C60">
        <v>23.5</v>
      </c>
      <c r="D60" s="2">
        <f t="shared" si="0"/>
        <v>23.222364294414199</v>
      </c>
    </row>
    <row r="61" spans="1:4" x14ac:dyDescent="0.15">
      <c r="A61" s="1">
        <v>34304</v>
      </c>
      <c r="B61">
        <v>60</v>
      </c>
      <c r="C61">
        <v>24.7</v>
      </c>
      <c r="D61" s="2">
        <f t="shared" si="0"/>
        <v>23.117213168394663</v>
      </c>
    </row>
    <row r="62" spans="1:4" x14ac:dyDescent="0.15">
      <c r="A62" s="1">
        <v>34335</v>
      </c>
      <c r="B62">
        <v>61</v>
      </c>
      <c r="C62">
        <v>21.2</v>
      </c>
      <c r="D62" s="2">
        <f t="shared" si="0"/>
        <v>22.852926325134796</v>
      </c>
    </row>
    <row r="63" spans="1:4" x14ac:dyDescent="0.15">
      <c r="A63" s="1">
        <v>34366</v>
      </c>
      <c r="B63">
        <v>62</v>
      </c>
      <c r="C63">
        <v>22.5</v>
      </c>
      <c r="D63" s="2">
        <f t="shared" si="0"/>
        <v>21.560020763017988</v>
      </c>
    </row>
    <row r="64" spans="1:4" x14ac:dyDescent="0.15">
      <c r="A64" s="1">
        <v>34394</v>
      </c>
      <c r="B64">
        <v>63</v>
      </c>
      <c r="C64">
        <v>22.7</v>
      </c>
      <c r="D64" s="2">
        <f t="shared" si="0"/>
        <v>22.490984175593354</v>
      </c>
    </row>
    <row r="65" spans="1:4" x14ac:dyDescent="0.15">
      <c r="A65" s="1">
        <v>34425</v>
      </c>
      <c r="B65">
        <v>64</v>
      </c>
      <c r="C65">
        <v>23.6</v>
      </c>
      <c r="D65" s="2">
        <f t="shared" si="0"/>
        <v>23.151565770921671</v>
      </c>
    </row>
    <row r="66" spans="1:4" x14ac:dyDescent="0.15">
      <c r="A66" s="1">
        <v>34455</v>
      </c>
      <c r="B66">
        <v>65</v>
      </c>
      <c r="C66">
        <v>25.1</v>
      </c>
      <c r="D66" s="2">
        <f t="shared" si="0"/>
        <v>24.460490038158625</v>
      </c>
    </row>
    <row r="67" spans="1:4" x14ac:dyDescent="0.15">
      <c r="A67" s="1">
        <v>34486</v>
      </c>
      <c r="B67">
        <v>66</v>
      </c>
      <c r="C67">
        <v>27.6</v>
      </c>
      <c r="D67" s="2">
        <f t="shared" si="0"/>
        <v>25.970831181375935</v>
      </c>
    </row>
    <row r="68" spans="1:4" x14ac:dyDescent="0.15">
      <c r="A68" s="1">
        <v>34516</v>
      </c>
      <c r="B68">
        <v>67</v>
      </c>
      <c r="C68">
        <v>28.2</v>
      </c>
      <c r="D68" s="2">
        <f t="shared" si="0"/>
        <v>27.42479919935402</v>
      </c>
    </row>
    <row r="69" spans="1:4" x14ac:dyDescent="0.15">
      <c r="A69" s="1">
        <v>34547</v>
      </c>
      <c r="B69">
        <v>68</v>
      </c>
      <c r="C69">
        <v>27.7</v>
      </c>
      <c r="D69" s="2">
        <f t="shared" si="0"/>
        <v>27.376261620061065</v>
      </c>
    </row>
    <row r="70" spans="1:4" x14ac:dyDescent="0.15">
      <c r="A70" s="1">
        <v>34578</v>
      </c>
      <c r="B70">
        <v>69</v>
      </c>
      <c r="C70">
        <v>25.7</v>
      </c>
      <c r="D70" s="2">
        <f t="shared" si="0"/>
        <v>26.197749332721912</v>
      </c>
    </row>
    <row r="71" spans="1:4" x14ac:dyDescent="0.15">
      <c r="A71" s="1">
        <v>34608</v>
      </c>
      <c r="B71">
        <v>70</v>
      </c>
      <c r="C71">
        <v>24.3</v>
      </c>
      <c r="D71" s="2">
        <f t="shared" si="0"/>
        <v>24.575621964678625</v>
      </c>
    </row>
    <row r="72" spans="1:4" x14ac:dyDescent="0.15">
      <c r="A72" s="1">
        <v>34639</v>
      </c>
      <c r="B72">
        <v>71</v>
      </c>
      <c r="C72">
        <v>23.7</v>
      </c>
      <c r="D72" s="2">
        <f t="shared" si="0"/>
        <v>24.00021040107389</v>
      </c>
    </row>
    <row r="73" spans="1:4" x14ac:dyDescent="0.15">
      <c r="A73" s="1">
        <v>34669</v>
      </c>
      <c r="B73">
        <v>72</v>
      </c>
      <c r="C73">
        <v>24.9</v>
      </c>
      <c r="D73" s="2">
        <f t="shared" si="0"/>
        <v>23.803967835525871</v>
      </c>
    </row>
    <row r="74" spans="1:4" x14ac:dyDescent="0.15">
      <c r="A74" s="1">
        <v>34700</v>
      </c>
      <c r="B74">
        <v>73</v>
      </c>
      <c r="C74">
        <v>21.8</v>
      </c>
      <c r="D74" s="2">
        <f t="shared" si="0"/>
        <v>23.12489582043208</v>
      </c>
    </row>
    <row r="75" spans="1:4" x14ac:dyDescent="0.15">
      <c r="A75" s="1">
        <v>34731</v>
      </c>
      <c r="B75">
        <v>74</v>
      </c>
      <c r="C75">
        <v>21.9</v>
      </c>
      <c r="D75" s="2">
        <f t="shared" si="0"/>
        <v>22.23068848320181</v>
      </c>
    </row>
    <row r="76" spans="1:4" x14ac:dyDescent="0.15">
      <c r="A76" s="1">
        <v>34759</v>
      </c>
      <c r="B76">
        <v>75</v>
      </c>
      <c r="C76">
        <v>23.1</v>
      </c>
      <c r="D76" s="2">
        <f t="shared" si="0"/>
        <v>22.473972917962591</v>
      </c>
    </row>
    <row r="77" spans="1:4" x14ac:dyDescent="0.15">
      <c r="A77" s="1">
        <v>34790</v>
      </c>
      <c r="B77">
        <v>76</v>
      </c>
      <c r="C77">
        <v>23.2</v>
      </c>
      <c r="D77" s="2">
        <f t="shared" si="0"/>
        <v>23.584255242823676</v>
      </c>
    </row>
    <row r="78" spans="1:4" x14ac:dyDescent="0.15">
      <c r="A78" s="1">
        <v>34820</v>
      </c>
      <c r="B78">
        <v>77</v>
      </c>
      <c r="C78">
        <v>24.2</v>
      </c>
      <c r="D78" s="2">
        <f t="shared" si="0"/>
        <v>24.515518067941368</v>
      </c>
    </row>
    <row r="79" spans="1:4" x14ac:dyDescent="0.15">
      <c r="A79" s="1">
        <v>34851</v>
      </c>
      <c r="B79">
        <v>78</v>
      </c>
      <c r="C79">
        <v>27.2</v>
      </c>
      <c r="D79" s="2">
        <f t="shared" ref="D79:D122" si="1">SUMPRODUCT(C67:C78,$G$2:$G$13)</f>
        <v>26.049184192166727</v>
      </c>
    </row>
    <row r="80" spans="1:4" x14ac:dyDescent="0.15">
      <c r="A80" s="1">
        <v>34881</v>
      </c>
      <c r="B80">
        <v>79</v>
      </c>
      <c r="C80">
        <v>28</v>
      </c>
      <c r="D80" s="2">
        <f t="shared" si="1"/>
        <v>27.630861349361986</v>
      </c>
    </row>
    <row r="81" spans="1:4" x14ac:dyDescent="0.15">
      <c r="A81" s="1">
        <v>34912</v>
      </c>
      <c r="B81">
        <v>80</v>
      </c>
      <c r="C81">
        <v>27.6</v>
      </c>
      <c r="D81" s="2">
        <f t="shared" si="1"/>
        <v>27.574331671309714</v>
      </c>
    </row>
    <row r="82" spans="1:4" x14ac:dyDescent="0.15">
      <c r="A82" s="1">
        <v>34943</v>
      </c>
      <c r="B82">
        <v>81</v>
      </c>
      <c r="C82">
        <v>25.2</v>
      </c>
      <c r="D82" s="2">
        <f t="shared" si="1"/>
        <v>26.397546174213314</v>
      </c>
    </row>
    <row r="83" spans="1:4" x14ac:dyDescent="0.15">
      <c r="A83" s="1">
        <v>34973</v>
      </c>
      <c r="B83">
        <v>82</v>
      </c>
      <c r="C83">
        <v>24.1</v>
      </c>
      <c r="D83" s="2">
        <f t="shared" si="1"/>
        <v>24.641918911748643</v>
      </c>
    </row>
    <row r="84" spans="1:4" x14ac:dyDescent="0.15">
      <c r="A84" s="1">
        <v>35004</v>
      </c>
      <c r="B84">
        <v>83</v>
      </c>
      <c r="C84">
        <v>23.6</v>
      </c>
      <c r="D84" s="2">
        <f t="shared" si="1"/>
        <v>24.015081384189457</v>
      </c>
    </row>
    <row r="85" spans="1:4" x14ac:dyDescent="0.15">
      <c r="A85" s="1">
        <v>35034</v>
      </c>
      <c r="B85">
        <v>84</v>
      </c>
      <c r="C85">
        <v>24.1</v>
      </c>
      <c r="D85" s="2">
        <f t="shared" si="1"/>
        <v>23.901685293507938</v>
      </c>
    </row>
    <row r="86" spans="1:4" x14ac:dyDescent="0.15">
      <c r="A86" s="1">
        <v>35065</v>
      </c>
      <c r="B86">
        <v>85</v>
      </c>
      <c r="C86">
        <v>20.7</v>
      </c>
      <c r="D86" s="2">
        <f t="shared" si="1"/>
        <v>22.915729567151551</v>
      </c>
    </row>
    <row r="87" spans="1:4" x14ac:dyDescent="0.15">
      <c r="A87" s="1">
        <v>35096</v>
      </c>
      <c r="B87">
        <v>86</v>
      </c>
      <c r="C87">
        <v>22</v>
      </c>
      <c r="D87" s="2">
        <f t="shared" si="1"/>
        <v>21.513971851584127</v>
      </c>
    </row>
    <row r="88" spans="1:4" x14ac:dyDescent="0.15">
      <c r="A88" s="1">
        <v>35125</v>
      </c>
      <c r="B88">
        <v>87</v>
      </c>
      <c r="C88">
        <v>22.5</v>
      </c>
      <c r="D88" s="2">
        <f t="shared" si="1"/>
        <v>22.629478955709125</v>
      </c>
    </row>
    <row r="89" spans="1:4" x14ac:dyDescent="0.15">
      <c r="A89" s="1">
        <v>35156</v>
      </c>
      <c r="B89">
        <v>88</v>
      </c>
      <c r="C89">
        <v>23.6</v>
      </c>
      <c r="D89" s="2">
        <f t="shared" si="1"/>
        <v>23.033715198927844</v>
      </c>
    </row>
    <row r="90" spans="1:4" x14ac:dyDescent="0.15">
      <c r="A90" s="1">
        <v>35186</v>
      </c>
      <c r="B90">
        <v>89</v>
      </c>
      <c r="C90">
        <v>25.2</v>
      </c>
      <c r="D90" s="2">
        <f t="shared" si="1"/>
        <v>24.291707221263188</v>
      </c>
    </row>
    <row r="91" spans="1:4" x14ac:dyDescent="0.15">
      <c r="A91" s="1">
        <v>35217</v>
      </c>
      <c r="B91">
        <v>90</v>
      </c>
      <c r="C91">
        <v>27.6</v>
      </c>
      <c r="D91" s="2">
        <f t="shared" si="1"/>
        <v>26.334317960647468</v>
      </c>
    </row>
    <row r="92" spans="1:4" x14ac:dyDescent="0.15">
      <c r="A92" s="1">
        <v>35247</v>
      </c>
      <c r="B92">
        <v>91</v>
      </c>
      <c r="C92">
        <v>28.2</v>
      </c>
      <c r="D92" s="2">
        <f t="shared" si="1"/>
        <v>27.724146279062868</v>
      </c>
    </row>
    <row r="93" spans="1:4" x14ac:dyDescent="0.15">
      <c r="A93" s="1">
        <v>35278</v>
      </c>
      <c r="B93">
        <v>92</v>
      </c>
      <c r="C93">
        <v>28</v>
      </c>
      <c r="D93" s="2">
        <f t="shared" si="1"/>
        <v>27.564162240408805</v>
      </c>
    </row>
    <row r="94" spans="1:4" x14ac:dyDescent="0.15">
      <c r="A94" s="1">
        <v>35309</v>
      </c>
      <c r="B94">
        <v>93</v>
      </c>
      <c r="C94">
        <v>26.3</v>
      </c>
      <c r="D94" s="2">
        <f t="shared" si="1"/>
        <v>26.354457467418172</v>
      </c>
    </row>
    <row r="95" spans="1:4" x14ac:dyDescent="0.15">
      <c r="A95" s="1">
        <v>35339</v>
      </c>
      <c r="B95">
        <v>94</v>
      </c>
      <c r="C95">
        <v>25.9</v>
      </c>
      <c r="D95" s="2">
        <f t="shared" si="1"/>
        <v>25.064541822277182</v>
      </c>
    </row>
    <row r="96" spans="1:4" x14ac:dyDescent="0.15">
      <c r="A96" s="1">
        <v>35370</v>
      </c>
      <c r="B96">
        <v>95</v>
      </c>
      <c r="C96">
        <v>25.9</v>
      </c>
      <c r="D96" s="2">
        <f t="shared" si="1"/>
        <v>24.720102612823197</v>
      </c>
    </row>
    <row r="97" spans="1:4" x14ac:dyDescent="0.15">
      <c r="A97" s="1">
        <v>35400</v>
      </c>
      <c r="B97">
        <v>96</v>
      </c>
      <c r="C97">
        <v>27.1</v>
      </c>
      <c r="D97" s="2">
        <f t="shared" si="1"/>
        <v>24.5380868331759</v>
      </c>
    </row>
    <row r="98" spans="1:4" x14ac:dyDescent="0.15">
      <c r="A98" s="1">
        <v>35431</v>
      </c>
      <c r="B98">
        <v>97</v>
      </c>
      <c r="C98">
        <v>22.9</v>
      </c>
      <c r="D98" s="2">
        <f t="shared" si="1"/>
        <v>23.901264896641649</v>
      </c>
    </row>
    <row r="99" spans="1:4" x14ac:dyDescent="0.15">
      <c r="A99" s="1">
        <v>35462</v>
      </c>
      <c r="B99">
        <v>98</v>
      </c>
      <c r="C99">
        <v>23.8</v>
      </c>
      <c r="D99" s="2">
        <f t="shared" si="1"/>
        <v>22.524467270733016</v>
      </c>
    </row>
    <row r="100" spans="1:4" x14ac:dyDescent="0.15">
      <c r="A100" s="1">
        <v>35490</v>
      </c>
      <c r="B100">
        <v>99</v>
      </c>
      <c r="C100">
        <v>24.8</v>
      </c>
      <c r="D100" s="2">
        <f t="shared" si="1"/>
        <v>23.288673521848033</v>
      </c>
    </row>
    <row r="101" spans="1:4" x14ac:dyDescent="0.15">
      <c r="A101" s="1">
        <v>35521</v>
      </c>
      <c r="B101">
        <v>100</v>
      </c>
      <c r="C101">
        <v>25.4</v>
      </c>
      <c r="D101" s="2">
        <f t="shared" si="1"/>
        <v>24.398136696701897</v>
      </c>
    </row>
    <row r="102" spans="1:4" x14ac:dyDescent="0.15">
      <c r="A102" s="1">
        <v>35551</v>
      </c>
      <c r="B102">
        <v>101</v>
      </c>
      <c r="C102">
        <v>27</v>
      </c>
      <c r="D102" s="2">
        <f t="shared" si="1"/>
        <v>25.595178470811895</v>
      </c>
    </row>
    <row r="103" spans="1:4" x14ac:dyDescent="0.15">
      <c r="A103" s="1">
        <v>35582</v>
      </c>
      <c r="B103">
        <v>102</v>
      </c>
      <c r="C103">
        <v>29.9</v>
      </c>
      <c r="D103" s="2">
        <f t="shared" si="1"/>
        <v>27.378826565487788</v>
      </c>
    </row>
    <row r="104" spans="1:4" x14ac:dyDescent="0.15">
      <c r="A104" s="1">
        <v>35612</v>
      </c>
      <c r="B104">
        <v>103</v>
      </c>
      <c r="C104">
        <v>31.2</v>
      </c>
      <c r="D104" s="2">
        <f t="shared" si="1"/>
        <v>28.953546929540146</v>
      </c>
    </row>
    <row r="105" spans="1:4" x14ac:dyDescent="0.15">
      <c r="A105" s="1">
        <v>35643</v>
      </c>
      <c r="B105">
        <v>104</v>
      </c>
      <c r="C105">
        <v>30.7</v>
      </c>
      <c r="D105" s="2">
        <f t="shared" si="1"/>
        <v>29.292745251911278</v>
      </c>
    </row>
    <row r="106" spans="1:4" x14ac:dyDescent="0.15">
      <c r="A106" s="1">
        <v>35674</v>
      </c>
      <c r="B106">
        <v>105</v>
      </c>
      <c r="C106">
        <v>28.9</v>
      </c>
      <c r="D106" s="2">
        <f t="shared" si="1"/>
        <v>28.301964020651074</v>
      </c>
    </row>
    <row r="107" spans="1:4" x14ac:dyDescent="0.15">
      <c r="A107" s="1">
        <v>35704</v>
      </c>
      <c r="B107">
        <v>106</v>
      </c>
      <c r="C107">
        <v>28.3</v>
      </c>
      <c r="D107" s="2">
        <f t="shared" si="1"/>
        <v>27.305294696087138</v>
      </c>
    </row>
    <row r="108" spans="1:4" x14ac:dyDescent="0.15">
      <c r="A108" s="1">
        <v>35735</v>
      </c>
      <c r="B108">
        <v>107</v>
      </c>
      <c r="C108">
        <v>28</v>
      </c>
      <c r="D108" s="2">
        <f t="shared" si="1"/>
        <v>27.148224585030384</v>
      </c>
    </row>
    <row r="109" spans="1:4" x14ac:dyDescent="0.15">
      <c r="A109" s="1">
        <v>35765</v>
      </c>
      <c r="B109">
        <v>108</v>
      </c>
      <c r="C109">
        <v>29.1</v>
      </c>
      <c r="D109" s="2">
        <f t="shared" si="1"/>
        <v>27.007880725863075</v>
      </c>
    </row>
    <row r="110" spans="1:4" x14ac:dyDescent="0.15">
      <c r="A110" s="30">
        <v>35796</v>
      </c>
      <c r="B110" s="27">
        <v>109</v>
      </c>
      <c r="C110" s="27">
        <v>25.6</v>
      </c>
      <c r="D110" s="5">
        <f t="shared" si="1"/>
        <v>25.958526491964385</v>
      </c>
    </row>
    <row r="111" spans="1:4" x14ac:dyDescent="0.15">
      <c r="A111" s="30">
        <v>35827</v>
      </c>
      <c r="B111" s="27">
        <v>110</v>
      </c>
      <c r="C111" s="27">
        <v>26.5</v>
      </c>
      <c r="D111" s="5">
        <f t="shared" si="1"/>
        <v>24.80952800653364</v>
      </c>
    </row>
    <row r="112" spans="1:4" x14ac:dyDescent="0.15">
      <c r="A112" s="30">
        <v>35855</v>
      </c>
      <c r="B112" s="27">
        <v>111</v>
      </c>
      <c r="C112" s="27">
        <v>27.2</v>
      </c>
      <c r="D112" s="5">
        <f t="shared" si="1"/>
        <v>25.72065073395045</v>
      </c>
    </row>
    <row r="113" spans="1:4" x14ac:dyDescent="0.15">
      <c r="A113" s="30">
        <v>35886</v>
      </c>
      <c r="B113" s="27">
        <v>112</v>
      </c>
      <c r="C113" s="27">
        <v>27.9</v>
      </c>
      <c r="D113" s="5">
        <f t="shared" si="1"/>
        <v>26.488641175352921</v>
      </c>
    </row>
    <row r="114" spans="1:4" x14ac:dyDescent="0.15">
      <c r="A114" s="30">
        <v>35916</v>
      </c>
      <c r="B114" s="27">
        <v>113</v>
      </c>
      <c r="C114" s="27">
        <v>29.4</v>
      </c>
      <c r="D114" s="5">
        <f t="shared" si="1"/>
        <v>27.793804224635551</v>
      </c>
    </row>
    <row r="115" spans="1:4" x14ac:dyDescent="0.15">
      <c r="A115" s="30">
        <v>35947</v>
      </c>
      <c r="B115" s="27">
        <v>114</v>
      </c>
      <c r="C115" s="27">
        <v>31.8</v>
      </c>
      <c r="D115" s="5">
        <f t="shared" si="1"/>
        <v>29.810013300927601</v>
      </c>
    </row>
    <row r="116" spans="1:4" x14ac:dyDescent="0.15">
      <c r="A116" s="30">
        <v>35977</v>
      </c>
      <c r="B116" s="27">
        <v>115</v>
      </c>
      <c r="C116" s="27">
        <v>32.700000000000003</v>
      </c>
      <c r="D116" s="5">
        <f t="shared" si="1"/>
        <v>31.393185202424853</v>
      </c>
    </row>
    <row r="117" spans="1:4" x14ac:dyDescent="0.15">
      <c r="A117" s="30">
        <v>36008</v>
      </c>
      <c r="B117" s="27">
        <v>116</v>
      </c>
      <c r="C117" s="27">
        <v>32.4</v>
      </c>
      <c r="D117" s="5">
        <f t="shared" si="1"/>
        <v>31.41032443351288</v>
      </c>
    </row>
    <row r="118" spans="1:4" x14ac:dyDescent="0.15">
      <c r="A118" s="30">
        <v>36039</v>
      </c>
      <c r="B118" s="27">
        <v>117</v>
      </c>
      <c r="C118" s="27">
        <v>30.4</v>
      </c>
      <c r="D118" s="5">
        <f t="shared" si="1"/>
        <v>30.453114618321752</v>
      </c>
    </row>
    <row r="119" spans="1:4" x14ac:dyDescent="0.15">
      <c r="A119" s="30">
        <v>36069</v>
      </c>
      <c r="B119" s="27">
        <v>118</v>
      </c>
      <c r="C119" s="27">
        <v>29.5</v>
      </c>
      <c r="D119" s="5">
        <f t="shared" si="1"/>
        <v>29.24652570669474</v>
      </c>
    </row>
    <row r="120" spans="1:4" x14ac:dyDescent="0.15">
      <c r="A120" s="30">
        <v>36100</v>
      </c>
      <c r="B120" s="27">
        <v>119</v>
      </c>
      <c r="C120" s="27">
        <v>29.3</v>
      </c>
      <c r="D120" s="5">
        <f t="shared" si="1"/>
        <v>28.817640972822453</v>
      </c>
    </row>
    <row r="121" spans="1:4" x14ac:dyDescent="0.15">
      <c r="A121" s="30">
        <v>36130</v>
      </c>
      <c r="B121" s="27">
        <v>120</v>
      </c>
      <c r="C121" s="27">
        <v>30.3</v>
      </c>
      <c r="D121" s="5">
        <f t="shared" si="1"/>
        <v>28.766363896363913</v>
      </c>
    </row>
    <row r="122" spans="1:4" x14ac:dyDescent="0.15">
      <c r="D122" s="5">
        <f t="shared" si="1"/>
        <v>27.948986829778985</v>
      </c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opLeftCell="D4" zoomScale="93" workbookViewId="0">
      <selection activeCell="O23" sqref="O23"/>
    </sheetView>
  </sheetViews>
  <sheetFormatPr baseColWidth="10" defaultRowHeight="13" x14ac:dyDescent="0.15"/>
  <cols>
    <col min="4" max="4" width="13.33203125" bestFit="1" customWidth="1"/>
    <col min="5" max="5" width="8.33203125" bestFit="1" customWidth="1"/>
  </cols>
  <sheetData>
    <row r="1" spans="1:13" x14ac:dyDescent="0.15">
      <c r="A1" t="s">
        <v>1</v>
      </c>
      <c r="B1" t="s">
        <v>2</v>
      </c>
      <c r="C1" t="s">
        <v>0</v>
      </c>
      <c r="D1" t="s">
        <v>102</v>
      </c>
      <c r="E1" t="s">
        <v>58</v>
      </c>
    </row>
    <row r="2" spans="1:13" x14ac:dyDescent="0.15">
      <c r="A2" s="1">
        <v>32509</v>
      </c>
      <c r="B2">
        <v>1</v>
      </c>
      <c r="C2" s="33">
        <v>16.2</v>
      </c>
      <c r="D2" s="35">
        <v>16.183879999999998</v>
      </c>
      <c r="E2" s="24">
        <f>C2-D2</f>
        <v>1.61200000000008E-2</v>
      </c>
    </row>
    <row r="3" spans="1:13" x14ac:dyDescent="0.15">
      <c r="A3" s="1">
        <v>32540</v>
      </c>
      <c r="B3">
        <v>2</v>
      </c>
      <c r="C3" s="33">
        <v>16.7</v>
      </c>
      <c r="D3" s="35">
        <v>16.68347</v>
      </c>
      <c r="E3" s="24">
        <f t="shared" ref="E3:E66" si="0">C3-D3</f>
        <v>1.652999999999949E-2</v>
      </c>
    </row>
    <row r="4" spans="1:13" x14ac:dyDescent="0.15">
      <c r="A4" s="1">
        <v>32568</v>
      </c>
      <c r="B4">
        <v>3</v>
      </c>
      <c r="C4" s="33">
        <v>18.7</v>
      </c>
      <c r="D4" s="35">
        <v>18.681550000000001</v>
      </c>
      <c r="E4" s="24">
        <f t="shared" si="0"/>
        <v>1.8449999999997857E-2</v>
      </c>
    </row>
    <row r="5" spans="1:13" x14ac:dyDescent="0.15">
      <c r="A5" s="1">
        <v>32599</v>
      </c>
      <c r="B5">
        <v>4</v>
      </c>
      <c r="C5" s="33">
        <v>18.8</v>
      </c>
      <c r="D5" s="35">
        <v>18.78153</v>
      </c>
      <c r="E5" s="24">
        <f t="shared" si="0"/>
        <v>1.8470000000000653E-2</v>
      </c>
    </row>
    <row r="6" spans="1:13" x14ac:dyDescent="0.15">
      <c r="A6" s="1">
        <v>32629</v>
      </c>
      <c r="B6">
        <v>5</v>
      </c>
      <c r="C6" s="33">
        <v>20.6</v>
      </c>
      <c r="D6" s="35">
        <v>20.579809999999998</v>
      </c>
      <c r="E6" s="24">
        <f t="shared" si="0"/>
        <v>2.0190000000003039E-2</v>
      </c>
      <c r="F6" s="60" t="s">
        <v>110</v>
      </c>
      <c r="G6" t="s">
        <v>18</v>
      </c>
      <c r="H6" t="s">
        <v>11</v>
      </c>
      <c r="I6" s="26">
        <f>SUMXMY2(D2:D109,C2:C109)/COUNT(C2:C109)</f>
        <v>0.20617838407407399</v>
      </c>
      <c r="K6" t="s">
        <v>19</v>
      </c>
      <c r="L6" t="s">
        <v>11</v>
      </c>
      <c r="M6" s="26">
        <v>0.23129648189166654</v>
      </c>
    </row>
    <row r="7" spans="1:13" x14ac:dyDescent="0.15">
      <c r="A7" s="1">
        <v>32660</v>
      </c>
      <c r="B7">
        <v>6</v>
      </c>
      <c r="C7" s="33">
        <v>22.5</v>
      </c>
      <c r="D7" s="35">
        <v>22.478000000000002</v>
      </c>
      <c r="E7" s="24">
        <f t="shared" si="0"/>
        <v>2.1999999999998465E-2</v>
      </c>
      <c r="H7" t="s">
        <v>12</v>
      </c>
      <c r="I7" s="26">
        <f>SQRT(I6)</f>
        <v>0.45406869972953873</v>
      </c>
      <c r="L7" t="s">
        <v>12</v>
      </c>
      <c r="M7" s="26">
        <v>0.48093292868306131</v>
      </c>
    </row>
    <row r="8" spans="1:13" x14ac:dyDescent="0.15">
      <c r="A8" s="1">
        <v>32690</v>
      </c>
      <c r="B8">
        <v>7</v>
      </c>
      <c r="C8" s="33">
        <v>23.3</v>
      </c>
      <c r="D8" s="35">
        <v>23.277280000000001</v>
      </c>
      <c r="E8" s="24">
        <f t="shared" si="0"/>
        <v>2.2719999999999629E-2</v>
      </c>
      <c r="I8" s="26"/>
    </row>
    <row r="9" spans="1:13" x14ac:dyDescent="0.15">
      <c r="A9" s="1">
        <v>32721</v>
      </c>
      <c r="B9">
        <v>8</v>
      </c>
      <c r="C9" s="33">
        <v>23.8</v>
      </c>
      <c r="D9" s="35">
        <v>23.776859999999999</v>
      </c>
      <c r="E9" s="24">
        <f t="shared" si="0"/>
        <v>2.3140000000001493E-2</v>
      </c>
      <c r="G9" t="s">
        <v>19</v>
      </c>
      <c r="H9" t="s">
        <v>11</v>
      </c>
      <c r="I9" s="26">
        <f>SUMXMY2(D110:D121,C110:C121)/COUNT(C110:C121)</f>
        <v>0.23129648189166654</v>
      </c>
    </row>
    <row r="10" spans="1:13" x14ac:dyDescent="0.15">
      <c r="A10" s="1">
        <v>32752</v>
      </c>
      <c r="B10">
        <v>9</v>
      </c>
      <c r="C10" s="33">
        <v>22.3</v>
      </c>
      <c r="D10" s="35">
        <v>22.27844</v>
      </c>
      <c r="E10" s="24">
        <f t="shared" si="0"/>
        <v>2.1560000000000912E-2</v>
      </c>
      <c r="H10" t="s">
        <v>12</v>
      </c>
      <c r="I10" s="26">
        <f>SQRT(I9)</f>
        <v>0.48093292868306131</v>
      </c>
    </row>
    <row r="11" spans="1:13" x14ac:dyDescent="0.15">
      <c r="A11" s="1">
        <v>32782</v>
      </c>
      <c r="B11">
        <v>10</v>
      </c>
      <c r="C11" s="33">
        <v>22.3</v>
      </c>
      <c r="D11" s="35">
        <v>22.27853</v>
      </c>
      <c r="E11" s="24">
        <f t="shared" si="0"/>
        <v>2.1470000000000766E-2</v>
      </c>
    </row>
    <row r="12" spans="1:13" x14ac:dyDescent="0.15">
      <c r="A12" s="1">
        <v>32813</v>
      </c>
      <c r="B12">
        <v>11</v>
      </c>
      <c r="C12" s="33">
        <v>22.1</v>
      </c>
      <c r="D12" s="35">
        <v>22.078810000000001</v>
      </c>
      <c r="E12" s="24">
        <f t="shared" si="0"/>
        <v>2.1190000000000708E-2</v>
      </c>
    </row>
    <row r="13" spans="1:13" x14ac:dyDescent="0.15">
      <c r="A13" s="1">
        <v>32843</v>
      </c>
      <c r="B13">
        <v>12</v>
      </c>
      <c r="C13" s="33">
        <v>23.6</v>
      </c>
      <c r="D13" s="35">
        <v>23.577390000000001</v>
      </c>
      <c r="E13" s="24">
        <f t="shared" si="0"/>
        <v>2.2610000000000241E-2</v>
      </c>
    </row>
    <row r="14" spans="1:13" x14ac:dyDescent="0.15">
      <c r="A14" s="1">
        <v>32874</v>
      </c>
      <c r="B14">
        <v>13</v>
      </c>
      <c r="C14" s="33">
        <v>20.100000000000001</v>
      </c>
      <c r="D14" s="35">
        <v>19.026990000000001</v>
      </c>
      <c r="E14" s="24">
        <f t="shared" si="0"/>
        <v>1.07301</v>
      </c>
    </row>
    <row r="15" spans="1:13" x14ac:dyDescent="0.15">
      <c r="A15" s="1">
        <v>32905</v>
      </c>
      <c r="B15">
        <v>14</v>
      </c>
      <c r="C15" s="33">
        <v>21.6</v>
      </c>
      <c r="D15" s="35">
        <v>20.53349</v>
      </c>
      <c r="E15" s="24">
        <f t="shared" si="0"/>
        <v>1.066510000000001</v>
      </c>
    </row>
    <row r="16" spans="1:13" x14ac:dyDescent="0.15">
      <c r="A16" s="1">
        <v>32933</v>
      </c>
      <c r="B16">
        <v>15</v>
      </c>
      <c r="C16" s="33">
        <v>21.6</v>
      </c>
      <c r="D16" s="35">
        <v>22.885449999999999</v>
      </c>
      <c r="E16" s="24">
        <f t="shared" si="0"/>
        <v>-1.2854499999999973</v>
      </c>
    </row>
    <row r="17" spans="1:5" x14ac:dyDescent="0.15">
      <c r="A17" s="1">
        <v>32964</v>
      </c>
      <c r="B17">
        <v>16</v>
      </c>
      <c r="C17" s="33">
        <v>21.9</v>
      </c>
      <c r="D17" s="35">
        <v>21.512969999999999</v>
      </c>
      <c r="E17" s="24">
        <f t="shared" si="0"/>
        <v>0.38702999999999932</v>
      </c>
    </row>
    <row r="18" spans="1:5" x14ac:dyDescent="0.15">
      <c r="A18" s="1">
        <v>32994</v>
      </c>
      <c r="B18">
        <v>17</v>
      </c>
      <c r="C18" s="33">
        <v>23.4</v>
      </c>
      <c r="D18" s="35">
        <v>23.392199999999999</v>
      </c>
      <c r="E18" s="24">
        <f t="shared" si="0"/>
        <v>7.799999999999585E-3</v>
      </c>
    </row>
    <row r="19" spans="1:5" x14ac:dyDescent="0.15">
      <c r="A19" s="1">
        <v>33025</v>
      </c>
      <c r="B19">
        <v>18</v>
      </c>
      <c r="C19" s="33">
        <v>25.9</v>
      </c>
      <c r="D19" s="35">
        <v>25.166989999999998</v>
      </c>
      <c r="E19" s="24">
        <f t="shared" si="0"/>
        <v>0.73301000000000016</v>
      </c>
    </row>
    <row r="20" spans="1:5" x14ac:dyDescent="0.15">
      <c r="A20" s="1">
        <v>33055</v>
      </c>
      <c r="B20">
        <v>19</v>
      </c>
      <c r="C20" s="33">
        <v>26</v>
      </c>
      <c r="D20" s="35">
        <v>26.26519</v>
      </c>
      <c r="E20" s="24">
        <f t="shared" si="0"/>
        <v>-0.26519000000000048</v>
      </c>
    </row>
    <row r="21" spans="1:5" x14ac:dyDescent="0.15">
      <c r="A21" s="1">
        <v>33086</v>
      </c>
      <c r="B21">
        <v>20</v>
      </c>
      <c r="C21" s="33">
        <v>26.2</v>
      </c>
      <c r="D21" s="35">
        <v>26.168780000000002</v>
      </c>
      <c r="E21" s="24">
        <f t="shared" si="0"/>
        <v>3.1219999999997583E-2</v>
      </c>
    </row>
    <row r="22" spans="1:5" x14ac:dyDescent="0.15">
      <c r="A22" s="1">
        <v>33117</v>
      </c>
      <c r="B22">
        <v>21</v>
      </c>
      <c r="C22" s="33">
        <v>24.7</v>
      </c>
      <c r="D22" s="35">
        <v>24.424880000000002</v>
      </c>
      <c r="E22" s="24">
        <f t="shared" si="0"/>
        <v>0.27511999999999759</v>
      </c>
    </row>
    <row r="23" spans="1:5" x14ac:dyDescent="0.15">
      <c r="A23" s="1">
        <v>33147</v>
      </c>
      <c r="B23">
        <v>22</v>
      </c>
      <c r="C23" s="33">
        <v>23.5</v>
      </c>
      <c r="D23" s="35">
        <v>24.18261</v>
      </c>
      <c r="E23" s="24">
        <f t="shared" si="0"/>
        <v>-0.68261000000000038</v>
      </c>
    </row>
    <row r="24" spans="1:5" x14ac:dyDescent="0.15">
      <c r="A24" s="1">
        <v>33178</v>
      </c>
      <c r="B24">
        <v>23</v>
      </c>
      <c r="C24" s="33">
        <v>23.4</v>
      </c>
      <c r="D24" s="35">
        <v>23.090900000000001</v>
      </c>
      <c r="E24" s="24">
        <f t="shared" si="0"/>
        <v>0.30909999999999727</v>
      </c>
    </row>
    <row r="25" spans="1:5" x14ac:dyDescent="0.15">
      <c r="A25" s="1">
        <v>33208</v>
      </c>
      <c r="B25">
        <v>24</v>
      </c>
      <c r="C25" s="33">
        <v>23.9</v>
      </c>
      <c r="D25" s="35">
        <v>24.462630000000001</v>
      </c>
      <c r="E25" s="24">
        <f t="shared" si="0"/>
        <v>-0.56263000000000218</v>
      </c>
    </row>
    <row r="26" spans="1:5" x14ac:dyDescent="0.15">
      <c r="A26" s="1">
        <v>33239</v>
      </c>
      <c r="B26">
        <v>25</v>
      </c>
      <c r="C26" s="33">
        <v>20</v>
      </c>
      <c r="D26" s="35">
        <v>20.137149999999998</v>
      </c>
      <c r="E26" s="24">
        <f t="shared" si="0"/>
        <v>-0.13714999999999833</v>
      </c>
    </row>
    <row r="27" spans="1:5" x14ac:dyDescent="0.15">
      <c r="A27" s="1">
        <v>33270</v>
      </c>
      <c r="B27">
        <v>26</v>
      </c>
      <c r="C27" s="33">
        <v>20.399999999999999</v>
      </c>
      <c r="D27" s="35">
        <v>20.8718</v>
      </c>
      <c r="E27" s="24">
        <f t="shared" si="0"/>
        <v>-0.47180000000000177</v>
      </c>
    </row>
    <row r="28" spans="1:5" x14ac:dyDescent="0.15">
      <c r="A28" s="1">
        <v>33298</v>
      </c>
      <c r="B28">
        <v>27</v>
      </c>
      <c r="C28" s="33">
        <v>20.9</v>
      </c>
      <c r="D28" s="35">
        <v>21.385200000000001</v>
      </c>
      <c r="E28" s="24">
        <f t="shared" si="0"/>
        <v>-0.48520000000000252</v>
      </c>
    </row>
    <row r="29" spans="1:5" x14ac:dyDescent="0.15">
      <c r="A29" s="1">
        <v>33329</v>
      </c>
      <c r="B29">
        <v>28</v>
      </c>
      <c r="C29" s="33">
        <v>21.6</v>
      </c>
      <c r="D29" s="35">
        <v>21.11204</v>
      </c>
      <c r="E29" s="24">
        <f t="shared" si="0"/>
        <v>0.48796000000000106</v>
      </c>
    </row>
    <row r="30" spans="1:5" x14ac:dyDescent="0.15">
      <c r="A30" s="1">
        <v>33359</v>
      </c>
      <c r="B30">
        <v>29</v>
      </c>
      <c r="C30" s="33">
        <v>23.2</v>
      </c>
      <c r="D30" s="35">
        <v>23.212630000000001</v>
      </c>
      <c r="E30" s="24">
        <f t="shared" si="0"/>
        <v>-1.2630000000001473E-2</v>
      </c>
    </row>
    <row r="31" spans="1:5" x14ac:dyDescent="0.15">
      <c r="A31" s="1">
        <v>33390</v>
      </c>
      <c r="B31">
        <v>30</v>
      </c>
      <c r="C31" s="33">
        <v>25.6</v>
      </c>
      <c r="D31" s="35">
        <v>25.35286</v>
      </c>
      <c r="E31" s="24">
        <f t="shared" si="0"/>
        <v>0.24714000000000169</v>
      </c>
    </row>
    <row r="32" spans="1:5" x14ac:dyDescent="0.15">
      <c r="A32" s="1">
        <v>33420</v>
      </c>
      <c r="B32">
        <v>31</v>
      </c>
      <c r="C32" s="33">
        <v>26.6</v>
      </c>
      <c r="D32" s="35">
        <v>26.039169999999999</v>
      </c>
      <c r="E32" s="24">
        <f t="shared" si="0"/>
        <v>0.56083000000000283</v>
      </c>
    </row>
    <row r="33" spans="1:5" x14ac:dyDescent="0.15">
      <c r="A33" s="1">
        <v>33451</v>
      </c>
      <c r="B33">
        <v>32</v>
      </c>
      <c r="C33" s="33">
        <v>26.3</v>
      </c>
      <c r="D33" s="35">
        <v>26.828230000000001</v>
      </c>
      <c r="E33" s="24">
        <f t="shared" si="0"/>
        <v>-0.52823000000000064</v>
      </c>
    </row>
    <row r="34" spans="1:5" x14ac:dyDescent="0.15">
      <c r="A34" s="1">
        <v>33482</v>
      </c>
      <c r="B34">
        <v>33</v>
      </c>
      <c r="C34" s="33">
        <v>23.7</v>
      </c>
      <c r="D34" s="35">
        <v>24.682079999999999</v>
      </c>
      <c r="E34" s="24">
        <f t="shared" si="0"/>
        <v>-0.98207999999999984</v>
      </c>
    </row>
    <row r="35" spans="1:5" x14ac:dyDescent="0.15">
      <c r="A35" s="1">
        <v>33512</v>
      </c>
      <c r="B35">
        <v>34</v>
      </c>
      <c r="C35" s="33">
        <v>22.2</v>
      </c>
      <c r="D35" s="35">
        <v>23.088069999999998</v>
      </c>
      <c r="E35" s="24">
        <f t="shared" si="0"/>
        <v>-0.88806999999999903</v>
      </c>
    </row>
    <row r="36" spans="1:5" x14ac:dyDescent="0.15">
      <c r="A36" s="1">
        <v>33543</v>
      </c>
      <c r="B36">
        <v>35</v>
      </c>
      <c r="C36" s="33">
        <v>22.7</v>
      </c>
      <c r="D36" s="35">
        <v>22.14059</v>
      </c>
      <c r="E36" s="24">
        <f t="shared" si="0"/>
        <v>0.55940999999999974</v>
      </c>
    </row>
    <row r="37" spans="1:5" x14ac:dyDescent="0.15">
      <c r="A37" s="1">
        <v>33573</v>
      </c>
      <c r="B37">
        <v>36</v>
      </c>
      <c r="C37" s="33">
        <v>23.6</v>
      </c>
      <c r="D37" s="35">
        <v>23.735510000000001</v>
      </c>
      <c r="E37" s="24">
        <f t="shared" si="0"/>
        <v>-0.13551000000000002</v>
      </c>
    </row>
    <row r="38" spans="1:5" x14ac:dyDescent="0.15">
      <c r="A38" s="1">
        <v>33604</v>
      </c>
      <c r="B38">
        <v>37</v>
      </c>
      <c r="C38" s="33">
        <v>20.2</v>
      </c>
      <c r="D38" s="35">
        <v>19.94472</v>
      </c>
      <c r="E38" s="24">
        <f t="shared" si="0"/>
        <v>0.25527999999999906</v>
      </c>
    </row>
    <row r="39" spans="1:5" x14ac:dyDescent="0.15">
      <c r="A39" s="1">
        <v>33635</v>
      </c>
      <c r="B39">
        <v>38</v>
      </c>
      <c r="C39" s="33">
        <v>21.1</v>
      </c>
      <c r="D39" s="35">
        <v>21.07394</v>
      </c>
      <c r="E39" s="24">
        <f t="shared" si="0"/>
        <v>2.6060000000001082E-2</v>
      </c>
    </row>
    <row r="40" spans="1:5" x14ac:dyDescent="0.15">
      <c r="A40" s="1">
        <v>33664</v>
      </c>
      <c r="B40">
        <v>39</v>
      </c>
      <c r="C40" s="33">
        <v>21.5</v>
      </c>
      <c r="D40" s="35">
        <v>21.944459999999999</v>
      </c>
      <c r="E40" s="24">
        <f t="shared" si="0"/>
        <v>-0.44445999999999941</v>
      </c>
    </row>
    <row r="41" spans="1:5" x14ac:dyDescent="0.15">
      <c r="A41" s="1">
        <v>33695</v>
      </c>
      <c r="B41">
        <v>40</v>
      </c>
      <c r="C41" s="33">
        <v>22.2</v>
      </c>
      <c r="D41" s="35">
        <v>21.905629999999999</v>
      </c>
      <c r="E41" s="24">
        <f t="shared" si="0"/>
        <v>0.29437000000000069</v>
      </c>
    </row>
    <row r="42" spans="1:5" x14ac:dyDescent="0.15">
      <c r="A42" s="1">
        <v>33725</v>
      </c>
      <c r="B42">
        <v>41</v>
      </c>
      <c r="C42" s="33">
        <v>23.4</v>
      </c>
      <c r="D42" s="35">
        <v>23.863389999999999</v>
      </c>
      <c r="E42" s="24">
        <f t="shared" si="0"/>
        <v>-0.46339000000000041</v>
      </c>
    </row>
    <row r="43" spans="1:5" x14ac:dyDescent="0.15">
      <c r="A43" s="1">
        <v>33756</v>
      </c>
      <c r="B43">
        <v>42</v>
      </c>
      <c r="C43" s="33">
        <v>25.7</v>
      </c>
      <c r="D43" s="35">
        <v>25.728660000000001</v>
      </c>
      <c r="E43" s="24">
        <f t="shared" si="0"/>
        <v>-2.8660000000002128E-2</v>
      </c>
    </row>
    <row r="44" spans="1:5" x14ac:dyDescent="0.15">
      <c r="A44" s="1">
        <v>33786</v>
      </c>
      <c r="B44">
        <v>43</v>
      </c>
      <c r="C44" s="33">
        <v>26.3</v>
      </c>
      <c r="D44" s="35">
        <v>26.35669</v>
      </c>
      <c r="E44" s="24">
        <f t="shared" si="0"/>
        <v>-5.6689999999999685E-2</v>
      </c>
    </row>
    <row r="45" spans="1:5" x14ac:dyDescent="0.15">
      <c r="A45" s="1">
        <v>33817</v>
      </c>
      <c r="B45">
        <v>44</v>
      </c>
      <c r="C45" s="33">
        <v>26.2</v>
      </c>
      <c r="D45" s="35">
        <v>26.508019999999998</v>
      </c>
      <c r="E45" s="24">
        <f t="shared" si="0"/>
        <v>-0.30801999999999907</v>
      </c>
    </row>
    <row r="46" spans="1:5" x14ac:dyDescent="0.15">
      <c r="A46" s="1">
        <v>33848</v>
      </c>
      <c r="B46">
        <v>45</v>
      </c>
      <c r="C46" s="33">
        <v>23.6</v>
      </c>
      <c r="D46" s="35">
        <v>24.444299999999998</v>
      </c>
      <c r="E46" s="24">
        <f t="shared" si="0"/>
        <v>-0.84429999999999694</v>
      </c>
    </row>
    <row r="47" spans="1:5" x14ac:dyDescent="0.15">
      <c r="A47" s="1">
        <v>33878</v>
      </c>
      <c r="B47">
        <v>46</v>
      </c>
      <c r="C47" s="33">
        <v>22.8</v>
      </c>
      <c r="D47" s="35">
        <v>22.825189999999999</v>
      </c>
      <c r="E47" s="24">
        <f t="shared" si="0"/>
        <v>-2.5189999999998491E-2</v>
      </c>
    </row>
    <row r="48" spans="1:5" x14ac:dyDescent="0.15">
      <c r="A48" s="1">
        <v>33909</v>
      </c>
      <c r="B48">
        <v>47</v>
      </c>
      <c r="C48" s="33">
        <v>22.8</v>
      </c>
      <c r="D48" s="35">
        <v>22.95429</v>
      </c>
      <c r="E48" s="24">
        <f t="shared" si="0"/>
        <v>-0.15428999999999959</v>
      </c>
    </row>
    <row r="49" spans="1:5" x14ac:dyDescent="0.15">
      <c r="A49" s="1">
        <v>33939</v>
      </c>
      <c r="B49">
        <v>48</v>
      </c>
      <c r="C49" s="33">
        <v>23.3</v>
      </c>
      <c r="D49" s="35">
        <v>23.863800000000001</v>
      </c>
      <c r="E49" s="24">
        <f t="shared" si="0"/>
        <v>-0.56380000000000052</v>
      </c>
    </row>
    <row r="50" spans="1:5" x14ac:dyDescent="0.15">
      <c r="A50" s="1">
        <v>33970</v>
      </c>
      <c r="B50">
        <v>49</v>
      </c>
      <c r="C50" s="33">
        <v>21</v>
      </c>
      <c r="D50" s="35">
        <v>19.819269999999999</v>
      </c>
      <c r="E50" s="24">
        <f t="shared" si="0"/>
        <v>1.1807300000000005</v>
      </c>
    </row>
    <row r="51" spans="1:5" x14ac:dyDescent="0.15">
      <c r="A51" s="1">
        <v>34001</v>
      </c>
      <c r="B51">
        <v>50</v>
      </c>
      <c r="C51" s="33">
        <v>21.7</v>
      </c>
      <c r="D51" s="35">
        <v>21.977650000000001</v>
      </c>
      <c r="E51" s="24">
        <f t="shared" si="0"/>
        <v>-0.27765000000000128</v>
      </c>
    </row>
    <row r="52" spans="1:5" x14ac:dyDescent="0.15">
      <c r="A52" s="1">
        <v>34029</v>
      </c>
      <c r="B52">
        <v>51</v>
      </c>
      <c r="C52" s="33">
        <v>22.2</v>
      </c>
      <c r="D52" s="35">
        <v>22.07892</v>
      </c>
      <c r="E52" s="24">
        <f t="shared" si="0"/>
        <v>0.12107999999999919</v>
      </c>
    </row>
    <row r="53" spans="1:5" x14ac:dyDescent="0.15">
      <c r="A53" s="1">
        <v>34060</v>
      </c>
      <c r="B53">
        <v>52</v>
      </c>
      <c r="C53" s="33">
        <v>23.1</v>
      </c>
      <c r="D53" s="35">
        <v>22.830780000000001</v>
      </c>
      <c r="E53" s="24">
        <f t="shared" si="0"/>
        <v>0.26922000000000068</v>
      </c>
    </row>
    <row r="54" spans="1:5" x14ac:dyDescent="0.15">
      <c r="A54" s="1">
        <v>34090</v>
      </c>
      <c r="B54">
        <v>53</v>
      </c>
      <c r="C54" s="33">
        <v>24.8</v>
      </c>
      <c r="D54" s="35">
        <v>24.59309</v>
      </c>
      <c r="E54" s="24">
        <f t="shared" si="0"/>
        <v>0.20691000000000059</v>
      </c>
    </row>
    <row r="55" spans="1:5" x14ac:dyDescent="0.15">
      <c r="A55" s="1">
        <v>34121</v>
      </c>
      <c r="B55">
        <v>54</v>
      </c>
      <c r="C55" s="33">
        <v>26.6</v>
      </c>
      <c r="D55" s="35">
        <v>27.234439999999999</v>
      </c>
      <c r="E55" s="24">
        <f t="shared" si="0"/>
        <v>-0.63443999999999789</v>
      </c>
    </row>
    <row r="56" spans="1:5" x14ac:dyDescent="0.15">
      <c r="A56" s="1">
        <v>34151</v>
      </c>
      <c r="B56">
        <v>55</v>
      </c>
      <c r="C56" s="33">
        <v>27.4</v>
      </c>
      <c r="D56" s="35">
        <v>27.24661</v>
      </c>
      <c r="E56" s="24">
        <f t="shared" si="0"/>
        <v>0.15338999999999814</v>
      </c>
    </row>
    <row r="57" spans="1:5" x14ac:dyDescent="0.15">
      <c r="A57" s="1">
        <v>34182</v>
      </c>
      <c r="B57">
        <v>56</v>
      </c>
      <c r="C57" s="33">
        <v>27.1</v>
      </c>
      <c r="D57" s="35">
        <v>27.378520000000002</v>
      </c>
      <c r="E57" s="24">
        <f t="shared" si="0"/>
        <v>-0.27852000000000032</v>
      </c>
    </row>
    <row r="58" spans="1:5" x14ac:dyDescent="0.15">
      <c r="A58" s="1">
        <v>34213</v>
      </c>
      <c r="B58">
        <v>57</v>
      </c>
      <c r="C58" s="33">
        <v>25.3</v>
      </c>
      <c r="D58" s="35">
        <v>24.93178</v>
      </c>
      <c r="E58" s="24">
        <f t="shared" si="0"/>
        <v>0.36822000000000088</v>
      </c>
    </row>
    <row r="59" spans="1:5" x14ac:dyDescent="0.15">
      <c r="A59" s="1">
        <v>34243</v>
      </c>
      <c r="B59">
        <v>58</v>
      </c>
      <c r="C59" s="33">
        <v>23.6</v>
      </c>
      <c r="D59" s="35">
        <v>24.148520000000001</v>
      </c>
      <c r="E59" s="24">
        <f t="shared" si="0"/>
        <v>-0.5485199999999999</v>
      </c>
    </row>
    <row r="60" spans="1:5" x14ac:dyDescent="0.15">
      <c r="A60" s="1">
        <v>34274</v>
      </c>
      <c r="B60">
        <v>59</v>
      </c>
      <c r="C60" s="33">
        <v>23.5</v>
      </c>
      <c r="D60" s="35">
        <v>23.821449999999999</v>
      </c>
      <c r="E60" s="24">
        <f t="shared" si="0"/>
        <v>-0.32144999999999868</v>
      </c>
    </row>
    <row r="61" spans="1:5" x14ac:dyDescent="0.15">
      <c r="A61" s="1">
        <v>34304</v>
      </c>
      <c r="B61">
        <v>60</v>
      </c>
      <c r="C61" s="33">
        <v>24.7</v>
      </c>
      <c r="D61" s="35">
        <v>24.232009999999999</v>
      </c>
      <c r="E61" s="24">
        <f t="shared" si="0"/>
        <v>0.46799000000000035</v>
      </c>
    </row>
    <row r="62" spans="1:5" x14ac:dyDescent="0.15">
      <c r="A62" s="1">
        <v>34335</v>
      </c>
      <c r="B62">
        <v>61</v>
      </c>
      <c r="C62" s="33">
        <v>21.2</v>
      </c>
      <c r="D62" s="35">
        <v>21.51257</v>
      </c>
      <c r="E62" s="24">
        <f t="shared" si="0"/>
        <v>-0.3125700000000009</v>
      </c>
    </row>
    <row r="63" spans="1:5" x14ac:dyDescent="0.15">
      <c r="A63" s="1">
        <v>34366</v>
      </c>
      <c r="B63">
        <v>62</v>
      </c>
      <c r="C63" s="33">
        <v>22.5</v>
      </c>
      <c r="D63" s="35">
        <v>21.941510000000001</v>
      </c>
      <c r="E63" s="24">
        <f t="shared" si="0"/>
        <v>0.55848999999999904</v>
      </c>
    </row>
    <row r="64" spans="1:5" x14ac:dyDescent="0.15">
      <c r="A64" s="1">
        <v>34394</v>
      </c>
      <c r="B64">
        <v>63</v>
      </c>
      <c r="C64" s="33">
        <v>22.7</v>
      </c>
      <c r="D64" s="35">
        <v>22.994869999999999</v>
      </c>
      <c r="E64" s="24">
        <f t="shared" si="0"/>
        <v>-0.29486999999999952</v>
      </c>
    </row>
    <row r="65" spans="1:5" x14ac:dyDescent="0.15">
      <c r="A65" s="1">
        <v>34425</v>
      </c>
      <c r="B65">
        <v>64</v>
      </c>
      <c r="C65" s="33">
        <v>23.6</v>
      </c>
      <c r="D65" s="35">
        <v>23.506160000000001</v>
      </c>
      <c r="E65" s="24">
        <f t="shared" si="0"/>
        <v>9.3840000000000146E-2</v>
      </c>
    </row>
    <row r="66" spans="1:5" x14ac:dyDescent="0.15">
      <c r="A66" s="1">
        <v>34455</v>
      </c>
      <c r="B66">
        <v>65</v>
      </c>
      <c r="C66" s="33">
        <v>25.1</v>
      </c>
      <c r="D66" s="35">
        <v>25.120419999999999</v>
      </c>
      <c r="E66" s="24">
        <f t="shared" si="0"/>
        <v>-2.0419999999997884E-2</v>
      </c>
    </row>
    <row r="67" spans="1:5" x14ac:dyDescent="0.15">
      <c r="A67" s="1">
        <v>34486</v>
      </c>
      <c r="B67">
        <v>66</v>
      </c>
      <c r="C67" s="33">
        <v>27.6</v>
      </c>
      <c r="D67" s="35">
        <v>27.322700000000001</v>
      </c>
      <c r="E67" s="24">
        <f t="shared" ref="E67:E121" si="1">C67-D67</f>
        <v>0.27730000000000032</v>
      </c>
    </row>
    <row r="68" spans="1:5" x14ac:dyDescent="0.15">
      <c r="A68" s="1">
        <v>34516</v>
      </c>
      <c r="B68">
        <v>67</v>
      </c>
      <c r="C68" s="33">
        <v>28.2</v>
      </c>
      <c r="D68" s="35">
        <v>28.412489999999998</v>
      </c>
      <c r="E68" s="24">
        <f t="shared" si="1"/>
        <v>-0.21248999999999896</v>
      </c>
    </row>
    <row r="69" spans="1:5" x14ac:dyDescent="0.15">
      <c r="A69" s="1">
        <v>34547</v>
      </c>
      <c r="B69">
        <v>68</v>
      </c>
      <c r="C69" s="33">
        <v>27.7</v>
      </c>
      <c r="D69" s="35">
        <v>28.00488</v>
      </c>
      <c r="E69" s="24">
        <f t="shared" si="1"/>
        <v>-0.30488000000000071</v>
      </c>
    </row>
    <row r="70" spans="1:5" x14ac:dyDescent="0.15">
      <c r="A70" s="1">
        <v>34578</v>
      </c>
      <c r="B70">
        <v>69</v>
      </c>
      <c r="C70" s="33">
        <v>25.7</v>
      </c>
      <c r="D70" s="35">
        <v>25.383790000000001</v>
      </c>
      <c r="E70" s="24">
        <f t="shared" si="1"/>
        <v>0.3162099999999981</v>
      </c>
    </row>
    <row r="71" spans="1:5" x14ac:dyDescent="0.15">
      <c r="A71" s="1">
        <v>34608</v>
      </c>
      <c r="B71">
        <v>70</v>
      </c>
      <c r="C71" s="33">
        <v>24.3</v>
      </c>
      <c r="D71" s="35">
        <v>24.425619999999999</v>
      </c>
      <c r="E71" s="24">
        <f t="shared" si="1"/>
        <v>-0.12561999999999784</v>
      </c>
    </row>
    <row r="72" spans="1:5" x14ac:dyDescent="0.15">
      <c r="A72" s="1">
        <v>34639</v>
      </c>
      <c r="B72">
        <v>71</v>
      </c>
      <c r="C72" s="33">
        <v>23.7</v>
      </c>
      <c r="D72" s="35">
        <v>24.468309999999999</v>
      </c>
      <c r="E72" s="24">
        <f t="shared" si="1"/>
        <v>-0.7683099999999996</v>
      </c>
    </row>
    <row r="73" spans="1:5" x14ac:dyDescent="0.15">
      <c r="A73" s="1">
        <v>34669</v>
      </c>
      <c r="B73">
        <v>72</v>
      </c>
      <c r="C73" s="33">
        <v>24.9</v>
      </c>
      <c r="D73" s="35">
        <v>24.614190000000001</v>
      </c>
      <c r="E73" s="24">
        <f t="shared" si="1"/>
        <v>0.2858099999999979</v>
      </c>
    </row>
    <row r="74" spans="1:5" x14ac:dyDescent="0.15">
      <c r="A74" s="1">
        <v>34700</v>
      </c>
      <c r="B74">
        <v>73</v>
      </c>
      <c r="C74" s="33">
        <v>21.8</v>
      </c>
      <c r="D74" s="35">
        <v>21.93045</v>
      </c>
      <c r="E74" s="24">
        <f t="shared" si="1"/>
        <v>-0.13044999999999973</v>
      </c>
    </row>
    <row r="75" spans="1:5" x14ac:dyDescent="0.15">
      <c r="A75" s="1">
        <v>34731</v>
      </c>
      <c r="B75">
        <v>74</v>
      </c>
      <c r="C75" s="33">
        <v>21.9</v>
      </c>
      <c r="D75" s="35">
        <v>22.801950000000001</v>
      </c>
      <c r="E75" s="24">
        <f t="shared" si="1"/>
        <v>-0.90195000000000292</v>
      </c>
    </row>
    <row r="76" spans="1:5" x14ac:dyDescent="0.15">
      <c r="A76" s="1">
        <v>34759</v>
      </c>
      <c r="B76">
        <v>75</v>
      </c>
      <c r="C76" s="33">
        <v>23.1</v>
      </c>
      <c r="D76" s="35">
        <v>22.382829999999998</v>
      </c>
      <c r="E76" s="24">
        <f t="shared" si="1"/>
        <v>0.71717000000000297</v>
      </c>
    </row>
    <row r="77" spans="1:5" x14ac:dyDescent="0.15">
      <c r="A77" s="1">
        <v>34790</v>
      </c>
      <c r="B77">
        <v>76</v>
      </c>
      <c r="C77" s="33">
        <v>23.2</v>
      </c>
      <c r="D77" s="35">
        <v>23.991949999999999</v>
      </c>
      <c r="E77" s="24">
        <f t="shared" si="1"/>
        <v>-0.79194999999999993</v>
      </c>
    </row>
    <row r="78" spans="1:5" x14ac:dyDescent="0.15">
      <c r="A78" s="1">
        <v>34820</v>
      </c>
      <c r="B78">
        <v>77</v>
      </c>
      <c r="C78" s="33">
        <v>24.2</v>
      </c>
      <c r="D78" s="35">
        <v>24.774260000000002</v>
      </c>
      <c r="E78" s="24">
        <f t="shared" si="1"/>
        <v>-0.57426000000000244</v>
      </c>
    </row>
    <row r="79" spans="1:5" x14ac:dyDescent="0.15">
      <c r="A79" s="1">
        <v>34851</v>
      </c>
      <c r="B79">
        <v>78</v>
      </c>
      <c r="C79" s="33">
        <v>27.2</v>
      </c>
      <c r="D79" s="35">
        <v>26.501249999999999</v>
      </c>
      <c r="E79" s="24">
        <f t="shared" si="1"/>
        <v>0.69875000000000043</v>
      </c>
    </row>
    <row r="80" spans="1:5" x14ac:dyDescent="0.15">
      <c r="A80" s="1">
        <v>34881</v>
      </c>
      <c r="B80">
        <v>79</v>
      </c>
      <c r="C80" s="33">
        <v>28</v>
      </c>
      <c r="D80" s="35">
        <v>27.954239999999999</v>
      </c>
      <c r="E80" s="24">
        <f t="shared" si="1"/>
        <v>4.5760000000001355E-2</v>
      </c>
    </row>
    <row r="81" spans="1:5" x14ac:dyDescent="0.15">
      <c r="A81" s="1">
        <v>34912</v>
      </c>
      <c r="B81">
        <v>80</v>
      </c>
      <c r="C81" s="33">
        <v>27.6</v>
      </c>
      <c r="D81" s="35">
        <v>27.78031</v>
      </c>
      <c r="E81" s="24">
        <f t="shared" si="1"/>
        <v>-0.18030999999999864</v>
      </c>
    </row>
    <row r="82" spans="1:5" x14ac:dyDescent="0.15">
      <c r="A82" s="1">
        <v>34943</v>
      </c>
      <c r="B82">
        <v>81</v>
      </c>
      <c r="C82" s="33">
        <v>25.2</v>
      </c>
      <c r="D82" s="35">
        <v>25.553360000000001</v>
      </c>
      <c r="E82" s="24">
        <f t="shared" si="1"/>
        <v>-0.35336000000000212</v>
      </c>
    </row>
    <row r="83" spans="1:5" x14ac:dyDescent="0.15">
      <c r="A83" s="1">
        <v>34973</v>
      </c>
      <c r="B83">
        <v>82</v>
      </c>
      <c r="C83" s="33">
        <v>24.1</v>
      </c>
      <c r="D83" s="35">
        <v>23.983429999999998</v>
      </c>
      <c r="E83" s="24">
        <f t="shared" si="1"/>
        <v>0.11657000000000295</v>
      </c>
    </row>
    <row r="84" spans="1:5" x14ac:dyDescent="0.15">
      <c r="A84" s="1">
        <v>35004</v>
      </c>
      <c r="B84">
        <v>83</v>
      </c>
      <c r="C84" s="33">
        <v>23.6</v>
      </c>
      <c r="D84" s="35">
        <v>23.96762</v>
      </c>
      <c r="E84" s="24">
        <f t="shared" si="1"/>
        <v>-0.36761999999999873</v>
      </c>
    </row>
    <row r="85" spans="1:5" x14ac:dyDescent="0.15">
      <c r="A85" s="1">
        <v>35034</v>
      </c>
      <c r="B85">
        <v>84</v>
      </c>
      <c r="C85" s="33">
        <v>24.1</v>
      </c>
      <c r="D85" s="35">
        <v>24.66574</v>
      </c>
      <c r="E85" s="24">
        <f t="shared" si="1"/>
        <v>-0.56573999999999813</v>
      </c>
    </row>
    <row r="86" spans="1:5" x14ac:dyDescent="0.15">
      <c r="A86" s="1">
        <v>35065</v>
      </c>
      <c r="B86">
        <v>85</v>
      </c>
      <c r="C86" s="33">
        <v>20.7</v>
      </c>
      <c r="D86" s="35">
        <v>21.243649999999999</v>
      </c>
      <c r="E86" s="24">
        <f t="shared" si="1"/>
        <v>-0.54364999999999952</v>
      </c>
    </row>
    <row r="87" spans="1:5" x14ac:dyDescent="0.15">
      <c r="A87" s="1">
        <v>35096</v>
      </c>
      <c r="B87">
        <v>86</v>
      </c>
      <c r="C87" s="33">
        <v>22</v>
      </c>
      <c r="D87" s="35">
        <v>21.5931</v>
      </c>
      <c r="E87" s="24">
        <f t="shared" si="1"/>
        <v>0.40690000000000026</v>
      </c>
    </row>
    <row r="88" spans="1:5" x14ac:dyDescent="0.15">
      <c r="A88" s="1">
        <v>35125</v>
      </c>
      <c r="B88">
        <v>87</v>
      </c>
      <c r="C88" s="33">
        <v>22.5</v>
      </c>
      <c r="D88" s="35">
        <v>22.714189999999999</v>
      </c>
      <c r="E88" s="24">
        <f t="shared" si="1"/>
        <v>-0.21418999999999855</v>
      </c>
    </row>
    <row r="89" spans="1:5" x14ac:dyDescent="0.15">
      <c r="A89" s="1">
        <v>35156</v>
      </c>
      <c r="B89">
        <v>88</v>
      </c>
      <c r="C89" s="33">
        <v>23.6</v>
      </c>
      <c r="D89" s="35">
        <v>23.28558</v>
      </c>
      <c r="E89" s="24">
        <f t="shared" si="1"/>
        <v>0.31442000000000192</v>
      </c>
    </row>
    <row r="90" spans="1:5" x14ac:dyDescent="0.15">
      <c r="A90" s="1">
        <v>35186</v>
      </c>
      <c r="B90">
        <v>89</v>
      </c>
      <c r="C90" s="33">
        <v>25.2</v>
      </c>
      <c r="D90" s="35">
        <v>25.116420000000002</v>
      </c>
      <c r="E90" s="24">
        <f t="shared" si="1"/>
        <v>8.3579999999997767E-2</v>
      </c>
    </row>
    <row r="91" spans="1:5" x14ac:dyDescent="0.15">
      <c r="A91" s="1">
        <v>35217</v>
      </c>
      <c r="B91">
        <v>90</v>
      </c>
      <c r="C91" s="33">
        <v>27.6</v>
      </c>
      <c r="D91" s="35">
        <v>27.70317</v>
      </c>
      <c r="E91" s="24">
        <f t="shared" si="1"/>
        <v>-0.10316999999999865</v>
      </c>
    </row>
    <row r="92" spans="1:5" x14ac:dyDescent="0.15">
      <c r="A92" s="1">
        <v>35247</v>
      </c>
      <c r="B92">
        <v>91</v>
      </c>
      <c r="C92" s="33">
        <v>28.2</v>
      </c>
      <c r="D92" s="35">
        <v>28.414719999999999</v>
      </c>
      <c r="E92" s="24">
        <f t="shared" si="1"/>
        <v>-0.2147199999999998</v>
      </c>
    </row>
    <row r="93" spans="1:5" x14ac:dyDescent="0.15">
      <c r="A93" s="1">
        <v>35278</v>
      </c>
      <c r="B93">
        <v>92</v>
      </c>
      <c r="C93" s="33">
        <v>28</v>
      </c>
      <c r="D93" s="35">
        <v>27.892189999999999</v>
      </c>
      <c r="E93" s="24">
        <f t="shared" si="1"/>
        <v>0.10781000000000063</v>
      </c>
    </row>
    <row r="94" spans="1:5" x14ac:dyDescent="0.15">
      <c r="A94" s="1">
        <v>35309</v>
      </c>
      <c r="B94">
        <v>93</v>
      </c>
      <c r="C94" s="33">
        <v>26.3</v>
      </c>
      <c r="D94" s="35">
        <v>26.032260000000001</v>
      </c>
      <c r="E94" s="24">
        <f t="shared" si="1"/>
        <v>0.26773999999999987</v>
      </c>
    </row>
    <row r="95" spans="1:5" x14ac:dyDescent="0.15">
      <c r="A95" s="1">
        <v>35339</v>
      </c>
      <c r="B95">
        <v>94</v>
      </c>
      <c r="C95" s="33">
        <v>25.9</v>
      </c>
      <c r="D95" s="35">
        <v>24.953530000000001</v>
      </c>
      <c r="E95" s="24">
        <f t="shared" si="1"/>
        <v>0.94646999999999792</v>
      </c>
    </row>
    <row r="96" spans="1:5" x14ac:dyDescent="0.15">
      <c r="A96" s="1">
        <v>35370</v>
      </c>
      <c r="B96">
        <v>95</v>
      </c>
      <c r="C96" s="33">
        <v>25.9</v>
      </c>
      <c r="D96" s="35">
        <v>25.50329</v>
      </c>
      <c r="E96" s="24">
        <f t="shared" si="1"/>
        <v>0.39670999999999879</v>
      </c>
    </row>
    <row r="97" spans="1:5" x14ac:dyDescent="0.15">
      <c r="A97" s="1">
        <v>35400</v>
      </c>
      <c r="B97">
        <v>96</v>
      </c>
      <c r="C97" s="33">
        <v>27.1</v>
      </c>
      <c r="D97" s="35">
        <v>26.876470000000001</v>
      </c>
      <c r="E97" s="24">
        <f t="shared" si="1"/>
        <v>0.22353000000000023</v>
      </c>
    </row>
    <row r="98" spans="1:5" x14ac:dyDescent="0.15">
      <c r="A98" s="1">
        <v>35431</v>
      </c>
      <c r="B98">
        <v>97</v>
      </c>
      <c r="C98" s="33">
        <v>22.9</v>
      </c>
      <c r="D98" s="35">
        <v>23.7502</v>
      </c>
      <c r="E98" s="24">
        <f t="shared" si="1"/>
        <v>-0.85020000000000095</v>
      </c>
    </row>
    <row r="99" spans="1:5" x14ac:dyDescent="0.15">
      <c r="A99" s="1">
        <v>35462</v>
      </c>
      <c r="B99">
        <v>98</v>
      </c>
      <c r="C99" s="33">
        <v>23.8</v>
      </c>
      <c r="D99" s="35">
        <v>23.777940000000001</v>
      </c>
      <c r="E99" s="24">
        <f t="shared" si="1"/>
        <v>2.2059999999999746E-2</v>
      </c>
    </row>
    <row r="100" spans="1:5" x14ac:dyDescent="0.15">
      <c r="A100" s="1">
        <v>35490</v>
      </c>
      <c r="B100">
        <v>99</v>
      </c>
      <c r="C100" s="33">
        <v>24.8</v>
      </c>
      <c r="D100" s="35">
        <v>24.478919999999999</v>
      </c>
      <c r="E100" s="24">
        <f t="shared" si="1"/>
        <v>0.32108000000000203</v>
      </c>
    </row>
    <row r="101" spans="1:5" x14ac:dyDescent="0.15">
      <c r="A101" s="1">
        <v>35521</v>
      </c>
      <c r="B101">
        <v>100</v>
      </c>
      <c r="C101" s="33">
        <v>25.4</v>
      </c>
      <c r="D101" s="35">
        <v>25.463550000000001</v>
      </c>
      <c r="E101" s="24">
        <f t="shared" si="1"/>
        <v>-6.3550000000002882E-2</v>
      </c>
    </row>
    <row r="102" spans="1:5" x14ac:dyDescent="0.15">
      <c r="A102" s="1">
        <v>35551</v>
      </c>
      <c r="B102">
        <v>101</v>
      </c>
      <c r="C102" s="33">
        <v>27</v>
      </c>
      <c r="D102" s="35">
        <v>26.748519999999999</v>
      </c>
      <c r="E102" s="24">
        <f t="shared" si="1"/>
        <v>0.25148000000000081</v>
      </c>
    </row>
    <row r="103" spans="1:5" x14ac:dyDescent="0.15">
      <c r="A103" s="1">
        <v>35582</v>
      </c>
      <c r="B103">
        <v>102</v>
      </c>
      <c r="C103" s="33">
        <v>29.9</v>
      </c>
      <c r="D103" s="35">
        <v>29.6449</v>
      </c>
      <c r="E103" s="24">
        <f t="shared" si="1"/>
        <v>0.25509999999999877</v>
      </c>
    </row>
    <row r="104" spans="1:5" x14ac:dyDescent="0.15">
      <c r="A104" s="1">
        <v>35612</v>
      </c>
      <c r="B104">
        <v>103</v>
      </c>
      <c r="C104" s="33">
        <v>31.2</v>
      </c>
      <c r="D104" s="35">
        <v>30.54965</v>
      </c>
      <c r="E104" s="24">
        <f t="shared" si="1"/>
        <v>0.65034999999999954</v>
      </c>
    </row>
    <row r="105" spans="1:5" x14ac:dyDescent="0.15">
      <c r="A105" s="1">
        <v>35643</v>
      </c>
      <c r="B105">
        <v>104</v>
      </c>
      <c r="C105" s="33">
        <v>30.7</v>
      </c>
      <c r="D105" s="35">
        <v>30.766179999999999</v>
      </c>
      <c r="E105" s="24">
        <f t="shared" si="1"/>
        <v>-6.6179999999999239E-2</v>
      </c>
    </row>
    <row r="106" spans="1:5" x14ac:dyDescent="0.15">
      <c r="A106" s="1">
        <v>35674</v>
      </c>
      <c r="B106">
        <v>105</v>
      </c>
      <c r="C106" s="33">
        <v>28.9</v>
      </c>
      <c r="D106" s="35">
        <v>28.58822</v>
      </c>
      <c r="E106" s="24">
        <f t="shared" si="1"/>
        <v>0.31177999999999884</v>
      </c>
    </row>
    <row r="107" spans="1:5" x14ac:dyDescent="0.15">
      <c r="A107" s="1">
        <v>35704</v>
      </c>
      <c r="B107">
        <v>106</v>
      </c>
      <c r="C107" s="33">
        <v>28.3</v>
      </c>
      <c r="D107" s="35">
        <v>27.840420000000002</v>
      </c>
      <c r="E107" s="24">
        <f t="shared" si="1"/>
        <v>0.45957999999999899</v>
      </c>
    </row>
    <row r="108" spans="1:5" x14ac:dyDescent="0.15">
      <c r="A108" s="1">
        <v>35735</v>
      </c>
      <c r="B108">
        <v>107</v>
      </c>
      <c r="C108" s="33">
        <v>28</v>
      </c>
      <c r="D108" s="35">
        <v>27.82544</v>
      </c>
      <c r="E108" s="24">
        <f t="shared" si="1"/>
        <v>0.1745599999999996</v>
      </c>
    </row>
    <row r="109" spans="1:5" x14ac:dyDescent="0.15">
      <c r="A109" s="1">
        <v>35765</v>
      </c>
      <c r="B109">
        <v>108</v>
      </c>
      <c r="C109" s="33">
        <v>29.1</v>
      </c>
      <c r="D109" s="35">
        <v>28.846399999999999</v>
      </c>
      <c r="E109" s="24">
        <f t="shared" si="1"/>
        <v>0.25360000000000227</v>
      </c>
    </row>
    <row r="110" spans="1:5" x14ac:dyDescent="0.15">
      <c r="A110" s="30">
        <v>35796</v>
      </c>
      <c r="B110" s="27">
        <v>109</v>
      </c>
      <c r="C110" s="37">
        <v>25.6</v>
      </c>
      <c r="D110" s="36">
        <v>25.459019999999999</v>
      </c>
      <c r="E110" s="32">
        <f t="shared" si="1"/>
        <v>0.14098000000000255</v>
      </c>
    </row>
    <row r="111" spans="1:5" x14ac:dyDescent="0.15">
      <c r="A111" s="30">
        <v>35827</v>
      </c>
      <c r="B111" s="27">
        <v>110</v>
      </c>
      <c r="C111" s="37">
        <v>26.5</v>
      </c>
      <c r="D111" s="36">
        <v>26.143070000000002</v>
      </c>
      <c r="E111" s="32">
        <f t="shared" si="1"/>
        <v>0.35692999999999842</v>
      </c>
    </row>
    <row r="112" spans="1:5" x14ac:dyDescent="0.15">
      <c r="A112" s="30">
        <v>35855</v>
      </c>
      <c r="B112" s="27">
        <v>111</v>
      </c>
      <c r="C112" s="37">
        <v>27.2</v>
      </c>
      <c r="D112" s="36">
        <v>26.932500000000001</v>
      </c>
      <c r="E112" s="32">
        <f t="shared" si="1"/>
        <v>0.26749999999999829</v>
      </c>
    </row>
    <row r="113" spans="1:5" x14ac:dyDescent="0.15">
      <c r="A113" s="30">
        <v>35886</v>
      </c>
      <c r="B113" s="27">
        <v>112</v>
      </c>
      <c r="C113" s="37">
        <v>27.9</v>
      </c>
      <c r="D113" s="36">
        <v>27.464230000000001</v>
      </c>
      <c r="E113" s="32">
        <f t="shared" si="1"/>
        <v>0.43576999999999799</v>
      </c>
    </row>
    <row r="114" spans="1:5" x14ac:dyDescent="0.15">
      <c r="A114" s="30">
        <v>35916</v>
      </c>
      <c r="B114" s="27">
        <v>113</v>
      </c>
      <c r="C114" s="37">
        <v>29.4</v>
      </c>
      <c r="D114" s="36">
        <v>28.78248</v>
      </c>
      <c r="E114" s="32">
        <f t="shared" si="1"/>
        <v>0.61751999999999896</v>
      </c>
    </row>
    <row r="115" spans="1:5" x14ac:dyDescent="0.15">
      <c r="A115" s="30">
        <v>35947</v>
      </c>
      <c r="B115" s="27">
        <v>114</v>
      </c>
      <c r="C115" s="37">
        <v>31.8</v>
      </c>
      <c r="D115" s="36">
        <v>31.453389999999999</v>
      </c>
      <c r="E115" s="32">
        <f t="shared" si="1"/>
        <v>0.34661000000000186</v>
      </c>
    </row>
    <row r="116" spans="1:5" x14ac:dyDescent="0.15">
      <c r="A116" s="30">
        <v>35977</v>
      </c>
      <c r="B116" s="27">
        <v>115</v>
      </c>
      <c r="C116" s="37">
        <v>32.700000000000003</v>
      </c>
      <c r="D116" s="36">
        <v>32.254829999999998</v>
      </c>
      <c r="E116" s="32">
        <f t="shared" si="1"/>
        <v>0.44517000000000451</v>
      </c>
    </row>
    <row r="117" spans="1:5" x14ac:dyDescent="0.15">
      <c r="A117" s="30">
        <v>36008</v>
      </c>
      <c r="B117" s="27">
        <v>116</v>
      </c>
      <c r="C117" s="37">
        <v>32.4</v>
      </c>
      <c r="D117" s="36">
        <v>31.830410000000001</v>
      </c>
      <c r="E117" s="32">
        <f t="shared" si="1"/>
        <v>0.56958999999999804</v>
      </c>
    </row>
    <row r="118" spans="1:5" x14ac:dyDescent="0.15">
      <c r="A118" s="30">
        <v>36039</v>
      </c>
      <c r="B118" s="27">
        <v>117</v>
      </c>
      <c r="C118" s="37">
        <v>30.4</v>
      </c>
      <c r="D118" s="36">
        <v>29.80274</v>
      </c>
      <c r="E118" s="32">
        <f t="shared" si="1"/>
        <v>0.59725999999999857</v>
      </c>
    </row>
    <row r="119" spans="1:5" x14ac:dyDescent="0.15">
      <c r="A119" s="30">
        <v>36069</v>
      </c>
      <c r="B119" s="27">
        <v>118</v>
      </c>
      <c r="C119" s="37">
        <v>29.5</v>
      </c>
      <c r="D119" s="36">
        <v>29.04907</v>
      </c>
      <c r="E119" s="32">
        <f t="shared" si="1"/>
        <v>0.45092999999999961</v>
      </c>
    </row>
    <row r="120" spans="1:5" x14ac:dyDescent="0.15">
      <c r="A120" s="30">
        <v>36100</v>
      </c>
      <c r="B120" s="27">
        <v>119</v>
      </c>
      <c r="C120" s="37">
        <v>29.3</v>
      </c>
      <c r="D120" s="36">
        <v>28.735800000000001</v>
      </c>
      <c r="E120" s="32">
        <f t="shared" si="1"/>
        <v>0.56419999999999959</v>
      </c>
    </row>
    <row r="121" spans="1:5" x14ac:dyDescent="0.15">
      <c r="A121" s="30">
        <v>36130</v>
      </c>
      <c r="B121" s="27">
        <v>120</v>
      </c>
      <c r="C121" s="37">
        <v>30.3</v>
      </c>
      <c r="D121" s="36">
        <v>29.618549999999999</v>
      </c>
      <c r="E121" s="32">
        <f t="shared" si="1"/>
        <v>0.68145000000000167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3"/>
  <sheetViews>
    <sheetView tabSelected="1" topLeftCell="L9" zoomScale="67" workbookViewId="0">
      <selection activeCell="R46" sqref="R46"/>
    </sheetView>
  </sheetViews>
  <sheetFormatPr baseColWidth="10" defaultRowHeight="13" x14ac:dyDescent="0.15"/>
  <cols>
    <col min="4" max="4" width="17.33203125" bestFit="1" customWidth="1"/>
    <col min="5" max="5" width="17.83203125" bestFit="1" customWidth="1"/>
    <col min="6" max="6" width="18.6640625" customWidth="1"/>
    <col min="7" max="7" width="13.83203125" customWidth="1"/>
    <col min="9" max="9" width="20.83203125" bestFit="1" customWidth="1"/>
    <col min="11" max="11" width="19" bestFit="1" customWidth="1"/>
    <col min="12" max="12" width="12" bestFit="1" customWidth="1"/>
    <col min="13" max="14" width="12.33203125" bestFit="1" customWidth="1"/>
    <col min="15" max="15" width="28.33203125" bestFit="1" customWidth="1"/>
    <col min="16" max="16" width="22.5" bestFit="1" customWidth="1"/>
    <col min="17" max="17" width="21.1640625" bestFit="1" customWidth="1"/>
    <col min="18" max="18" width="34.1640625" bestFit="1" customWidth="1"/>
    <col min="19" max="19" width="24.1640625" bestFit="1" customWidth="1"/>
    <col min="21" max="21" width="35.1640625" bestFit="1" customWidth="1"/>
    <col min="22" max="22" width="19.5" bestFit="1" customWidth="1"/>
  </cols>
  <sheetData>
    <row r="1" spans="1:22" x14ac:dyDescent="0.15">
      <c r="A1" t="s">
        <v>1</v>
      </c>
      <c r="B1" t="s">
        <v>3</v>
      </c>
      <c r="C1" t="s">
        <v>0</v>
      </c>
      <c r="D1" t="s">
        <v>74</v>
      </c>
      <c r="E1" t="s">
        <v>102</v>
      </c>
      <c r="F1" t="s">
        <v>75</v>
      </c>
      <c r="G1" t="s">
        <v>76</v>
      </c>
      <c r="H1" t="s">
        <v>120</v>
      </c>
      <c r="I1" t="s">
        <v>77</v>
      </c>
      <c r="J1" t="s">
        <v>121</v>
      </c>
      <c r="K1" s="29" t="s">
        <v>78</v>
      </c>
      <c r="L1" s="29" t="s">
        <v>79</v>
      </c>
      <c r="U1" t="s">
        <v>122</v>
      </c>
      <c r="V1" t="s">
        <v>123</v>
      </c>
    </row>
    <row r="2" spans="1:22" x14ac:dyDescent="0.15">
      <c r="A2" s="1">
        <v>32509</v>
      </c>
      <c r="B2">
        <v>1</v>
      </c>
      <c r="C2">
        <v>16.2</v>
      </c>
      <c r="E2" s="35">
        <v>16.183879999999998</v>
      </c>
    </row>
    <row r="3" spans="1:22" x14ac:dyDescent="0.15">
      <c r="A3" s="1">
        <v>32540</v>
      </c>
      <c r="B3">
        <v>2</v>
      </c>
      <c r="C3">
        <v>16.7</v>
      </c>
      <c r="E3" s="35">
        <v>16.68347</v>
      </c>
    </row>
    <row r="4" spans="1:22" x14ac:dyDescent="0.15">
      <c r="A4" s="1">
        <v>32568</v>
      </c>
      <c r="B4">
        <v>3</v>
      </c>
      <c r="C4">
        <v>18.7</v>
      </c>
      <c r="E4" s="35">
        <v>18.681550000000001</v>
      </c>
    </row>
    <row r="5" spans="1:22" x14ac:dyDescent="0.15">
      <c r="A5" s="1">
        <v>32599</v>
      </c>
      <c r="B5">
        <v>4</v>
      </c>
      <c r="C5">
        <v>18.8</v>
      </c>
      <c r="E5" s="35">
        <v>18.78153</v>
      </c>
      <c r="N5" t="s">
        <v>83</v>
      </c>
      <c r="O5" t="s">
        <v>84</v>
      </c>
      <c r="P5" t="s">
        <v>85</v>
      </c>
      <c r="Q5" t="s">
        <v>87</v>
      </c>
    </row>
    <row r="6" spans="1:22" x14ac:dyDescent="0.15">
      <c r="A6" s="1">
        <v>32629</v>
      </c>
      <c r="B6">
        <v>5</v>
      </c>
      <c r="C6">
        <v>20.6</v>
      </c>
      <c r="E6" s="35">
        <v>20.579809999999998</v>
      </c>
      <c r="M6" t="s">
        <v>100</v>
      </c>
      <c r="N6" s="2">
        <f>(1/D123)/(1/E123+1/F123+1/D123)</f>
        <v>0.31874780820873572</v>
      </c>
      <c r="O6" s="2">
        <f>(1/E123)/(1/E123+1/F123+1/D123)</f>
        <v>0.541878079479858</v>
      </c>
      <c r="P6" s="2">
        <f>(1/F123)/(1/E123+1/F123+1/D123)</f>
        <v>0.13937411231140637</v>
      </c>
      <c r="Q6" s="34">
        <f>SUM(N6:P6)</f>
        <v>1</v>
      </c>
    </row>
    <row r="7" spans="1:22" x14ac:dyDescent="0.15">
      <c r="A7" s="1">
        <v>32660</v>
      </c>
      <c r="B7">
        <v>6</v>
      </c>
      <c r="C7">
        <v>22.5</v>
      </c>
      <c r="E7" s="35">
        <v>22.478000000000002</v>
      </c>
      <c r="O7" s="24"/>
    </row>
    <row r="8" spans="1:22" x14ac:dyDescent="0.15">
      <c r="A8" s="1">
        <v>32690</v>
      </c>
      <c r="B8">
        <v>7</v>
      </c>
      <c r="C8">
        <v>23.3</v>
      </c>
      <c r="E8" s="35">
        <v>23.277280000000001</v>
      </c>
      <c r="M8" t="s">
        <v>101</v>
      </c>
      <c r="N8" s="2">
        <v>0.15275069790015056</v>
      </c>
      <c r="O8" s="2">
        <v>0.84724929126465298</v>
      </c>
      <c r="P8" s="2">
        <v>0</v>
      </c>
      <c r="Q8" s="34">
        <f>SUM(N8:P8)</f>
        <v>0.99999998916480348</v>
      </c>
    </row>
    <row r="9" spans="1:22" x14ac:dyDescent="0.15">
      <c r="A9" s="1">
        <v>32721</v>
      </c>
      <c r="B9">
        <v>8</v>
      </c>
      <c r="C9">
        <v>23.8</v>
      </c>
      <c r="E9" s="35">
        <v>23.776859999999999</v>
      </c>
    </row>
    <row r="10" spans="1:22" x14ac:dyDescent="0.15">
      <c r="A10" s="1">
        <v>32752</v>
      </c>
      <c r="B10">
        <v>9</v>
      </c>
      <c r="C10">
        <v>22.3</v>
      </c>
      <c r="E10" s="35">
        <v>22.27844</v>
      </c>
    </row>
    <row r="11" spans="1:22" x14ac:dyDescent="0.15">
      <c r="A11" s="1">
        <v>32782</v>
      </c>
      <c r="B11">
        <v>10</v>
      </c>
      <c r="C11">
        <v>22.3</v>
      </c>
      <c r="E11" s="35">
        <v>22.27853</v>
      </c>
    </row>
    <row r="12" spans="1:22" x14ac:dyDescent="0.15">
      <c r="A12" s="1">
        <v>32813</v>
      </c>
      <c r="B12">
        <v>11</v>
      </c>
      <c r="C12">
        <v>22.1</v>
      </c>
      <c r="E12" s="35">
        <v>22.078810000000001</v>
      </c>
    </row>
    <row r="13" spans="1:22" x14ac:dyDescent="0.15">
      <c r="A13" s="1">
        <v>32843</v>
      </c>
      <c r="B13">
        <v>12</v>
      </c>
      <c r="C13">
        <v>23.6</v>
      </c>
      <c r="E13" s="35">
        <v>23.577390000000001</v>
      </c>
    </row>
    <row r="14" spans="1:22" x14ac:dyDescent="0.15">
      <c r="A14" s="1">
        <v>32874</v>
      </c>
      <c r="B14">
        <v>1</v>
      </c>
      <c r="C14">
        <v>20.100000000000001</v>
      </c>
      <c r="D14" s="2">
        <v>19.454355554747618</v>
      </c>
      <c r="E14" s="35">
        <v>19.026990000000001</v>
      </c>
      <c r="F14" s="2">
        <v>16.2</v>
      </c>
      <c r="G14" s="2">
        <f t="shared" ref="G14:G45" si="0">AVERAGE(D14:F14)</f>
        <v>18.227115184915874</v>
      </c>
      <c r="H14" s="2">
        <f>C14-G14</f>
        <v>1.8728848150841273</v>
      </c>
      <c r="I14" s="2">
        <f t="array" ref="I14:I121">TREND(C14:C109,D14:F109,D14:F121)</f>
        <v>19.096954934673775</v>
      </c>
      <c r="J14" s="2">
        <f>C14-I14</f>
        <v>1.0030450653262264</v>
      </c>
      <c r="K14" s="24">
        <f>SUMPRODUCT(D14:F14,$N$6:$P$6)</f>
        <v>18.769202612116494</v>
      </c>
      <c r="L14" s="24">
        <f>SUMPRODUCT(D14:F14,$N$8:$P$8)</f>
        <v>19.092270180585011</v>
      </c>
      <c r="U14" s="24">
        <f>C14-K14</f>
        <v>1.3307973878835071</v>
      </c>
      <c r="V14" s="24">
        <f>C14-L14</f>
        <v>1.0077298194149904</v>
      </c>
    </row>
    <row r="15" spans="1:22" x14ac:dyDescent="0.15">
      <c r="A15" s="1">
        <v>32905</v>
      </c>
      <c r="B15">
        <v>2</v>
      </c>
      <c r="C15">
        <v>21.6</v>
      </c>
      <c r="D15" s="2">
        <v>20.422843526116338</v>
      </c>
      <c r="E15" s="35">
        <v>20.53349</v>
      </c>
      <c r="F15" s="2">
        <v>17.75</v>
      </c>
      <c r="G15" s="2">
        <f t="shared" si="0"/>
        <v>19.568777842038781</v>
      </c>
      <c r="H15" s="2">
        <f t="shared" ref="H15:H78" si="1">C15-G15</f>
        <v>2.0312221579612206</v>
      </c>
      <c r="I15" s="2">
        <v>20.480142740504544</v>
      </c>
      <c r="J15" s="2">
        <f t="shared" ref="J15:J78" si="2">C15-I15</f>
        <v>1.1198572594954577</v>
      </c>
      <c r="K15" s="24">
        <f t="shared" ref="K15:K78" si="3">SUMPRODUCT(D15:F15,$N$6:$P$6)</f>
        <v>20.110275231085883</v>
      </c>
      <c r="L15" s="24">
        <f t="shared" ref="L15:L78" si="4">SUMPRODUCT(D15:F15,$N$8:$P$8)</f>
        <v>20.516588451409682</v>
      </c>
      <c r="U15" s="24">
        <f t="shared" ref="U15:U78" si="5">C15-K15</f>
        <v>1.4897247689141189</v>
      </c>
      <c r="V15" s="24">
        <f t="shared" ref="V15:V78" si="6">C15-L15</f>
        <v>1.0834115485903197</v>
      </c>
    </row>
    <row r="16" spans="1:22" x14ac:dyDescent="0.15">
      <c r="A16" s="1">
        <v>32933</v>
      </c>
      <c r="B16">
        <v>3</v>
      </c>
      <c r="C16">
        <v>21.6</v>
      </c>
      <c r="D16" s="2">
        <v>21.629423570586084</v>
      </c>
      <c r="E16" s="35">
        <v>22.885449999999999</v>
      </c>
      <c r="F16" s="2">
        <v>21.02</v>
      </c>
      <c r="G16" s="2">
        <f t="shared" si="0"/>
        <v>21.844957856862028</v>
      </c>
      <c r="H16" s="2">
        <f t="shared" si="1"/>
        <v>-0.24495785686202609</v>
      </c>
      <c r="I16" s="2">
        <v>22.570827459218371</v>
      </c>
      <c r="J16" s="2">
        <f t="shared" si="2"/>
        <v>-0.97082745921836988</v>
      </c>
      <c r="K16" s="24">
        <f t="shared" si="3"/>
        <v>22.225098890760759</v>
      </c>
      <c r="L16" s="24">
        <f t="shared" si="4"/>
        <v>22.69359083835764</v>
      </c>
      <c r="U16" s="24">
        <f t="shared" si="5"/>
        <v>-0.62509889076075709</v>
      </c>
      <c r="V16" s="24">
        <f t="shared" si="6"/>
        <v>-1.0935908383576383</v>
      </c>
    </row>
    <row r="17" spans="1:22" x14ac:dyDescent="0.15">
      <c r="A17" s="1">
        <v>32964</v>
      </c>
      <c r="B17">
        <v>4</v>
      </c>
      <c r="C17">
        <v>21.9</v>
      </c>
      <c r="D17" s="2">
        <v>21.735605719218889</v>
      </c>
      <c r="E17" s="35">
        <v>21.512969999999999</v>
      </c>
      <c r="F17" s="2">
        <v>21.31</v>
      </c>
      <c r="G17" s="2">
        <f t="shared" si="0"/>
        <v>21.519525239739632</v>
      </c>
      <c r="H17" s="2">
        <f t="shared" si="1"/>
        <v>0.3804747602603662</v>
      </c>
      <c r="I17" s="2">
        <v>21.539864956933993</v>
      </c>
      <c r="J17" s="2">
        <f t="shared" si="2"/>
        <v>0.36013504306600552</v>
      </c>
      <c r="K17" s="24">
        <f t="shared" si="3"/>
        <v>21.555645883954149</v>
      </c>
      <c r="L17" s="24">
        <f t="shared" si="4"/>
        <v>21.546977528390929</v>
      </c>
      <c r="U17" s="24">
        <f t="shared" si="5"/>
        <v>0.34435411604584942</v>
      </c>
      <c r="V17" s="24">
        <f t="shared" si="6"/>
        <v>0.3530224716090693</v>
      </c>
    </row>
    <row r="18" spans="1:22" x14ac:dyDescent="0.15">
      <c r="A18" s="1">
        <v>32994</v>
      </c>
      <c r="B18">
        <v>5</v>
      </c>
      <c r="C18">
        <v>23.4</v>
      </c>
      <c r="D18" s="2">
        <v>22.003082434884135</v>
      </c>
      <c r="E18" s="35">
        <v>23.392199999999999</v>
      </c>
      <c r="F18" s="2">
        <v>23.54</v>
      </c>
      <c r="G18" s="2">
        <f t="shared" si="0"/>
        <v>22.978427478294709</v>
      </c>
      <c r="H18" s="2">
        <f t="shared" si="1"/>
        <v>0.42157252170528992</v>
      </c>
      <c r="I18" s="2">
        <v>23.05005606101906</v>
      </c>
      <c r="J18" s="2">
        <f t="shared" si="2"/>
        <v>0.3499439389809389</v>
      </c>
      <c r="K18" s="24">
        <f t="shared" si="3"/>
        <v>22.970021314574687</v>
      </c>
      <c r="L18" s="24">
        <f t="shared" si="4"/>
        <v>23.180011069004113</v>
      </c>
      <c r="U18" s="24">
        <f t="shared" si="5"/>
        <v>0.42997868542531137</v>
      </c>
      <c r="V18" s="24">
        <f t="shared" si="6"/>
        <v>0.21998893099588557</v>
      </c>
    </row>
    <row r="19" spans="1:22" x14ac:dyDescent="0.15">
      <c r="A19" s="1">
        <v>33025</v>
      </c>
      <c r="B19">
        <v>6</v>
      </c>
      <c r="C19">
        <v>25.9</v>
      </c>
      <c r="D19" s="2">
        <v>25.383001468067341</v>
      </c>
      <c r="E19" s="35">
        <v>25.166989999999998</v>
      </c>
      <c r="F19" s="2">
        <v>25.7</v>
      </c>
      <c r="G19" s="2">
        <f t="shared" si="0"/>
        <v>25.416663822689113</v>
      </c>
      <c r="H19" s="2">
        <f t="shared" si="1"/>
        <v>0.48333617731088552</v>
      </c>
      <c r="I19" s="2">
        <v>25.193399879990338</v>
      </c>
      <c r="J19" s="2">
        <f t="shared" si="2"/>
        <v>0.70660012000966077</v>
      </c>
      <c r="K19" s="24">
        <f t="shared" si="3"/>
        <v>25.310130977597524</v>
      </c>
      <c r="L19" s="24">
        <f t="shared" si="4"/>
        <v>25.199985629812439</v>
      </c>
      <c r="U19" s="24">
        <f t="shared" si="5"/>
        <v>0.58986902240247474</v>
      </c>
      <c r="V19" s="24">
        <f t="shared" si="6"/>
        <v>0.70001437018756008</v>
      </c>
    </row>
    <row r="20" spans="1:22" x14ac:dyDescent="0.15">
      <c r="A20" s="1">
        <v>33055</v>
      </c>
      <c r="B20">
        <v>7</v>
      </c>
      <c r="C20">
        <v>26</v>
      </c>
      <c r="D20" s="2">
        <v>26.258415631330443</v>
      </c>
      <c r="E20" s="35">
        <v>26.26519</v>
      </c>
      <c r="F20" s="2">
        <v>26.7</v>
      </c>
      <c r="G20" s="2">
        <f t="shared" si="0"/>
        <v>26.407868543776814</v>
      </c>
      <c r="H20" s="2">
        <f t="shared" si="1"/>
        <v>-0.40786854377681436</v>
      </c>
      <c r="I20" s="2">
        <v>26.240355929090441</v>
      </c>
      <c r="J20" s="2">
        <f t="shared" si="2"/>
        <v>-0.24035592909044112</v>
      </c>
      <c r="K20" s="24">
        <f t="shared" si="3"/>
        <v>26.323631942608706</v>
      </c>
      <c r="L20" s="24">
        <f t="shared" si="4"/>
        <v>26.264154925869398</v>
      </c>
      <c r="U20" s="24">
        <f t="shared" si="5"/>
        <v>-0.32363194260870642</v>
      </c>
      <c r="V20" s="24">
        <f t="shared" si="6"/>
        <v>-0.26415492586939848</v>
      </c>
    </row>
    <row r="21" spans="1:22" ht="16" x14ac:dyDescent="0.2">
      <c r="A21" s="1">
        <v>33086</v>
      </c>
      <c r="B21">
        <v>8</v>
      </c>
      <c r="C21">
        <v>26.2</v>
      </c>
      <c r="D21" s="2">
        <v>25.56613066900502</v>
      </c>
      <c r="E21" s="35">
        <v>26.168780000000002</v>
      </c>
      <c r="F21" s="2">
        <v>27.12</v>
      </c>
      <c r="G21" s="2">
        <f t="shared" si="0"/>
        <v>26.284970223001675</v>
      </c>
      <c r="H21" s="2">
        <f t="shared" si="1"/>
        <v>-8.4970223001676004E-2</v>
      </c>
      <c r="I21" s="2">
        <v>26.008100319500436</v>
      </c>
      <c r="J21" s="2">
        <f t="shared" si="2"/>
        <v>0.19189968049956363</v>
      </c>
      <c r="K21" s="24">
        <f t="shared" si="3"/>
        <v>26.109262289739746</v>
      </c>
      <c r="L21" s="24">
        <f t="shared" si="4"/>
        <v>26.076724610557587</v>
      </c>
      <c r="N21" s="38" t="s">
        <v>103</v>
      </c>
      <c r="O21" s="38" t="s">
        <v>104</v>
      </c>
      <c r="P21" s="38" t="s">
        <v>105</v>
      </c>
      <c r="Q21" s="38" t="s">
        <v>106</v>
      </c>
      <c r="R21" s="38" t="s">
        <v>107</v>
      </c>
      <c r="S21" s="38" t="s">
        <v>11</v>
      </c>
      <c r="T21" s="38" t="s">
        <v>12</v>
      </c>
      <c r="U21" s="24">
        <f t="shared" si="5"/>
        <v>9.0737710260253124E-2</v>
      </c>
      <c r="V21" s="24">
        <f t="shared" si="6"/>
        <v>0.12327538944241212</v>
      </c>
    </row>
    <row r="22" spans="1:22" ht="16" x14ac:dyDescent="0.2">
      <c r="A22" s="1">
        <v>33117</v>
      </c>
      <c r="B22">
        <v>9</v>
      </c>
      <c r="C22">
        <v>24.7</v>
      </c>
      <c r="D22" s="2">
        <v>24.841443113780684</v>
      </c>
      <c r="E22" s="35">
        <v>24.424880000000002</v>
      </c>
      <c r="F22" s="2">
        <v>25.21</v>
      </c>
      <c r="G22" s="2">
        <f t="shared" si="0"/>
        <v>24.825441037926897</v>
      </c>
      <c r="H22" s="2">
        <f t="shared" si="1"/>
        <v>-0.12544103792689754</v>
      </c>
      <c r="I22" s="2">
        <v>24.497659425187791</v>
      </c>
      <c r="J22" s="2">
        <f t="shared" si="2"/>
        <v>0.20234057481220802</v>
      </c>
      <c r="K22" s="24">
        <f t="shared" si="3"/>
        <v>24.667083982556132</v>
      </c>
      <c r="L22" s="24">
        <f t="shared" si="4"/>
        <v>24.488510041701087</v>
      </c>
      <c r="N22" s="38">
        <v>1</v>
      </c>
      <c r="O22" s="39" t="s">
        <v>108</v>
      </c>
      <c r="P22" s="38">
        <v>0.29199999999999998</v>
      </c>
      <c r="Q22" s="38">
        <v>1.2E-2</v>
      </c>
      <c r="R22" s="38">
        <v>1</v>
      </c>
      <c r="S22" s="40">
        <v>0.50100515161426329</v>
      </c>
      <c r="T22" s="40">
        <v>0.70781717386219389</v>
      </c>
      <c r="U22" s="24">
        <f t="shared" si="5"/>
        <v>3.2916017443866963E-2</v>
      </c>
      <c r="V22" s="24">
        <f t="shared" si="6"/>
        <v>0.21148995829891248</v>
      </c>
    </row>
    <row r="23" spans="1:22" ht="16" x14ac:dyDescent="0.2">
      <c r="A23" s="1">
        <v>33147</v>
      </c>
      <c r="B23">
        <v>10</v>
      </c>
      <c r="C23">
        <v>23.5</v>
      </c>
      <c r="D23" s="2">
        <v>23.485473445746145</v>
      </c>
      <c r="E23" s="35">
        <v>24.18261</v>
      </c>
      <c r="F23" s="2">
        <v>25.1</v>
      </c>
      <c r="G23" s="2">
        <f t="shared" si="0"/>
        <v>24.256027815248718</v>
      </c>
      <c r="H23" s="2">
        <f t="shared" si="1"/>
        <v>-0.75602781524871787</v>
      </c>
      <c r="I23" s="2">
        <v>24.000251196541445</v>
      </c>
      <c r="J23" s="2">
        <f t="shared" si="2"/>
        <v>-0.5002511965414449</v>
      </c>
      <c r="K23" s="24">
        <f t="shared" si="3"/>
        <v>24.088259668202756</v>
      </c>
      <c r="L23" s="24">
        <f t="shared" si="4"/>
        <v>24.076121642782688</v>
      </c>
      <c r="N23" s="38">
        <v>2</v>
      </c>
      <c r="O23" s="39" t="s">
        <v>109</v>
      </c>
      <c r="P23" s="40">
        <v>0.25934719117009414</v>
      </c>
      <c r="Q23" s="40">
        <v>9.7438723766320474E-3</v>
      </c>
      <c r="R23" s="41">
        <v>1</v>
      </c>
      <c r="S23" s="40">
        <v>0.90148241139208929</v>
      </c>
      <c r="T23" s="40">
        <v>0.94946427599572658</v>
      </c>
      <c r="U23" s="24">
        <f t="shared" si="5"/>
        <v>-0.5882596682027561</v>
      </c>
      <c r="V23" s="24">
        <f t="shared" si="6"/>
        <v>-0.57612164278268807</v>
      </c>
    </row>
    <row r="24" spans="1:22" ht="16" x14ac:dyDescent="0.2">
      <c r="A24" s="1">
        <v>33178</v>
      </c>
      <c r="B24">
        <v>11</v>
      </c>
      <c r="C24">
        <v>23.4</v>
      </c>
      <c r="D24" s="2">
        <v>22.8899532761194</v>
      </c>
      <c r="E24" s="35">
        <v>23.090900000000001</v>
      </c>
      <c r="F24" s="2">
        <v>24.49</v>
      </c>
      <c r="G24" s="2">
        <f t="shared" si="0"/>
        <v>23.490284425373133</v>
      </c>
      <c r="H24" s="2">
        <f t="shared" si="1"/>
        <v>-9.0284425373134525E-2</v>
      </c>
      <c r="I24" s="2">
        <v>23.023040538761414</v>
      </c>
      <c r="J24" s="2">
        <f t="shared" si="2"/>
        <v>0.37695946123858448</v>
      </c>
      <c r="K24" s="24">
        <f t="shared" si="3"/>
        <v>23.221846992731223</v>
      </c>
      <c r="L24" s="24">
        <f t="shared" si="4"/>
        <v>23.060204997492054</v>
      </c>
      <c r="N24" s="38">
        <v>3</v>
      </c>
      <c r="O24" s="39" t="s">
        <v>111</v>
      </c>
      <c r="P24" s="42" t="s">
        <v>119</v>
      </c>
      <c r="Q24" s="42" t="s">
        <v>119</v>
      </c>
      <c r="R24" s="42" t="s">
        <v>119</v>
      </c>
      <c r="S24" s="40">
        <v>6.6929369351017707</v>
      </c>
      <c r="T24" s="40">
        <v>2.5870711113345477</v>
      </c>
      <c r="U24" s="24">
        <f t="shared" si="5"/>
        <v>0.17815300726877581</v>
      </c>
      <c r="V24" s="24">
        <f t="shared" si="6"/>
        <v>0.33979500250794459</v>
      </c>
    </row>
    <row r="25" spans="1:22" ht="16" x14ac:dyDescent="0.2">
      <c r="A25" s="1">
        <v>33208</v>
      </c>
      <c r="B25">
        <v>12</v>
      </c>
      <c r="C25">
        <v>23.9</v>
      </c>
      <c r="D25" s="2">
        <v>22.840627278841168</v>
      </c>
      <c r="E25" s="35">
        <v>24.462630000000001</v>
      </c>
      <c r="F25" s="2">
        <v>25.87</v>
      </c>
      <c r="G25" s="2">
        <f t="shared" si="0"/>
        <v>24.391085759613727</v>
      </c>
      <c r="H25" s="2">
        <f t="shared" si="1"/>
        <v>-0.49108575961372836</v>
      </c>
      <c r="I25" s="2">
        <v>24.06895131818461</v>
      </c>
      <c r="J25" s="2">
        <f t="shared" si="2"/>
        <v>-0.16895131818461095</v>
      </c>
      <c r="K25" s="24">
        <f t="shared" si="3"/>
        <v>24.141771132165722</v>
      </c>
      <c r="L25" s="24">
        <f t="shared" si="4"/>
        <v>24.214867687289644</v>
      </c>
      <c r="N25" s="38">
        <v>4</v>
      </c>
      <c r="O25" s="39" t="s">
        <v>39</v>
      </c>
      <c r="P25" s="42" t="s">
        <v>119</v>
      </c>
      <c r="Q25" s="42" t="s">
        <v>119</v>
      </c>
      <c r="R25" s="42" t="s">
        <v>119</v>
      </c>
      <c r="S25" s="40">
        <v>0.39320895758388169</v>
      </c>
      <c r="T25" s="40">
        <v>0.62706375878684117</v>
      </c>
      <c r="U25" s="24">
        <f t="shared" si="5"/>
        <v>-0.24177113216572366</v>
      </c>
      <c r="V25" s="24">
        <f t="shared" si="6"/>
        <v>-0.3148676872896452</v>
      </c>
    </row>
    <row r="26" spans="1:22" ht="16" x14ac:dyDescent="0.2">
      <c r="A26" s="1">
        <v>33239</v>
      </c>
      <c r="B26">
        <v>1</v>
      </c>
      <c r="C26">
        <v>20</v>
      </c>
      <c r="D26" s="2">
        <v>20.188937683764806</v>
      </c>
      <c r="E26" s="35">
        <v>20.137149999999998</v>
      </c>
      <c r="F26" s="2">
        <v>20.34</v>
      </c>
      <c r="G26" s="2">
        <f t="shared" si="0"/>
        <v>20.222029227921599</v>
      </c>
      <c r="H26" s="2">
        <f t="shared" si="1"/>
        <v>-0.22202922792159896</v>
      </c>
      <c r="I26" s="2">
        <v>20.125503303911543</v>
      </c>
      <c r="J26" s="2">
        <f t="shared" si="2"/>
        <v>-0.12550330391154318</v>
      </c>
      <c r="K26" s="24">
        <f t="shared" si="3"/>
        <v>20.181929249374612</v>
      </c>
      <c r="L26" s="24">
        <f t="shared" si="4"/>
        <v>20.145060386647728</v>
      </c>
      <c r="N26" s="38">
        <v>5</v>
      </c>
      <c r="O26" s="39" t="s">
        <v>112</v>
      </c>
      <c r="P26" s="42" t="s">
        <v>119</v>
      </c>
      <c r="Q26" s="42" t="s">
        <v>119</v>
      </c>
      <c r="R26" s="42" t="s">
        <v>119</v>
      </c>
      <c r="S26" s="40">
        <v>4.0827893518518605</v>
      </c>
      <c r="T26" s="40">
        <v>2.0205913371713393</v>
      </c>
      <c r="U26" s="24">
        <f t="shared" si="5"/>
        <v>-0.18192924937461186</v>
      </c>
      <c r="V26" s="24">
        <f t="shared" si="6"/>
        <v>-0.14506038664772802</v>
      </c>
    </row>
    <row r="27" spans="1:22" ht="16" x14ac:dyDescent="0.2">
      <c r="A27" s="1">
        <v>33270</v>
      </c>
      <c r="B27">
        <v>2</v>
      </c>
      <c r="C27">
        <v>20.399999999999999</v>
      </c>
      <c r="D27" s="2">
        <v>20.86323256224194</v>
      </c>
      <c r="E27" s="35">
        <v>20.8718</v>
      </c>
      <c r="F27" s="2">
        <v>20.6</v>
      </c>
      <c r="G27" s="2">
        <f t="shared" si="0"/>
        <v>20.778344187413982</v>
      </c>
      <c r="H27" s="2">
        <f t="shared" si="1"/>
        <v>-0.37834418741398324</v>
      </c>
      <c r="I27" s="2">
        <v>20.8455951905697</v>
      </c>
      <c r="J27" s="2">
        <f t="shared" si="2"/>
        <v>-0.44559519056970132</v>
      </c>
      <c r="K27" s="24">
        <f t="shared" si="3"/>
        <v>20.831187264266415</v>
      </c>
      <c r="L27" s="24">
        <f t="shared" si="4"/>
        <v>20.870491091753184</v>
      </c>
      <c r="N27" s="38">
        <v>6</v>
      </c>
      <c r="O27" s="39" t="s">
        <v>113</v>
      </c>
      <c r="P27" s="42" t="s">
        <v>119</v>
      </c>
      <c r="Q27" s="42" t="s">
        <v>119</v>
      </c>
      <c r="R27" s="42" t="s">
        <v>119</v>
      </c>
      <c r="S27" s="40">
        <v>6.9348266702031998</v>
      </c>
      <c r="T27" s="40">
        <v>2.6334059068444424</v>
      </c>
      <c r="U27" s="24">
        <f t="shared" si="5"/>
        <v>-0.43118726426641629</v>
      </c>
      <c r="V27" s="24">
        <f t="shared" si="6"/>
        <v>-0.47049109175318549</v>
      </c>
    </row>
    <row r="28" spans="1:22" ht="16" x14ac:dyDescent="0.2">
      <c r="A28" s="1">
        <v>33298</v>
      </c>
      <c r="B28">
        <v>3</v>
      </c>
      <c r="C28">
        <v>20.9</v>
      </c>
      <c r="D28" s="2">
        <v>21.421875144129622</v>
      </c>
      <c r="E28" s="35">
        <v>21.385200000000001</v>
      </c>
      <c r="F28" s="2">
        <v>20.39</v>
      </c>
      <c r="G28" s="2">
        <f t="shared" si="0"/>
        <v>21.065691714709875</v>
      </c>
      <c r="H28" s="2">
        <f t="shared" si="1"/>
        <v>-0.16569171470987598</v>
      </c>
      <c r="I28" s="2">
        <v>21.368280627638139</v>
      </c>
      <c r="J28" s="2">
        <f t="shared" si="2"/>
        <v>-0.4682806276381406</v>
      </c>
      <c r="K28" s="24">
        <f t="shared" si="3"/>
        <v>21.258185005234747</v>
      </c>
      <c r="L28" s="24">
        <f t="shared" si="4"/>
        <v>21.390801922148544</v>
      </c>
      <c r="N28" s="38">
        <v>7</v>
      </c>
      <c r="O28" s="39" t="s">
        <v>114</v>
      </c>
      <c r="P28" s="42" t="s">
        <v>119</v>
      </c>
      <c r="Q28" s="42" t="s">
        <v>119</v>
      </c>
      <c r="R28" s="42" t="s">
        <v>119</v>
      </c>
      <c r="S28" s="40">
        <v>1.5871299726561172</v>
      </c>
      <c r="T28" s="40">
        <v>1.2598134674054398</v>
      </c>
      <c r="U28" s="24">
        <f t="shared" si="5"/>
        <v>-0.35818500523474839</v>
      </c>
      <c r="V28" s="24">
        <f t="shared" si="6"/>
        <v>-0.49080192214854534</v>
      </c>
    </row>
    <row r="29" spans="1:22" ht="16" x14ac:dyDescent="0.2">
      <c r="A29" s="1">
        <v>33329</v>
      </c>
      <c r="B29">
        <v>4</v>
      </c>
      <c r="C29">
        <v>21.6</v>
      </c>
      <c r="D29" s="2">
        <v>21.774271951097937</v>
      </c>
      <c r="E29" s="35">
        <v>21.11204</v>
      </c>
      <c r="F29" s="2">
        <v>20.65</v>
      </c>
      <c r="G29" s="2">
        <f t="shared" si="0"/>
        <v>21.17877065036598</v>
      </c>
      <c r="H29" s="2">
        <f t="shared" si="1"/>
        <v>0.42122934963402159</v>
      </c>
      <c r="I29" s="2">
        <v>21.239342602933661</v>
      </c>
      <c r="J29" s="2">
        <f t="shared" si="2"/>
        <v>0.36065739706634048</v>
      </c>
      <c r="K29" s="24">
        <f t="shared" si="3"/>
        <v>21.2587285680859</v>
      </c>
      <c r="L29" s="24">
        <f t="shared" si="4"/>
        <v>21.213196163948886</v>
      </c>
      <c r="N29" s="43">
        <v>8</v>
      </c>
      <c r="O29" s="44" t="s">
        <v>110</v>
      </c>
      <c r="P29" s="45" t="s">
        <v>119</v>
      </c>
      <c r="Q29" s="45" t="s">
        <v>119</v>
      </c>
      <c r="R29" s="45" t="s">
        <v>119</v>
      </c>
      <c r="S29" s="46">
        <v>0.23129648189166654</v>
      </c>
      <c r="T29" s="46">
        <v>0.48093292868306131</v>
      </c>
      <c r="U29" s="24">
        <f t="shared" si="5"/>
        <v>0.3412714319141017</v>
      </c>
      <c r="V29" s="24">
        <f t="shared" si="6"/>
        <v>0.38680383605111501</v>
      </c>
    </row>
    <row r="30" spans="1:22" ht="16" x14ac:dyDescent="0.2">
      <c r="A30" s="1">
        <v>33359</v>
      </c>
      <c r="B30">
        <v>5</v>
      </c>
      <c r="C30">
        <v>23.2</v>
      </c>
      <c r="D30" s="2">
        <v>22.26811289949908</v>
      </c>
      <c r="E30" s="35">
        <v>23.212630000000001</v>
      </c>
      <c r="F30" s="2">
        <v>22.35</v>
      </c>
      <c r="G30" s="2">
        <f t="shared" si="0"/>
        <v>22.610247633166363</v>
      </c>
      <c r="H30" s="2">
        <f t="shared" si="1"/>
        <v>0.58975236683363619</v>
      </c>
      <c r="I30" s="2">
        <v>22.970917031243459</v>
      </c>
      <c r="J30" s="2">
        <f t="shared" si="2"/>
        <v>0.22908296875653988</v>
      </c>
      <c r="K30" s="24">
        <f t="shared" si="3"/>
        <v>22.791338953896478</v>
      </c>
      <c r="L30" s="24">
        <f t="shared" si="4"/>
        <v>23.068354102206452</v>
      </c>
      <c r="N30" s="38">
        <v>9</v>
      </c>
      <c r="O30" s="39" t="s">
        <v>115</v>
      </c>
      <c r="P30" s="42">
        <v>0.33</v>
      </c>
      <c r="Q30" s="42">
        <v>0.33</v>
      </c>
      <c r="R30" s="42">
        <v>0.33</v>
      </c>
      <c r="S30" s="40">
        <v>0.35613748060313544</v>
      </c>
      <c r="T30" s="40">
        <v>0.5967725534934859</v>
      </c>
      <c r="U30" s="24">
        <f t="shared" si="5"/>
        <v>0.40866104610352139</v>
      </c>
      <c r="V30" s="24">
        <f t="shared" si="6"/>
        <v>0.13164589779354685</v>
      </c>
    </row>
    <row r="31" spans="1:22" ht="16" x14ac:dyDescent="0.2">
      <c r="A31" s="1">
        <v>33390</v>
      </c>
      <c r="B31">
        <v>6</v>
      </c>
      <c r="C31">
        <v>25.6</v>
      </c>
      <c r="D31" s="2">
        <v>25.71310159838572</v>
      </c>
      <c r="E31" s="35">
        <v>25.35286</v>
      </c>
      <c r="F31" s="2">
        <v>24.92</v>
      </c>
      <c r="G31" s="2">
        <f t="shared" si="0"/>
        <v>25.328653866128576</v>
      </c>
      <c r="H31" s="2">
        <f t="shared" si="1"/>
        <v>0.27134613387142537</v>
      </c>
      <c r="I31" s="2">
        <v>25.410894557914453</v>
      </c>
      <c r="J31" s="2">
        <f t="shared" si="2"/>
        <v>0.18910544208554825</v>
      </c>
      <c r="K31" s="24">
        <f t="shared" si="3"/>
        <v>25.407356741655949</v>
      </c>
      <c r="L31" s="24">
        <f t="shared" si="4"/>
        <v>25.407886880862865</v>
      </c>
      <c r="N31" s="38">
        <v>10</v>
      </c>
      <c r="O31" s="39" t="s">
        <v>116</v>
      </c>
      <c r="P31" s="42" t="s">
        <v>119</v>
      </c>
      <c r="Q31" s="42" t="s">
        <v>119</v>
      </c>
      <c r="R31" s="42" t="s">
        <v>119</v>
      </c>
      <c r="S31" s="40">
        <v>0.24900849925638247</v>
      </c>
      <c r="T31" s="40">
        <v>0.49900751422837558</v>
      </c>
      <c r="U31" s="24">
        <f t="shared" si="5"/>
        <v>0.19264325834405227</v>
      </c>
      <c r="V31" s="24">
        <f t="shared" si="6"/>
        <v>0.19211311913713658</v>
      </c>
    </row>
    <row r="32" spans="1:22" ht="16" x14ac:dyDescent="0.2">
      <c r="A32" s="1">
        <v>33420</v>
      </c>
      <c r="B32">
        <v>7</v>
      </c>
      <c r="C32">
        <v>26.6</v>
      </c>
      <c r="D32" s="2">
        <v>26.387788375633995</v>
      </c>
      <c r="E32" s="35">
        <v>26.039169999999999</v>
      </c>
      <c r="F32" s="2">
        <v>25.36</v>
      </c>
      <c r="G32" s="2">
        <f t="shared" si="0"/>
        <v>25.928986125211328</v>
      </c>
      <c r="H32" s="2">
        <f t="shared" si="1"/>
        <v>0.6710138747886738</v>
      </c>
      <c r="I32" s="2">
        <v>26.09416053998531</v>
      </c>
      <c r="J32" s="2">
        <f t="shared" si="2"/>
        <v>0.50583946001469116</v>
      </c>
      <c r="K32" s="24">
        <f t="shared" si="3"/>
        <v>26.05563262727609</v>
      </c>
      <c r="L32" s="24">
        <f t="shared" si="4"/>
        <v>26.092421418039386</v>
      </c>
      <c r="N32" s="38">
        <v>11</v>
      </c>
      <c r="O32" s="39" t="s">
        <v>117</v>
      </c>
      <c r="P32" s="42">
        <v>0.32</v>
      </c>
      <c r="Q32" s="42">
        <v>0.54</v>
      </c>
      <c r="R32" s="42">
        <v>0.14000000000000001</v>
      </c>
      <c r="S32" s="40">
        <v>0.27116414821256396</v>
      </c>
      <c r="T32" s="40">
        <v>0.52073423952392828</v>
      </c>
      <c r="U32" s="24">
        <f t="shared" si="5"/>
        <v>0.54436737272391156</v>
      </c>
      <c r="V32" s="24">
        <f t="shared" si="6"/>
        <v>0.50757858196061534</v>
      </c>
    </row>
    <row r="33" spans="1:22" ht="16" x14ac:dyDescent="0.2">
      <c r="A33" s="1">
        <v>33451</v>
      </c>
      <c r="B33">
        <v>8</v>
      </c>
      <c r="C33">
        <v>26.3</v>
      </c>
      <c r="D33" s="2">
        <v>26.29243521466541</v>
      </c>
      <c r="E33" s="35">
        <v>26.828230000000001</v>
      </c>
      <c r="F33" s="2">
        <v>26.1</v>
      </c>
      <c r="G33" s="2">
        <f t="shared" si="0"/>
        <v>26.406888404888473</v>
      </c>
      <c r="H33" s="2">
        <f t="shared" si="1"/>
        <v>-0.10688840488847262</v>
      </c>
      <c r="I33" s="2">
        <v>26.680362911495116</v>
      </c>
      <c r="J33" s="2">
        <f t="shared" si="2"/>
        <v>-0.3803629114951157</v>
      </c>
      <c r="K33" s="24">
        <f t="shared" si="3"/>
        <v>26.555950176716397</v>
      </c>
      <c r="L33" s="24">
        <f t="shared" si="4"/>
        <v>26.746386681919738</v>
      </c>
      <c r="N33" s="38">
        <v>12</v>
      </c>
      <c r="O33" s="39" t="s">
        <v>118</v>
      </c>
      <c r="P33" s="42">
        <v>0.15</v>
      </c>
      <c r="Q33" s="42">
        <v>0.85</v>
      </c>
      <c r="R33" s="42">
        <v>0</v>
      </c>
      <c r="S33" s="40">
        <v>0.22585719752522801</v>
      </c>
      <c r="T33" s="40">
        <v>0.47524435559533795</v>
      </c>
      <c r="U33" s="24">
        <f t="shared" si="5"/>
        <v>-0.25595017671639653</v>
      </c>
      <c r="V33" s="24">
        <f t="shared" si="6"/>
        <v>-0.44638668191973707</v>
      </c>
    </row>
    <row r="34" spans="1:22" x14ac:dyDescent="0.15">
      <c r="A34" s="1">
        <v>33482</v>
      </c>
      <c r="B34">
        <v>9</v>
      </c>
      <c r="C34">
        <v>23.7</v>
      </c>
      <c r="D34" s="2">
        <v>25.129351230664412</v>
      </c>
      <c r="E34" s="35">
        <v>24.682079999999999</v>
      </c>
      <c r="F34" s="2">
        <v>24.78</v>
      </c>
      <c r="G34" s="2">
        <f t="shared" si="0"/>
        <v>24.863810410221472</v>
      </c>
      <c r="H34" s="2">
        <f t="shared" si="1"/>
        <v>-1.1638104102214726</v>
      </c>
      <c r="I34" s="2">
        <v>24.760870947123355</v>
      </c>
      <c r="J34" s="2">
        <f t="shared" si="2"/>
        <v>-1.0608709471233553</v>
      </c>
      <c r="K34" s="24">
        <f t="shared" si="3"/>
        <v>24.83829423752664</v>
      </c>
      <c r="L34" s="24">
        <f t="shared" si="4"/>
        <v>24.750400725199459</v>
      </c>
      <c r="U34" s="24">
        <f t="shared" si="5"/>
        <v>-1.1382942375266403</v>
      </c>
      <c r="V34" s="24">
        <f t="shared" si="6"/>
        <v>-1.0504007251994594</v>
      </c>
    </row>
    <row r="35" spans="1:22" x14ac:dyDescent="0.15">
      <c r="A35" s="1">
        <v>33512</v>
      </c>
      <c r="B35">
        <v>10</v>
      </c>
      <c r="C35">
        <v>22.2</v>
      </c>
      <c r="D35" s="2">
        <v>23.012395999788318</v>
      </c>
      <c r="E35" s="35">
        <v>23.088069999999998</v>
      </c>
      <c r="F35" s="2">
        <v>23.7</v>
      </c>
      <c r="G35" s="2">
        <f t="shared" si="0"/>
        <v>23.266821999929437</v>
      </c>
      <c r="H35" s="2">
        <f t="shared" si="1"/>
        <v>-1.0668219999294379</v>
      </c>
      <c r="I35" s="2">
        <v>23.047758517022938</v>
      </c>
      <c r="J35" s="2">
        <f t="shared" si="2"/>
        <v>-0.84775851702293892</v>
      </c>
      <c r="K35" s="24">
        <f t="shared" si="3"/>
        <v>23.14923627884086</v>
      </c>
      <c r="L35" s="24">
        <f t="shared" si="4"/>
        <v>23.076510493490993</v>
      </c>
      <c r="P35" s="24"/>
      <c r="U35" s="24">
        <f t="shared" si="5"/>
        <v>-0.94923627884086059</v>
      </c>
      <c r="V35" s="24">
        <f t="shared" si="6"/>
        <v>-0.87651049349099353</v>
      </c>
    </row>
    <row r="36" spans="1:22" x14ac:dyDescent="0.15">
      <c r="A36" s="1">
        <v>33543</v>
      </c>
      <c r="B36">
        <v>11</v>
      </c>
      <c r="C36">
        <v>22.7</v>
      </c>
      <c r="D36" s="2">
        <v>22.097313922765814</v>
      </c>
      <c r="E36" s="35">
        <v>22.14059</v>
      </c>
      <c r="F36" s="2">
        <v>23.48</v>
      </c>
      <c r="G36" s="2">
        <f t="shared" si="0"/>
        <v>22.572634640921937</v>
      </c>
      <c r="H36" s="2">
        <f t="shared" si="1"/>
        <v>0.12736535907806257</v>
      </c>
      <c r="I36" s="2">
        <v>22.108807469868655</v>
      </c>
      <c r="J36" s="2">
        <f t="shared" si="2"/>
        <v>0.59119253013134454</v>
      </c>
      <c r="K36" s="24">
        <f t="shared" si="3"/>
        <v>22.313474925004755</v>
      </c>
      <c r="L36" s="24">
        <f t="shared" si="4"/>
        <v>22.133979309102454</v>
      </c>
      <c r="P36" s="24"/>
      <c r="U36" s="24">
        <f t="shared" si="5"/>
        <v>0.38652507499524447</v>
      </c>
      <c r="V36" s="24">
        <f t="shared" si="6"/>
        <v>0.56602069089754536</v>
      </c>
    </row>
    <row r="37" spans="1:22" ht="16" x14ac:dyDescent="0.15">
      <c r="A37" s="1">
        <v>33573</v>
      </c>
      <c r="B37">
        <v>12</v>
      </c>
      <c r="C37">
        <v>23.6</v>
      </c>
      <c r="D37" s="2">
        <v>22.494929969837933</v>
      </c>
      <c r="E37" s="35">
        <v>23.735510000000001</v>
      </c>
      <c r="F37" s="2">
        <v>24.25</v>
      </c>
      <c r="G37" s="2">
        <f t="shared" si="0"/>
        <v>23.493479989945978</v>
      </c>
      <c r="H37" s="2">
        <f t="shared" si="1"/>
        <v>0.10652001005402312</v>
      </c>
      <c r="I37" s="2">
        <v>23.427962193671434</v>
      </c>
      <c r="J37" s="2">
        <f t="shared" si="2"/>
        <v>0.17203780632856791</v>
      </c>
      <c r="K37" s="24">
        <f t="shared" si="3"/>
        <v>23.411784421521411</v>
      </c>
      <c r="L37" s="24">
        <f t="shared" si="4"/>
        <v>23.54601027741284</v>
      </c>
      <c r="P37" s="61" t="s">
        <v>115</v>
      </c>
      <c r="Q37" s="61" t="s">
        <v>116</v>
      </c>
      <c r="R37" s="61" t="s">
        <v>117</v>
      </c>
      <c r="S37" s="61" t="s">
        <v>118</v>
      </c>
      <c r="T37" s="26"/>
      <c r="U37" s="24">
        <f t="shared" si="5"/>
        <v>0.18821557847859083</v>
      </c>
      <c r="V37" s="24">
        <f t="shared" si="6"/>
        <v>5.3989722587161282E-2</v>
      </c>
    </row>
    <row r="38" spans="1:22" x14ac:dyDescent="0.15">
      <c r="A38" s="1">
        <v>33604</v>
      </c>
      <c r="B38">
        <v>1</v>
      </c>
      <c r="C38">
        <v>20.2</v>
      </c>
      <c r="D38" s="2">
        <v>20.148738277679101</v>
      </c>
      <c r="E38" s="35">
        <v>19.94472</v>
      </c>
      <c r="F38" s="2">
        <v>20.239999999999998</v>
      </c>
      <c r="G38" s="2">
        <f t="shared" si="0"/>
        <v>20.111152759226368</v>
      </c>
      <c r="H38" s="2">
        <f t="shared" si="1"/>
        <v>8.8847240773631597E-2</v>
      </c>
      <c r="I38" s="2">
        <v>19.968116590801305</v>
      </c>
      <c r="J38" s="2">
        <f t="shared" si="2"/>
        <v>0.23188340919869432</v>
      </c>
      <c r="K38" s="24">
        <f t="shared" si="3"/>
        <v>20.050904766728049</v>
      </c>
      <c r="L38" s="24">
        <f t="shared" si="4"/>
        <v>19.975883718194908</v>
      </c>
      <c r="N38" t="s">
        <v>19</v>
      </c>
      <c r="O38" t="s">
        <v>11</v>
      </c>
      <c r="P38" s="26">
        <v>0.35613748060313544</v>
      </c>
      <c r="Q38" s="26">
        <v>0.24900849925638247</v>
      </c>
      <c r="R38" s="26">
        <v>0.27116414821256396</v>
      </c>
      <c r="S38" s="26">
        <v>0.22585719752522801</v>
      </c>
      <c r="T38" s="26"/>
      <c r="U38" s="24">
        <f t="shared" si="5"/>
        <v>0.14909523327195018</v>
      </c>
      <c r="V38" s="24">
        <f t="shared" si="6"/>
        <v>0.22411628180509169</v>
      </c>
    </row>
    <row r="39" spans="1:22" x14ac:dyDescent="0.15">
      <c r="A39" s="1">
        <v>33635</v>
      </c>
      <c r="B39">
        <v>2</v>
      </c>
      <c r="C39">
        <v>21.1</v>
      </c>
      <c r="D39" s="2">
        <v>21.159686294699355</v>
      </c>
      <c r="E39" s="35">
        <v>21.07394</v>
      </c>
      <c r="F39" s="2">
        <v>20.69</v>
      </c>
      <c r="G39" s="2">
        <f t="shared" si="0"/>
        <v>20.974542098233119</v>
      </c>
      <c r="H39" s="2">
        <f t="shared" si="1"/>
        <v>0.12545790176688243</v>
      </c>
      <c r="I39" s="2">
        <v>21.069187947150922</v>
      </c>
      <c r="J39" s="2">
        <f t="shared" si="2"/>
        <v>3.0812052849078952E-2</v>
      </c>
      <c r="K39" s="24">
        <f t="shared" si="3"/>
        <v>21.0477601468166</v>
      </c>
      <c r="L39" s="24">
        <f t="shared" si="4"/>
        <v>21.087037578017398</v>
      </c>
      <c r="O39" t="s">
        <v>12</v>
      </c>
      <c r="P39" s="26">
        <v>0.5967725534934859</v>
      </c>
      <c r="Q39" s="26">
        <v>0.49900751422837558</v>
      </c>
      <c r="R39" s="26">
        <v>0.52073423952392828</v>
      </c>
      <c r="S39" s="26">
        <v>0.47524435559533795</v>
      </c>
      <c r="U39" s="24">
        <f t="shared" si="5"/>
        <v>5.2239853183401408E-2</v>
      </c>
      <c r="V39" s="24">
        <f t="shared" si="6"/>
        <v>1.2962421982603445E-2</v>
      </c>
    </row>
    <row r="40" spans="1:22" x14ac:dyDescent="0.15">
      <c r="A40" s="1">
        <v>33664</v>
      </c>
      <c r="B40">
        <v>3</v>
      </c>
      <c r="C40">
        <v>21.5</v>
      </c>
      <c r="D40" s="2">
        <v>22.032372395078255</v>
      </c>
      <c r="E40" s="35">
        <v>21.944459999999999</v>
      </c>
      <c r="F40" s="2">
        <v>21.17</v>
      </c>
      <c r="G40" s="2">
        <f t="shared" si="0"/>
        <v>21.715610798359421</v>
      </c>
      <c r="H40" s="2">
        <f t="shared" si="1"/>
        <v>-0.2156107983594211</v>
      </c>
      <c r="I40" s="2">
        <v>21.939607231432582</v>
      </c>
      <c r="J40" s="2">
        <f t="shared" si="2"/>
        <v>-0.43960723143258207</v>
      </c>
      <c r="K40" s="24">
        <f t="shared" si="3"/>
        <v>21.864542208224883</v>
      </c>
      <c r="L40" s="24">
        <f t="shared" si="4"/>
        <v>21.95788844192974</v>
      </c>
      <c r="Q40" s="24"/>
      <c r="U40" s="24">
        <f t="shared" si="5"/>
        <v>-0.36454220822488281</v>
      </c>
      <c r="V40" s="24">
        <f t="shared" si="6"/>
        <v>-0.45788844192973954</v>
      </c>
    </row>
    <row r="41" spans="1:22" x14ac:dyDescent="0.15">
      <c r="A41" s="1">
        <v>33695</v>
      </c>
      <c r="B41">
        <v>4</v>
      </c>
      <c r="C41">
        <v>22.2</v>
      </c>
      <c r="D41" s="2">
        <v>22.421442826576687</v>
      </c>
      <c r="E41" s="35">
        <v>21.905629999999999</v>
      </c>
      <c r="F41" s="2">
        <v>21.71</v>
      </c>
      <c r="G41" s="2">
        <f t="shared" si="0"/>
        <v>22.012357608858895</v>
      </c>
      <c r="H41" s="2">
        <f t="shared" si="1"/>
        <v>0.18764239114110381</v>
      </c>
      <c r="I41" s="2">
        <v>21.999746236722967</v>
      </c>
      <c r="J41" s="2">
        <f t="shared" si="2"/>
        <v>0.2002537632770327</v>
      </c>
      <c r="K41" s="24">
        <f t="shared" si="3"/>
        <v>22.042778450325791</v>
      </c>
      <c r="L41" s="24">
        <f t="shared" si="4"/>
        <v>21.984420531893633</v>
      </c>
      <c r="Q41" s="24"/>
      <c r="U41" s="24">
        <f t="shared" si="5"/>
        <v>0.15722154967420821</v>
      </c>
      <c r="V41" s="24">
        <f t="shared" si="6"/>
        <v>0.21557946810636608</v>
      </c>
    </row>
    <row r="42" spans="1:22" x14ac:dyDescent="0.15">
      <c r="A42" s="1">
        <v>33725</v>
      </c>
      <c r="B42">
        <v>5</v>
      </c>
      <c r="C42">
        <v>23.4</v>
      </c>
      <c r="D42" s="2">
        <v>22.858759724848071</v>
      </c>
      <c r="E42" s="35">
        <v>23.863389999999999</v>
      </c>
      <c r="F42" s="2">
        <v>23.23</v>
      </c>
      <c r="G42" s="2">
        <f t="shared" si="0"/>
        <v>23.317383241616024</v>
      </c>
      <c r="H42" s="2">
        <f t="shared" si="1"/>
        <v>8.2616758383974087E-2</v>
      </c>
      <c r="I42" s="2">
        <v>23.608225232543642</v>
      </c>
      <c r="J42" s="2">
        <f t="shared" si="2"/>
        <v>-0.20822523254364356</v>
      </c>
      <c r="K42" s="24">
        <f t="shared" si="3"/>
        <v>23.454888132738262</v>
      </c>
      <c r="L42" s="24">
        <f t="shared" si="4"/>
        <v>23.7099317657744</v>
      </c>
      <c r="Q42" s="24"/>
      <c r="U42" s="24">
        <f t="shared" si="5"/>
        <v>-5.4888132738263096E-2</v>
      </c>
      <c r="V42" s="24">
        <f t="shared" si="6"/>
        <v>-0.30993176577440096</v>
      </c>
    </row>
    <row r="43" spans="1:22" x14ac:dyDescent="0.15">
      <c r="A43" s="1">
        <v>33756</v>
      </c>
      <c r="B43">
        <v>6</v>
      </c>
      <c r="C43">
        <v>25.7</v>
      </c>
      <c r="D43" s="2">
        <v>25.919116850635533</v>
      </c>
      <c r="E43" s="35">
        <v>25.728660000000001</v>
      </c>
      <c r="F43" s="2">
        <v>25.5</v>
      </c>
      <c r="G43" s="2">
        <f t="shared" si="0"/>
        <v>25.715925616878511</v>
      </c>
      <c r="H43" s="2">
        <f t="shared" si="1"/>
        <v>-1.5925616878512017E-2</v>
      </c>
      <c r="I43" s="2">
        <v>25.748065640568154</v>
      </c>
      <c r="J43" s="2">
        <f t="shared" si="2"/>
        <v>-4.8065640568154322E-2</v>
      </c>
      <c r="K43" s="24">
        <f t="shared" si="3"/>
        <v>25.757498419177292</v>
      </c>
      <c r="L43" s="24">
        <f t="shared" si="4"/>
        <v>25.757752138079358</v>
      </c>
      <c r="Q43" s="24"/>
      <c r="U43" s="24">
        <f t="shared" si="5"/>
        <v>-5.7498419177292703E-2</v>
      </c>
      <c r="V43" s="24">
        <f t="shared" si="6"/>
        <v>-5.7752138079358417E-2</v>
      </c>
    </row>
    <row r="44" spans="1:22" x14ac:dyDescent="0.15">
      <c r="A44" s="1">
        <v>33786</v>
      </c>
      <c r="B44">
        <v>7</v>
      </c>
      <c r="C44">
        <v>26.3</v>
      </c>
      <c r="D44" s="2">
        <v>26.494819532102525</v>
      </c>
      <c r="E44" s="35">
        <v>26.35669</v>
      </c>
      <c r="F44" s="2">
        <v>26.21</v>
      </c>
      <c r="G44" s="2">
        <f t="shared" si="0"/>
        <v>26.353836510700841</v>
      </c>
      <c r="H44" s="2">
        <f t="shared" si="1"/>
        <v>-5.3836510700840279E-2</v>
      </c>
      <c r="I44" s="2">
        <v>26.364209757056344</v>
      </c>
      <c r="J44" s="2">
        <f t="shared" si="2"/>
        <v>-6.4209757056342909E-2</v>
      </c>
      <c r="K44" s="24">
        <f t="shared" si="3"/>
        <v>26.380273697071623</v>
      </c>
      <c r="L44" s="24">
        <f t="shared" si="4"/>
        <v>26.377789096849369</v>
      </c>
      <c r="Q44" s="26"/>
      <c r="U44" s="24">
        <f t="shared" si="5"/>
        <v>-8.0273697071621797E-2</v>
      </c>
      <c r="V44" s="24">
        <f t="shared" si="6"/>
        <v>-7.7789096849368633E-2</v>
      </c>
    </row>
    <row r="45" spans="1:22" x14ac:dyDescent="0.15">
      <c r="A45" s="1">
        <v>33817</v>
      </c>
      <c r="B45">
        <v>8</v>
      </c>
      <c r="C45">
        <v>26.2</v>
      </c>
      <c r="D45" s="2">
        <v>26.207016568475908</v>
      </c>
      <c r="E45" s="35">
        <v>26.508019999999998</v>
      </c>
      <c r="F45" s="2">
        <v>25.88</v>
      </c>
      <c r="G45" s="2">
        <f t="shared" si="0"/>
        <v>26.198345522825303</v>
      </c>
      <c r="H45" s="2">
        <f t="shared" si="1"/>
        <v>1.654477174696467E-3</v>
      </c>
      <c r="I45" s="2">
        <v>26.414138851738073</v>
      </c>
      <c r="J45" s="2">
        <f t="shared" si="2"/>
        <v>-0.21413885173807401</v>
      </c>
      <c r="K45" s="24">
        <f t="shared" si="3"/>
        <v>26.324546085924577</v>
      </c>
      <c r="L45" s="24">
        <f t="shared" si="4"/>
        <v>26.462041228544749</v>
      </c>
      <c r="Q45" s="26"/>
      <c r="U45" s="24">
        <f t="shared" si="5"/>
        <v>-0.12454608592457816</v>
      </c>
      <c r="V45" s="24">
        <f t="shared" si="6"/>
        <v>-0.26204122854474932</v>
      </c>
    </row>
    <row r="46" spans="1:22" x14ac:dyDescent="0.15">
      <c r="A46" s="1">
        <v>33848</v>
      </c>
      <c r="B46">
        <v>9</v>
      </c>
      <c r="C46">
        <v>23.6</v>
      </c>
      <c r="D46" s="2">
        <v>25.219291155985573</v>
      </c>
      <c r="E46" s="35">
        <v>24.444299999999998</v>
      </c>
      <c r="F46" s="2">
        <v>23.66</v>
      </c>
      <c r="G46" s="2">
        <f t="shared" ref="G46:G77" si="7">AVERAGE(D46:F46)</f>
        <v>24.441197051995189</v>
      </c>
      <c r="H46" s="2">
        <f t="shared" si="1"/>
        <v>-0.84119705199518791</v>
      </c>
      <c r="I46" s="2">
        <v>24.596916688805187</v>
      </c>
      <c r="J46" s="2">
        <f t="shared" si="2"/>
        <v>-0.99691668880518591</v>
      </c>
      <c r="K46" s="24">
        <f t="shared" si="3"/>
        <v>24.582015616065721</v>
      </c>
      <c r="L46" s="24">
        <f t="shared" si="4"/>
        <v>24.562680175084449</v>
      </c>
      <c r="Q46" s="26"/>
      <c r="U46" s="24">
        <f t="shared" si="5"/>
        <v>-0.98201561606571985</v>
      </c>
      <c r="V46" s="24">
        <f t="shared" si="6"/>
        <v>-0.96268017508444714</v>
      </c>
    </row>
    <row r="47" spans="1:22" x14ac:dyDescent="0.15">
      <c r="A47" s="1">
        <v>33878</v>
      </c>
      <c r="B47">
        <v>10</v>
      </c>
      <c r="C47">
        <v>22.8</v>
      </c>
      <c r="D47" s="2">
        <v>23.158859975239231</v>
      </c>
      <c r="E47" s="35">
        <v>22.825189999999999</v>
      </c>
      <c r="F47" s="2">
        <v>22.52</v>
      </c>
      <c r="G47" s="2">
        <f t="shared" si="7"/>
        <v>22.834683325079741</v>
      </c>
      <c r="H47" s="2">
        <f t="shared" si="1"/>
        <v>-3.4683325079740257E-2</v>
      </c>
      <c r="I47" s="2">
        <v>22.877366736532935</v>
      </c>
      <c r="J47" s="2">
        <f t="shared" si="2"/>
        <v>-7.73667365329338E-2</v>
      </c>
      <c r="K47" s="24">
        <f t="shared" si="3"/>
        <v>22.889010987936249</v>
      </c>
      <c r="L47" s="24">
        <f t="shared" si="4"/>
        <v>22.876158074270698</v>
      </c>
      <c r="Q47" s="26"/>
      <c r="U47" s="24">
        <f t="shared" si="5"/>
        <v>-8.9010987936248398E-2</v>
      </c>
      <c r="V47" s="24">
        <f t="shared" si="6"/>
        <v>-7.615807427069754E-2</v>
      </c>
    </row>
    <row r="48" spans="1:22" x14ac:dyDescent="0.15">
      <c r="A48" s="1">
        <v>33909</v>
      </c>
      <c r="B48">
        <v>11</v>
      </c>
      <c r="C48">
        <v>22.8</v>
      </c>
      <c r="D48" s="2">
        <v>22.755789608270511</v>
      </c>
      <c r="E48" s="35">
        <v>22.95429</v>
      </c>
      <c r="F48" s="2">
        <v>23.3</v>
      </c>
      <c r="G48" s="2">
        <f t="shared" si="7"/>
        <v>23.003359869423505</v>
      </c>
      <c r="H48" s="2">
        <f t="shared" si="1"/>
        <v>-0.20335986942350459</v>
      </c>
      <c r="I48" s="2">
        <v>22.885423357892975</v>
      </c>
      <c r="J48" s="2">
        <f t="shared" si="2"/>
        <v>-8.5423357892974394E-2</v>
      </c>
      <c r="K48" s="24">
        <f t="shared" si="3"/>
        <v>22.939201459574829</v>
      </c>
      <c r="L48" s="24">
        <f t="shared" si="4"/>
        <v>22.923968677915624</v>
      </c>
      <c r="Q48" s="26"/>
      <c r="U48" s="24">
        <f t="shared" si="5"/>
        <v>-0.13920145957482788</v>
      </c>
      <c r="V48" s="24">
        <f t="shared" si="6"/>
        <v>-0.12396867791562372</v>
      </c>
    </row>
    <row r="49" spans="1:22" x14ac:dyDescent="0.15">
      <c r="A49" s="1">
        <v>33939</v>
      </c>
      <c r="B49">
        <v>12</v>
      </c>
      <c r="C49">
        <v>23.3</v>
      </c>
      <c r="D49" s="2">
        <v>22.816752516799518</v>
      </c>
      <c r="E49" s="35">
        <v>23.863800000000001</v>
      </c>
      <c r="F49" s="2">
        <v>24.26</v>
      </c>
      <c r="G49" s="2">
        <f t="shared" si="7"/>
        <v>23.646850838933176</v>
      </c>
      <c r="H49" s="2">
        <f t="shared" si="1"/>
        <v>-0.34685083893317525</v>
      </c>
      <c r="I49" s="2">
        <v>23.600445116120749</v>
      </c>
      <c r="J49" s="2">
        <f t="shared" si="2"/>
        <v>-0.30044511612074842</v>
      </c>
      <c r="K49" s="24">
        <f t="shared" si="3"/>
        <v>23.585275932937158</v>
      </c>
      <c r="L49" s="24">
        <f t="shared" si="4"/>
        <v>23.70386250763757</v>
      </c>
      <c r="U49" s="24">
        <f t="shared" si="5"/>
        <v>-0.28527593293715725</v>
      </c>
      <c r="V49" s="24">
        <f t="shared" si="6"/>
        <v>-0.40386250763756948</v>
      </c>
    </row>
    <row r="50" spans="1:22" x14ac:dyDescent="0.15">
      <c r="A50" s="1">
        <v>33970</v>
      </c>
      <c r="B50">
        <v>1</v>
      </c>
      <c r="C50">
        <v>21</v>
      </c>
      <c r="D50" s="2">
        <v>20.210282161826949</v>
      </c>
      <c r="E50" s="35">
        <v>19.819269999999999</v>
      </c>
      <c r="F50" s="2">
        <v>20.57</v>
      </c>
      <c r="G50" s="2">
        <f t="shared" si="7"/>
        <v>20.199850720608982</v>
      </c>
      <c r="H50" s="2">
        <f t="shared" si="1"/>
        <v>0.8001492793910181</v>
      </c>
      <c r="I50" s="2">
        <v>19.886220148846352</v>
      </c>
      <c r="J50" s="2">
        <f t="shared" si="2"/>
        <v>1.1137798511536481</v>
      </c>
      <c r="K50" s="24">
        <f t="shared" si="3"/>
        <v>20.048536596900846</v>
      </c>
      <c r="L50" s="24">
        <f t="shared" si="4"/>
        <v>19.878997165860827</v>
      </c>
      <c r="U50" s="24">
        <f t="shared" si="5"/>
        <v>0.95146340309915445</v>
      </c>
      <c r="V50" s="24">
        <f t="shared" si="6"/>
        <v>1.1210028341391727</v>
      </c>
    </row>
    <row r="51" spans="1:22" x14ac:dyDescent="0.15">
      <c r="A51" s="1">
        <v>34001</v>
      </c>
      <c r="B51">
        <v>2</v>
      </c>
      <c r="C51">
        <v>21.7</v>
      </c>
      <c r="D51" s="2">
        <v>21.891777261481167</v>
      </c>
      <c r="E51" s="35">
        <v>21.977650000000001</v>
      </c>
      <c r="F51" s="2">
        <v>21.49</v>
      </c>
      <c r="G51" s="2">
        <f t="shared" si="7"/>
        <v>21.786475753827052</v>
      </c>
      <c r="H51" s="2">
        <f t="shared" si="1"/>
        <v>-8.6475753827052415E-2</v>
      </c>
      <c r="I51" s="2">
        <v>21.933380255964842</v>
      </c>
      <c r="J51" s="2">
        <f t="shared" si="2"/>
        <v>-0.23338025596484258</v>
      </c>
      <c r="K51" s="24">
        <f t="shared" si="3"/>
        <v>21.882312466943585</v>
      </c>
      <c r="L51" s="24">
        <f t="shared" si="4"/>
        <v>21.964532641128496</v>
      </c>
      <c r="U51" s="24">
        <f t="shared" si="5"/>
        <v>-0.1823124669435856</v>
      </c>
      <c r="V51" s="24">
        <f t="shared" si="6"/>
        <v>-0.26453264112849695</v>
      </c>
    </row>
    <row r="52" spans="1:22" x14ac:dyDescent="0.15">
      <c r="A52" s="1">
        <v>34029</v>
      </c>
      <c r="B52">
        <v>3</v>
      </c>
      <c r="C52">
        <v>22.2</v>
      </c>
      <c r="D52" s="2">
        <v>22.623019220427246</v>
      </c>
      <c r="E52" s="35">
        <v>22.07892</v>
      </c>
      <c r="F52" s="2">
        <v>21.87</v>
      </c>
      <c r="G52" s="2">
        <f t="shared" si="7"/>
        <v>22.190646406809083</v>
      </c>
      <c r="H52" s="2">
        <f t="shared" si="1"/>
        <v>9.3535931909158876E-3</v>
      </c>
      <c r="I52" s="2">
        <v>22.179498674709695</v>
      </c>
      <c r="J52" s="2">
        <f t="shared" si="2"/>
        <v>2.0501325290304351E-2</v>
      </c>
      <c r="K52" s="24">
        <f t="shared" si="3"/>
        <v>22.223232394415167</v>
      </c>
      <c r="L52" s="24">
        <f t="shared" si="4"/>
        <v>22.162031296417755</v>
      </c>
      <c r="U52" s="24">
        <f t="shared" si="5"/>
        <v>-2.3232394415167335E-2</v>
      </c>
      <c r="V52" s="24">
        <f t="shared" si="6"/>
        <v>3.7968703582244245E-2</v>
      </c>
    </row>
    <row r="53" spans="1:22" x14ac:dyDescent="0.15">
      <c r="A53" s="1">
        <v>34060</v>
      </c>
      <c r="B53">
        <v>4</v>
      </c>
      <c r="C53">
        <v>23.1</v>
      </c>
      <c r="D53" s="2">
        <v>23.031940077525313</v>
      </c>
      <c r="E53" s="35">
        <v>22.830780000000001</v>
      </c>
      <c r="F53" s="2">
        <v>22.54</v>
      </c>
      <c r="G53" s="2">
        <f t="shared" si="7"/>
        <v>22.800906692508438</v>
      </c>
      <c r="H53" s="2">
        <f t="shared" si="1"/>
        <v>0.29909330749156382</v>
      </c>
      <c r="I53" s="2">
        <v>22.852597374299958</v>
      </c>
      <c r="J53" s="2">
        <f t="shared" si="2"/>
        <v>0.2474026257000439</v>
      </c>
      <c r="K53" s="24">
        <f t="shared" si="3"/>
        <v>22.854372129432384</v>
      </c>
      <c r="L53" s="24">
        <f t="shared" si="4"/>
        <v>22.861507094855654</v>
      </c>
      <c r="U53" s="24">
        <f t="shared" si="5"/>
        <v>0.24562787056761692</v>
      </c>
      <c r="V53" s="24">
        <f t="shared" si="6"/>
        <v>0.23849290514434784</v>
      </c>
    </row>
    <row r="54" spans="1:22" x14ac:dyDescent="0.15">
      <c r="A54" s="1">
        <v>34090</v>
      </c>
      <c r="B54">
        <v>5</v>
      </c>
      <c r="C54">
        <v>24.8</v>
      </c>
      <c r="D54" s="2">
        <v>23.622005927255472</v>
      </c>
      <c r="E54" s="35">
        <v>24.59309</v>
      </c>
      <c r="F54" s="2">
        <v>23.87</v>
      </c>
      <c r="G54" s="2">
        <f t="shared" si="7"/>
        <v>24.02836530908516</v>
      </c>
      <c r="H54" s="2">
        <f t="shared" si="1"/>
        <v>0.7716346909148406</v>
      </c>
      <c r="I54" s="2">
        <v>24.345470003260321</v>
      </c>
      <c r="J54" s="2">
        <f t="shared" si="2"/>
        <v>0.45452999673968009</v>
      </c>
      <c r="K54" s="24">
        <f t="shared" si="3"/>
        <v>24.182779053355016</v>
      </c>
      <c r="L54" s="24">
        <f t="shared" si="4"/>
        <v>24.444755963697588</v>
      </c>
      <c r="U54" s="24">
        <f t="shared" si="5"/>
        <v>0.61722094664498428</v>
      </c>
      <c r="V54" s="24">
        <f t="shared" si="6"/>
        <v>0.35524403630241252</v>
      </c>
    </row>
    <row r="55" spans="1:22" x14ac:dyDescent="0.15">
      <c r="A55" s="1">
        <v>34121</v>
      </c>
      <c r="B55">
        <v>6</v>
      </c>
      <c r="C55">
        <v>26.6</v>
      </c>
      <c r="D55" s="2">
        <v>27.007711381560092</v>
      </c>
      <c r="E55" s="35">
        <v>27.234439999999999</v>
      </c>
      <c r="F55" s="2">
        <v>26.43</v>
      </c>
      <c r="G55" s="2">
        <f t="shared" si="7"/>
        <v>26.890717127186701</v>
      </c>
      <c r="H55" s="2">
        <f t="shared" si="1"/>
        <v>-0.29071712718669929</v>
      </c>
      <c r="I55" s="2">
        <v>27.157312305435447</v>
      </c>
      <c r="J55" s="2">
        <f t="shared" si="2"/>
        <v>-0.55731230543544541</v>
      </c>
      <c r="K55" s="24">
        <f t="shared" si="3"/>
        <v>27.050052638906298</v>
      </c>
      <c r="L55" s="24">
        <f t="shared" si="4"/>
        <v>27.199806750208857</v>
      </c>
      <c r="U55" s="24">
        <f t="shared" si="5"/>
        <v>-0.45005263890629621</v>
      </c>
      <c r="V55" s="24">
        <f t="shared" si="6"/>
        <v>-0.59980675020885599</v>
      </c>
    </row>
    <row r="56" spans="1:22" x14ac:dyDescent="0.15">
      <c r="A56" s="1">
        <v>34151</v>
      </c>
      <c r="B56">
        <v>7</v>
      </c>
      <c r="C56">
        <v>27.4</v>
      </c>
      <c r="D56" s="2">
        <v>27.337199404691575</v>
      </c>
      <c r="E56" s="35">
        <v>27.24661</v>
      </c>
      <c r="F56" s="2">
        <v>27.07</v>
      </c>
      <c r="G56" s="2">
        <f t="shared" si="7"/>
        <v>27.217936468230523</v>
      </c>
      <c r="H56" s="2">
        <f t="shared" si="1"/>
        <v>0.18206353176947587</v>
      </c>
      <c r="I56" s="2">
        <v>27.243170075921242</v>
      </c>
      <c r="J56" s="2">
        <f t="shared" si="2"/>
        <v>0.15682992407875673</v>
      </c>
      <c r="K56" s="24">
        <f t="shared" si="3"/>
        <v>27.25087031221706</v>
      </c>
      <c r="L56" s="24">
        <f t="shared" si="4"/>
        <v>27.260447299566628</v>
      </c>
      <c r="U56" s="24">
        <f t="shared" si="5"/>
        <v>0.14912968778293845</v>
      </c>
      <c r="V56" s="24">
        <f t="shared" si="6"/>
        <v>0.13955270043337009</v>
      </c>
    </row>
    <row r="57" spans="1:22" x14ac:dyDescent="0.15">
      <c r="A57" s="1">
        <v>34182</v>
      </c>
      <c r="B57">
        <v>8</v>
      </c>
      <c r="C57">
        <v>27.1</v>
      </c>
      <c r="D57" s="2">
        <v>27.123011722342071</v>
      </c>
      <c r="E57" s="35">
        <v>27.378520000000002</v>
      </c>
      <c r="F57" s="2">
        <v>26.97</v>
      </c>
      <c r="G57" s="2">
        <f t="shared" si="7"/>
        <v>27.157177240780687</v>
      </c>
      <c r="H57" s="2">
        <f t="shared" si="1"/>
        <v>-5.7177240780685423E-2</v>
      </c>
      <c r="I57" s="2">
        <v>27.295381694469757</v>
      </c>
      <c r="J57" s="2">
        <f t="shared" si="2"/>
        <v>-0.19538169446975573</v>
      </c>
      <c r="K57" s="24">
        <f t="shared" si="3"/>
        <v>27.240140184155894</v>
      </c>
      <c r="L57" s="24">
        <f t="shared" si="4"/>
        <v>27.339490635616844</v>
      </c>
      <c r="U57" s="24">
        <f t="shared" si="5"/>
        <v>-0.14014018415589291</v>
      </c>
      <c r="V57" s="24">
        <f t="shared" si="6"/>
        <v>-0.2394906356168427</v>
      </c>
    </row>
    <row r="58" spans="1:22" x14ac:dyDescent="0.15">
      <c r="A58" s="1">
        <v>34213</v>
      </c>
      <c r="B58">
        <v>9</v>
      </c>
      <c r="C58">
        <v>25.3</v>
      </c>
      <c r="D58" s="2">
        <v>25.959927738341072</v>
      </c>
      <c r="E58" s="35">
        <v>24.93178</v>
      </c>
      <c r="F58" s="2">
        <v>24.35</v>
      </c>
      <c r="G58" s="2">
        <f t="shared" si="7"/>
        <v>25.080569246113686</v>
      </c>
      <c r="H58" s="2">
        <f t="shared" si="1"/>
        <v>0.21943075388631428</v>
      </c>
      <c r="I58" s="2">
        <v>25.142731733471493</v>
      </c>
      <c r="J58" s="2">
        <f t="shared" si="2"/>
        <v>0.15726826652850789</v>
      </c>
      <c r="K58" s="24">
        <f t="shared" si="3"/>
        <v>25.178414767050459</v>
      </c>
      <c r="L58" s="24">
        <f t="shared" si="4"/>
        <v>25.088830014435324</v>
      </c>
      <c r="U58" s="24">
        <f t="shared" si="5"/>
        <v>0.12158523294954193</v>
      </c>
      <c r="V58" s="24">
        <f t="shared" si="6"/>
        <v>0.21116998556467692</v>
      </c>
    </row>
    <row r="59" spans="1:22" x14ac:dyDescent="0.15">
      <c r="A59" s="1">
        <v>34243</v>
      </c>
      <c r="B59">
        <v>10</v>
      </c>
      <c r="C59">
        <v>23.6</v>
      </c>
      <c r="D59" s="2">
        <v>24.544406793507633</v>
      </c>
      <c r="E59" s="35">
        <v>24.148520000000001</v>
      </c>
      <c r="F59" s="2">
        <v>23.69</v>
      </c>
      <c r="G59" s="2">
        <f t="shared" si="7"/>
        <v>24.127642264502544</v>
      </c>
      <c r="H59" s="2">
        <f t="shared" si="1"/>
        <v>-0.5276422645025427</v>
      </c>
      <c r="I59" s="2">
        <v>24.214709677314772</v>
      </c>
      <c r="J59" s="2">
        <f t="shared" si="2"/>
        <v>-0.61470967731477089</v>
      </c>
      <c r="K59" s="24">
        <f t="shared" si="3"/>
        <v>24.210802229752318</v>
      </c>
      <c r="L59" s="24">
        <f t="shared" si="4"/>
        <v>24.208991722343786</v>
      </c>
      <c r="U59" s="24">
        <f t="shared" si="5"/>
        <v>-0.61080222975231635</v>
      </c>
      <c r="V59" s="24">
        <f t="shared" si="6"/>
        <v>-0.6089917223437844</v>
      </c>
    </row>
    <row r="60" spans="1:22" x14ac:dyDescent="0.15">
      <c r="A60" s="1">
        <v>34274</v>
      </c>
      <c r="B60">
        <v>11</v>
      </c>
      <c r="C60">
        <v>23.5</v>
      </c>
      <c r="D60" s="2">
        <v>23.53309981515612</v>
      </c>
      <c r="E60" s="35">
        <v>23.821449999999999</v>
      </c>
      <c r="F60" s="2">
        <v>23.81</v>
      </c>
      <c r="G60" s="2">
        <f t="shared" si="7"/>
        <v>23.721516605052042</v>
      </c>
      <c r="H60" s="2">
        <f t="shared" si="1"/>
        <v>-0.22151660505204163</v>
      </c>
      <c r="I60" s="2">
        <v>23.731435809525653</v>
      </c>
      <c r="J60" s="2">
        <f t="shared" si="2"/>
        <v>-0.23143580952565301</v>
      </c>
      <c r="K60" s="24">
        <f t="shared" si="3"/>
        <v>23.727943176998465</v>
      </c>
      <c r="L60" s="24">
        <f t="shared" si="4"/>
        <v>23.777404049915368</v>
      </c>
      <c r="U60" s="24">
        <f t="shared" si="5"/>
        <v>-0.22794317699846545</v>
      </c>
      <c r="V60" s="24">
        <f t="shared" si="6"/>
        <v>-0.27740404991536849</v>
      </c>
    </row>
    <row r="61" spans="1:22" x14ac:dyDescent="0.15">
      <c r="A61" s="1">
        <v>34304</v>
      </c>
      <c r="B61">
        <v>12</v>
      </c>
      <c r="C61">
        <v>24.7</v>
      </c>
      <c r="D61" s="2">
        <v>23.540297868007642</v>
      </c>
      <c r="E61" s="35">
        <v>24.232009999999999</v>
      </c>
      <c r="F61" s="2">
        <v>24.5</v>
      </c>
      <c r="G61" s="2">
        <f t="shared" si="7"/>
        <v>24.090769289335881</v>
      </c>
      <c r="H61" s="2">
        <f t="shared" si="1"/>
        <v>0.60923071066411794</v>
      </c>
      <c r="I61" s="2">
        <v>24.049925854522129</v>
      </c>
      <c r="J61" s="2">
        <f t="shared" si="2"/>
        <v>0.65007414547786979</v>
      </c>
      <c r="K61" s="24">
        <f t="shared" si="3"/>
        <v>24.048879142374378</v>
      </c>
      <c r="L61" s="24">
        <f t="shared" si="4"/>
        <v>24.126350226533575</v>
      </c>
      <c r="U61" s="24">
        <f t="shared" si="5"/>
        <v>0.65112085762562089</v>
      </c>
      <c r="V61" s="24">
        <f t="shared" si="6"/>
        <v>0.57364977346642476</v>
      </c>
    </row>
    <row r="62" spans="1:22" x14ac:dyDescent="0.15">
      <c r="A62" s="1">
        <v>34335</v>
      </c>
      <c r="B62">
        <v>1</v>
      </c>
      <c r="C62">
        <v>21.2</v>
      </c>
      <c r="D62" s="2">
        <v>21.411924793011003</v>
      </c>
      <c r="E62" s="35">
        <v>21.51257</v>
      </c>
      <c r="F62" s="2">
        <v>22.02</v>
      </c>
      <c r="G62" s="2">
        <f t="shared" si="7"/>
        <v>21.648164931003667</v>
      </c>
      <c r="H62" s="2">
        <f t="shared" si="1"/>
        <v>-0.44816493100366728</v>
      </c>
      <c r="I62" s="2">
        <v>21.466404938429005</v>
      </c>
      <c r="J62" s="2">
        <f t="shared" si="2"/>
        <v>-0.26640493842900526</v>
      </c>
      <c r="K62" s="24">
        <f t="shared" si="3"/>
        <v>21.551212166675718</v>
      </c>
      <c r="L62" s="24">
        <f t="shared" si="4"/>
        <v>21.497196141299202</v>
      </c>
      <c r="U62" s="24">
        <f t="shared" si="5"/>
        <v>-0.35121216667571886</v>
      </c>
      <c r="V62" s="24">
        <f t="shared" si="6"/>
        <v>-0.29719614129920302</v>
      </c>
    </row>
    <row r="63" spans="1:22" x14ac:dyDescent="0.15">
      <c r="A63" s="1">
        <v>34366</v>
      </c>
      <c r="B63">
        <v>2</v>
      </c>
      <c r="C63">
        <v>22.5</v>
      </c>
      <c r="D63" s="2">
        <v>22.36910795435378</v>
      </c>
      <c r="E63" s="35">
        <v>21.941510000000001</v>
      </c>
      <c r="F63" s="2">
        <v>22.48</v>
      </c>
      <c r="G63" s="2">
        <f t="shared" si="7"/>
        <v>22.263539318117925</v>
      </c>
      <c r="H63" s="2">
        <f t="shared" si="1"/>
        <v>0.23646068188207536</v>
      </c>
      <c r="I63" s="2">
        <v>22.016494905416266</v>
      </c>
      <c r="J63" s="2">
        <f t="shared" si="2"/>
        <v>0.48350509458373381</v>
      </c>
      <c r="K63" s="24">
        <f t="shared" si="3"/>
        <v>22.152857476483376</v>
      </c>
      <c r="L63" s="24">
        <f t="shared" si="4"/>
        <v>22.006825648207645</v>
      </c>
      <c r="U63" s="24">
        <f t="shared" si="5"/>
        <v>0.34714252351662367</v>
      </c>
      <c r="V63" s="24">
        <f t="shared" si="6"/>
        <v>0.49317435179235503</v>
      </c>
    </row>
    <row r="64" spans="1:22" x14ac:dyDescent="0.15">
      <c r="A64" s="1">
        <v>34394</v>
      </c>
      <c r="B64">
        <v>3</v>
      </c>
      <c r="C64">
        <v>22.7</v>
      </c>
      <c r="D64" s="2">
        <v>23.434243857390705</v>
      </c>
      <c r="E64" s="35">
        <v>22.994869999999999</v>
      </c>
      <c r="F64" s="2">
        <v>22.92</v>
      </c>
      <c r="G64" s="2">
        <f t="shared" si="7"/>
        <v>23.116371285796902</v>
      </c>
      <c r="H64" s="2">
        <f t="shared" si="1"/>
        <v>-0.41637128579690241</v>
      </c>
      <c r="I64" s="2">
        <v>23.071622046265361</v>
      </c>
      <c r="J64" s="2">
        <f t="shared" si="2"/>
        <v>-0.37162204626536166</v>
      </c>
      <c r="K64" s="24">
        <f t="shared" si="3"/>
        <v>23.124484514238752</v>
      </c>
      <c r="L64" s="24">
        <f t="shared" si="4"/>
        <v>23.061984414201575</v>
      </c>
      <c r="U64" s="24">
        <f t="shared" si="5"/>
        <v>-0.42448451423875255</v>
      </c>
      <c r="V64" s="24">
        <f t="shared" si="6"/>
        <v>-0.36198441420157579</v>
      </c>
    </row>
    <row r="65" spans="1:22" x14ac:dyDescent="0.15">
      <c r="A65" s="1">
        <v>34425</v>
      </c>
      <c r="B65">
        <v>4</v>
      </c>
      <c r="C65">
        <v>23.6</v>
      </c>
      <c r="D65" s="2">
        <v>23.670565337430375</v>
      </c>
      <c r="E65" s="35">
        <v>23.506160000000001</v>
      </c>
      <c r="F65" s="2">
        <v>23.64</v>
      </c>
      <c r="G65" s="2">
        <f t="shared" si="7"/>
        <v>23.605575112476789</v>
      </c>
      <c r="H65" s="2">
        <f t="shared" si="1"/>
        <v>-5.575112476787325E-3</v>
      </c>
      <c r="I65" s="2">
        <v>23.520171851031822</v>
      </c>
      <c r="J65" s="2">
        <f t="shared" si="2"/>
        <v>7.9828148968179136E-2</v>
      </c>
      <c r="K65" s="24">
        <f t="shared" si="3"/>
        <v>23.577217672155509</v>
      </c>
      <c r="L65" s="24">
        <f t="shared" si="4"/>
        <v>23.53127277533714</v>
      </c>
      <c r="U65" s="24">
        <f t="shared" si="5"/>
        <v>2.2782327844492301E-2</v>
      </c>
      <c r="V65" s="24">
        <f t="shared" si="6"/>
        <v>6.872722466286163E-2</v>
      </c>
    </row>
    <row r="66" spans="1:22" x14ac:dyDescent="0.15">
      <c r="A66" s="1">
        <v>34455</v>
      </c>
      <c r="B66">
        <v>5</v>
      </c>
      <c r="C66">
        <v>25.1</v>
      </c>
      <c r="D66" s="2">
        <v>24.238021567108632</v>
      </c>
      <c r="E66" s="35">
        <v>25.120419999999999</v>
      </c>
      <c r="F66" s="2">
        <v>25.12</v>
      </c>
      <c r="G66" s="2">
        <f t="shared" si="7"/>
        <v>24.82614718903621</v>
      </c>
      <c r="H66" s="2">
        <f t="shared" si="1"/>
        <v>0.27385281096379188</v>
      </c>
      <c r="I66" s="2">
        <v>24.894201307069174</v>
      </c>
      <c r="J66" s="2">
        <f t="shared" si="2"/>
        <v>0.20579869293082709</v>
      </c>
      <c r="K66" s="24">
        <f t="shared" si="3"/>
        <v>24.839098896421884</v>
      </c>
      <c r="L66" s="24">
        <f t="shared" si="4"/>
        <v>24.985632751365159</v>
      </c>
      <c r="U66" s="24">
        <f t="shared" si="5"/>
        <v>0.26090110357811724</v>
      </c>
      <c r="V66" s="24">
        <f t="shared" si="6"/>
        <v>0.11436724863484216</v>
      </c>
    </row>
    <row r="67" spans="1:22" x14ac:dyDescent="0.15">
      <c r="A67" s="1">
        <v>34486</v>
      </c>
      <c r="B67">
        <v>6</v>
      </c>
      <c r="C67">
        <v>27.6</v>
      </c>
      <c r="D67" s="2">
        <v>27.584026170213988</v>
      </c>
      <c r="E67" s="35">
        <v>27.322700000000001</v>
      </c>
      <c r="F67" s="2">
        <v>26.89</v>
      </c>
      <c r="G67" s="2">
        <f t="shared" si="7"/>
        <v>27.26557539007133</v>
      </c>
      <c r="H67" s="2">
        <f t="shared" si="1"/>
        <v>0.3344246099286714</v>
      </c>
      <c r="I67" s="2">
        <v>27.358022045249236</v>
      </c>
      <c r="J67" s="2">
        <f t="shared" si="2"/>
        <v>0.24197795475076589</v>
      </c>
      <c r="K67" s="24">
        <f t="shared" si="3"/>
        <v>27.34568996558615</v>
      </c>
      <c r="L67" s="24">
        <f t="shared" si="4"/>
        <v>27.36261745883294</v>
      </c>
      <c r="U67" s="24">
        <f t="shared" si="5"/>
        <v>0.25431003441385158</v>
      </c>
      <c r="V67" s="24">
        <f t="shared" si="6"/>
        <v>0.23738254116706159</v>
      </c>
    </row>
    <row r="68" spans="1:22" x14ac:dyDescent="0.15">
      <c r="A68" s="1">
        <v>34516</v>
      </c>
      <c r="B68">
        <v>7</v>
      </c>
      <c r="C68">
        <v>28.2</v>
      </c>
      <c r="D68" s="2">
        <v>28.267258563035945</v>
      </c>
      <c r="E68" s="35">
        <v>28.412489999999998</v>
      </c>
      <c r="F68" s="2">
        <v>27.8</v>
      </c>
      <c r="G68" s="2">
        <f t="shared" si="7"/>
        <v>28.159916187678647</v>
      </c>
      <c r="H68" s="2">
        <f t="shared" si="1"/>
        <v>4.0083812321352497E-2</v>
      </c>
      <c r="I68" s="2">
        <v>28.354312967040652</v>
      </c>
      <c r="J68" s="2">
        <f t="shared" si="2"/>
        <v>-0.15431296704065289</v>
      </c>
      <c r="K68" s="24">
        <f t="shared" si="3"/>
        <v>28.280832547735091</v>
      </c>
      <c r="L68" s="24">
        <f t="shared" si="4"/>
        <v>28.390305488791785</v>
      </c>
      <c r="U68" s="24">
        <f t="shared" si="5"/>
        <v>-8.0832547735091964E-2</v>
      </c>
      <c r="V68" s="24">
        <f t="shared" si="6"/>
        <v>-0.1903054887917861</v>
      </c>
    </row>
    <row r="69" spans="1:22" x14ac:dyDescent="0.15">
      <c r="A69" s="1">
        <v>34547</v>
      </c>
      <c r="B69">
        <v>8</v>
      </c>
      <c r="C69">
        <v>27.7</v>
      </c>
      <c r="D69" s="2">
        <v>27.911626739253634</v>
      </c>
      <c r="E69" s="35">
        <v>28.00488</v>
      </c>
      <c r="F69" s="2">
        <v>27.57</v>
      </c>
      <c r="G69" s="2">
        <f t="shared" si="7"/>
        <v>27.82883557975121</v>
      </c>
      <c r="H69" s="2">
        <f t="shared" si="1"/>
        <v>-0.12883557975121107</v>
      </c>
      <c r="I69" s="2">
        <v>27.958891959721281</v>
      </c>
      <c r="J69" s="2">
        <f t="shared" si="2"/>
        <v>-0.25889195972128221</v>
      </c>
      <c r="K69" s="24">
        <f t="shared" si="3"/>
        <v>27.914544713566794</v>
      </c>
      <c r="L69" s="24">
        <f t="shared" si="4"/>
        <v>27.990635195901152</v>
      </c>
      <c r="U69" s="24">
        <f t="shared" si="5"/>
        <v>-0.21454471356679505</v>
      </c>
      <c r="V69" s="24">
        <f t="shared" si="6"/>
        <v>-0.29063519590115305</v>
      </c>
    </row>
    <row r="70" spans="1:22" x14ac:dyDescent="0.15">
      <c r="A70" s="1">
        <v>34578</v>
      </c>
      <c r="B70">
        <v>9</v>
      </c>
      <c r="C70">
        <v>25.7</v>
      </c>
      <c r="D70" s="2">
        <v>26.697537094027417</v>
      </c>
      <c r="E70" s="35">
        <v>25.383790000000001</v>
      </c>
      <c r="F70" s="2">
        <v>25.51</v>
      </c>
      <c r="G70" s="2">
        <f t="shared" si="7"/>
        <v>25.863775698009139</v>
      </c>
      <c r="H70" s="2">
        <f t="shared" si="1"/>
        <v>-0.1637756980091396</v>
      </c>
      <c r="I70" s="2">
        <v>25.661269172098667</v>
      </c>
      <c r="J70" s="2">
        <f t="shared" si="2"/>
        <v>3.8730827901332532E-2</v>
      </c>
      <c r="K70" s="24">
        <f t="shared" si="3"/>
        <v>25.820134413476659</v>
      </c>
      <c r="L70" s="24">
        <f t="shared" si="4"/>
        <v>25.58446551043863</v>
      </c>
      <c r="U70" s="24">
        <f t="shared" si="5"/>
        <v>-0.12013441347665932</v>
      </c>
      <c r="V70" s="24">
        <f t="shared" si="6"/>
        <v>0.11553448956136947</v>
      </c>
    </row>
    <row r="71" spans="1:22" x14ac:dyDescent="0.15">
      <c r="A71" s="1">
        <v>34608</v>
      </c>
      <c r="B71">
        <v>10</v>
      </c>
      <c r="C71">
        <v>24.3</v>
      </c>
      <c r="D71" s="2">
        <v>25.016219097475712</v>
      </c>
      <c r="E71" s="35">
        <v>24.425619999999999</v>
      </c>
      <c r="F71" s="2">
        <v>23.87</v>
      </c>
      <c r="G71" s="2">
        <f t="shared" si="7"/>
        <v>24.437279699158569</v>
      </c>
      <c r="H71" s="2">
        <f t="shared" si="1"/>
        <v>-0.13727969915856875</v>
      </c>
      <c r="I71" s="2">
        <v>24.536302087205179</v>
      </c>
      <c r="J71" s="2">
        <f t="shared" si="2"/>
        <v>-0.23630208720517842</v>
      </c>
      <c r="K71" s="24">
        <f t="shared" si="3"/>
        <v>24.536433123567978</v>
      </c>
      <c r="L71" s="24">
        <f t="shared" si="4"/>
        <v>24.515834159662219</v>
      </c>
      <c r="U71" s="24">
        <f t="shared" si="5"/>
        <v>-0.23643312356797708</v>
      </c>
      <c r="V71" s="24">
        <f t="shared" si="6"/>
        <v>-0.21583415966221864</v>
      </c>
    </row>
    <row r="72" spans="1:22" x14ac:dyDescent="0.15">
      <c r="A72" s="1">
        <v>34639</v>
      </c>
      <c r="B72">
        <v>11</v>
      </c>
      <c r="C72">
        <v>23.7</v>
      </c>
      <c r="D72" s="2">
        <v>24.267949976390199</v>
      </c>
      <c r="E72" s="35">
        <v>24.468309999999999</v>
      </c>
      <c r="F72" s="2">
        <v>23.96</v>
      </c>
      <c r="G72" s="2">
        <f t="shared" si="7"/>
        <v>24.232086658796732</v>
      </c>
      <c r="H72" s="2">
        <f t="shared" si="1"/>
        <v>-0.53208665879673234</v>
      </c>
      <c r="I72" s="2">
        <v>24.397717462572832</v>
      </c>
      <c r="J72" s="2">
        <f t="shared" si="2"/>
        <v>-0.6977174625728324</v>
      </c>
      <c r="K72" s="24">
        <f t="shared" si="3"/>
        <v>24.333600426592714</v>
      </c>
      <c r="L72" s="24">
        <f t="shared" si="4"/>
        <v>24.437704601443365</v>
      </c>
      <c r="U72" s="24">
        <f t="shared" si="5"/>
        <v>-0.63360042659271443</v>
      </c>
      <c r="V72" s="24">
        <f t="shared" si="6"/>
        <v>-0.73770460144336525</v>
      </c>
    </row>
    <row r="73" spans="1:22" x14ac:dyDescent="0.15">
      <c r="A73" s="1">
        <v>34669</v>
      </c>
      <c r="B73">
        <v>12</v>
      </c>
      <c r="C73">
        <v>24.9</v>
      </c>
      <c r="D73" s="2">
        <v>23.915885270646704</v>
      </c>
      <c r="E73" s="35">
        <v>24.614190000000001</v>
      </c>
      <c r="F73" s="2">
        <v>25.06</v>
      </c>
      <c r="G73" s="2">
        <f t="shared" si="7"/>
        <v>24.53002509021557</v>
      </c>
      <c r="H73" s="2">
        <f t="shared" si="1"/>
        <v>0.36997490978442826</v>
      </c>
      <c r="I73" s="2">
        <v>24.43085281316775</v>
      </c>
      <c r="J73" s="2">
        <f t="shared" si="2"/>
        <v>0.46914718683224876</v>
      </c>
      <c r="K73" s="24">
        <f t="shared" si="3"/>
        <v>24.453741271066395</v>
      </c>
      <c r="L73" s="24">
        <f t="shared" si="4"/>
        <v>24.507523198544725</v>
      </c>
      <c r="U73" s="24">
        <f t="shared" si="5"/>
        <v>0.44625872893360352</v>
      </c>
      <c r="V73" s="24">
        <f t="shared" si="6"/>
        <v>0.39247680145527397</v>
      </c>
    </row>
    <row r="74" spans="1:22" x14ac:dyDescent="0.15">
      <c r="A74" s="1">
        <v>34700</v>
      </c>
      <c r="B74">
        <v>1</v>
      </c>
      <c r="C74">
        <v>21.8</v>
      </c>
      <c r="D74" s="2">
        <v>21.787512195650066</v>
      </c>
      <c r="E74" s="35">
        <v>21.93045</v>
      </c>
      <c r="F74" s="2">
        <v>21.68</v>
      </c>
      <c r="G74" s="2">
        <f t="shared" si="7"/>
        <v>21.799320731883356</v>
      </c>
      <c r="H74" s="2">
        <f t="shared" si="1"/>
        <v>6.7926811664520415E-4</v>
      </c>
      <c r="I74" s="2">
        <v>21.873451307640632</v>
      </c>
      <c r="J74" s="2">
        <f t="shared" si="2"/>
        <v>-7.3451307640631569E-2</v>
      </c>
      <c r="K74" s="24">
        <f t="shared" si="3"/>
        <v>21.8499826417249</v>
      </c>
      <c r="L74" s="24">
        <f t="shared" si="4"/>
        <v>21.9086159130085</v>
      </c>
      <c r="U74" s="24">
        <f t="shared" si="5"/>
        <v>-4.9982641724898969E-2</v>
      </c>
      <c r="V74" s="24">
        <f t="shared" si="6"/>
        <v>-0.10861591300849938</v>
      </c>
    </row>
    <row r="75" spans="1:22" x14ac:dyDescent="0.15">
      <c r="A75" s="1">
        <v>34731</v>
      </c>
      <c r="B75">
        <v>2</v>
      </c>
      <c r="C75">
        <v>21.9</v>
      </c>
      <c r="D75" s="2">
        <v>22.982364399754672</v>
      </c>
      <c r="E75" s="35">
        <v>22.801950000000001</v>
      </c>
      <c r="F75" s="2">
        <v>23.04</v>
      </c>
      <c r="G75" s="2">
        <f t="shared" si="7"/>
        <v>22.941438133251562</v>
      </c>
      <c r="H75" s="2">
        <f t="shared" si="1"/>
        <v>-1.0414381332515639</v>
      </c>
      <c r="I75" s="2">
        <v>22.819799880745787</v>
      </c>
      <c r="J75" s="2">
        <f t="shared" si="2"/>
        <v>-0.91979988074578856</v>
      </c>
      <c r="K75" s="24">
        <f t="shared" si="3"/>
        <v>22.892634701926827</v>
      </c>
      <c r="L75" s="24">
        <f t="shared" si="4"/>
        <v>22.829508178410155</v>
      </c>
      <c r="U75" s="24">
        <f t="shared" si="5"/>
        <v>-0.99263470192682846</v>
      </c>
      <c r="V75" s="24">
        <f t="shared" si="6"/>
        <v>-0.92950817841015621</v>
      </c>
    </row>
    <row r="76" spans="1:22" x14ac:dyDescent="0.15">
      <c r="A76" s="1">
        <v>34759</v>
      </c>
      <c r="B76">
        <v>3</v>
      </c>
      <c r="C76">
        <v>23.1</v>
      </c>
      <c r="D76" s="2">
        <v>23.345797984532048</v>
      </c>
      <c r="E76" s="35">
        <v>22.382829999999998</v>
      </c>
      <c r="F76" s="2">
        <v>23</v>
      </c>
      <c r="G76" s="2">
        <f t="shared" si="7"/>
        <v>22.909542661510681</v>
      </c>
      <c r="H76" s="2">
        <f t="shared" si="1"/>
        <v>0.19045733848932045</v>
      </c>
      <c r="I76" s="2">
        <v>22.580669638848686</v>
      </c>
      <c r="J76" s="2">
        <f t="shared" si="2"/>
        <v>0.51933036115131515</v>
      </c>
      <c r="K76" s="24">
        <f t="shared" si="3"/>
        <v>22.775791455340006</v>
      </c>
      <c r="L76" s="24">
        <f t="shared" si="4"/>
        <v>22.529923789170411</v>
      </c>
      <c r="U76" s="24">
        <f t="shared" si="5"/>
        <v>0.32420854465999582</v>
      </c>
      <c r="V76" s="24">
        <f t="shared" si="6"/>
        <v>0.57007621082959048</v>
      </c>
    </row>
    <row r="77" spans="1:22" x14ac:dyDescent="0.15">
      <c r="A77" s="1">
        <v>34790</v>
      </c>
      <c r="B77">
        <v>4</v>
      </c>
      <c r="C77">
        <v>23.2</v>
      </c>
      <c r="D77" s="2">
        <v>24.210206501554154</v>
      </c>
      <c r="E77" s="35">
        <v>23.991949999999999</v>
      </c>
      <c r="F77" s="2">
        <v>23.95</v>
      </c>
      <c r="G77" s="2">
        <f t="shared" si="7"/>
        <v>24.050718833851388</v>
      </c>
      <c r="H77" s="2">
        <f t="shared" si="1"/>
        <v>-0.85071883385138847</v>
      </c>
      <c r="I77" s="2">
        <v>24.018037867533586</v>
      </c>
      <c r="J77" s="2">
        <f t="shared" si="2"/>
        <v>-0.81803786753358665</v>
      </c>
      <c r="K77" s="24">
        <f t="shared" si="3"/>
        <v>24.055672037486229</v>
      </c>
      <c r="L77" s="24">
        <f t="shared" si="4"/>
        <v>24.025288572976152</v>
      </c>
      <c r="U77" s="24">
        <f t="shared" si="5"/>
        <v>-0.85567203748622944</v>
      </c>
      <c r="V77" s="24">
        <f t="shared" si="6"/>
        <v>-0.82528857297615232</v>
      </c>
    </row>
    <row r="78" spans="1:22" x14ac:dyDescent="0.15">
      <c r="A78" s="1">
        <v>34820</v>
      </c>
      <c r="B78">
        <v>5</v>
      </c>
      <c r="C78">
        <v>24.2</v>
      </c>
      <c r="D78" s="2">
        <v>24.234495785553044</v>
      </c>
      <c r="E78" s="35">
        <v>24.774260000000002</v>
      </c>
      <c r="F78" s="2">
        <v>25.27</v>
      </c>
      <c r="G78" s="2">
        <f t="shared" ref="G78" si="8">AVERAGE(D78:F78)</f>
        <v>24.759585261851015</v>
      </c>
      <c r="H78" s="2">
        <f t="shared" si="1"/>
        <v>-0.55958526185101576</v>
      </c>
      <c r="I78" s="2">
        <v>24.627343294255095</v>
      </c>
      <c r="J78" s="2">
        <f t="shared" si="2"/>
        <v>-0.42734329425509543</v>
      </c>
      <c r="K78" s="24">
        <f t="shared" si="3"/>
        <v>24.67130466213278</v>
      </c>
      <c r="L78" s="24">
        <f t="shared" si="4"/>
        <v>24.691810371107728</v>
      </c>
      <c r="U78" s="24">
        <f t="shared" si="5"/>
        <v>-0.47130466213278055</v>
      </c>
      <c r="V78" s="24">
        <f t="shared" si="6"/>
        <v>-0.49181037110772863</v>
      </c>
    </row>
    <row r="79" spans="1:22" x14ac:dyDescent="0.15">
      <c r="A79" s="1">
        <v>34851</v>
      </c>
      <c r="B79">
        <v>6</v>
      </c>
      <c r="C79">
        <v>27.2</v>
      </c>
      <c r="D79" s="2">
        <v>27.232542440089333</v>
      </c>
      <c r="E79" s="35">
        <v>26.501249999999999</v>
      </c>
      <c r="F79" s="2">
        <v>27.29</v>
      </c>
      <c r="G79" s="2">
        <f t="shared" ref="G79:G121" si="9">AVERAGE(D79:F79)</f>
        <v>27.007930813363107</v>
      </c>
      <c r="H79" s="2">
        <f t="shared" ref="H79:H121" si="10">C79-G79</f>
        <v>0.19206918663689265</v>
      </c>
      <c r="I79" s="2">
        <v>26.646157201719937</v>
      </c>
      <c r="J79" s="2">
        <f t="shared" ref="J79:J121" si="11">C79-I79</f>
        <v>0.553842798280062</v>
      </c>
      <c r="K79" s="24">
        <f t="shared" ref="K79:K121" si="12">SUMPRODUCT(D79:F79,$N$6:$P$6)</f>
        <v>26.844279193523715</v>
      </c>
      <c r="L79" s="24">
        <f t="shared" ref="L79:L121" si="13">SUMPRODUCT(D79:F79,$N$8:$P$8)</f>
        <v>26.612955143446499</v>
      </c>
      <c r="U79" s="24">
        <f t="shared" ref="U79:U121" si="14">C79-K79</f>
        <v>0.35572080647628468</v>
      </c>
      <c r="V79" s="24">
        <f t="shared" ref="V79:V121" si="15">C79-L79</f>
        <v>0.58704485655350069</v>
      </c>
    </row>
    <row r="80" spans="1:22" x14ac:dyDescent="0.15">
      <c r="A80" s="1">
        <v>34881</v>
      </c>
      <c r="B80">
        <v>7</v>
      </c>
      <c r="C80">
        <v>28</v>
      </c>
      <c r="D80" s="2">
        <v>28.275037591506305</v>
      </c>
      <c r="E80" s="35">
        <v>27.954239999999999</v>
      </c>
      <c r="F80" s="2">
        <v>27.75</v>
      </c>
      <c r="G80" s="2">
        <f t="shared" si="9"/>
        <v>27.9930925305021</v>
      </c>
      <c r="H80" s="2">
        <f t="shared" si="10"/>
        <v>6.9074694979001094E-3</v>
      </c>
      <c r="I80" s="2">
        <v>28.003526762111441</v>
      </c>
      <c r="J80" s="2">
        <f t="shared" si="11"/>
        <v>-3.5267621114414283E-3</v>
      </c>
      <c r="K80" s="24">
        <f t="shared" si="12"/>
        <v>28.028027760472796</v>
      </c>
      <c r="L80" s="24">
        <f t="shared" si="13"/>
        <v>28.003241753097594</v>
      </c>
      <c r="U80" s="24">
        <f t="shared" si="14"/>
        <v>-2.8027760472795649E-2</v>
      </c>
      <c r="V80" s="24">
        <f t="shared" si="15"/>
        <v>-3.2417530975941133E-3</v>
      </c>
    </row>
    <row r="81" spans="1:22" x14ac:dyDescent="0.15">
      <c r="A81" s="1">
        <v>34912</v>
      </c>
      <c r="B81">
        <v>8</v>
      </c>
      <c r="C81">
        <v>27.6</v>
      </c>
      <c r="D81" s="2">
        <v>27.993021049001108</v>
      </c>
      <c r="E81" s="35">
        <v>27.78031</v>
      </c>
      <c r="F81" s="2">
        <v>27.28</v>
      </c>
      <c r="G81" s="2">
        <f t="shared" si="9"/>
        <v>27.684443683000371</v>
      </c>
      <c r="H81" s="2">
        <f t="shared" si="10"/>
        <v>-8.4443683000369418E-2</v>
      </c>
      <c r="I81" s="2">
        <v>27.804377227665285</v>
      </c>
      <c r="J81" s="2">
        <f t="shared" si="11"/>
        <v>-0.2043772276652831</v>
      </c>
      <c r="K81" s="24">
        <f t="shared" si="12"/>
        <v>27.778380918520369</v>
      </c>
      <c r="L81" s="24">
        <f t="shared" si="13"/>
        <v>27.812801460180875</v>
      </c>
      <c r="U81" s="24">
        <f t="shared" si="14"/>
        <v>-0.17838091852036797</v>
      </c>
      <c r="V81" s="24">
        <f t="shared" si="15"/>
        <v>-0.21280146018087365</v>
      </c>
    </row>
    <row r="82" spans="1:22" x14ac:dyDescent="0.15">
      <c r="A82" s="1">
        <v>34943</v>
      </c>
      <c r="B82">
        <v>9</v>
      </c>
      <c r="C82">
        <v>25.2</v>
      </c>
      <c r="D82" s="2">
        <v>26.844001069478331</v>
      </c>
      <c r="E82" s="35">
        <v>25.553360000000001</v>
      </c>
      <c r="F82" s="2">
        <v>25.33</v>
      </c>
      <c r="G82" s="2">
        <f t="shared" si="9"/>
        <v>25.909120356492778</v>
      </c>
      <c r="H82" s="2">
        <f t="shared" si="10"/>
        <v>-0.70912035649277882</v>
      </c>
      <c r="I82" s="2">
        <v>25.825017517889574</v>
      </c>
      <c r="J82" s="2">
        <f t="shared" si="11"/>
        <v>-0.62501751788957449</v>
      </c>
      <c r="K82" s="24">
        <f t="shared" si="12"/>
        <v>25.933618410354526</v>
      </c>
      <c r="L82" s="24">
        <f t="shared" si="13"/>
        <v>25.750506047225734</v>
      </c>
      <c r="U82" s="24">
        <f t="shared" si="14"/>
        <v>-0.73361841035452713</v>
      </c>
      <c r="V82" s="24">
        <f t="shared" si="15"/>
        <v>-0.55050604722573482</v>
      </c>
    </row>
    <row r="83" spans="1:22" x14ac:dyDescent="0.15">
      <c r="A83" s="1">
        <v>34973</v>
      </c>
      <c r="B83">
        <v>10</v>
      </c>
      <c r="C83">
        <v>24.1</v>
      </c>
      <c r="D83" s="2">
        <v>24.947623650216691</v>
      </c>
      <c r="E83" s="35">
        <v>23.983429999999998</v>
      </c>
      <c r="F83" s="2">
        <v>23.8</v>
      </c>
      <c r="G83" s="2">
        <f t="shared" si="9"/>
        <v>24.243684550072231</v>
      </c>
      <c r="H83" s="2">
        <f t="shared" si="10"/>
        <v>-0.14368455007222991</v>
      </c>
      <c r="I83" s="2">
        <v>24.180329249094509</v>
      </c>
      <c r="J83" s="2">
        <f t="shared" si="11"/>
        <v>-8.032924909450756E-2</v>
      </c>
      <c r="K83" s="24">
        <f t="shared" si="12"/>
        <v>24.26519921927407</v>
      </c>
      <c r="L83" s="24">
        <f t="shared" si="13"/>
        <v>24.130710993116317</v>
      </c>
      <c r="U83" s="24">
        <f t="shared" si="14"/>
        <v>-0.16519921927406855</v>
      </c>
      <c r="V83" s="24">
        <f t="shared" si="15"/>
        <v>-3.0710993116315422E-2</v>
      </c>
    </row>
    <row r="84" spans="1:22" x14ac:dyDescent="0.15">
      <c r="A84" s="1">
        <v>35004</v>
      </c>
      <c r="B84">
        <v>11</v>
      </c>
      <c r="C84">
        <v>23.6</v>
      </c>
      <c r="D84" s="2">
        <v>24.258905805930084</v>
      </c>
      <c r="E84" s="35">
        <v>23.96762</v>
      </c>
      <c r="F84" s="2">
        <v>23.35</v>
      </c>
      <c r="G84" s="2">
        <f t="shared" si="9"/>
        <v>23.858841935310029</v>
      </c>
      <c r="H84" s="2">
        <f t="shared" si="10"/>
        <v>-0.25884193531002708</v>
      </c>
      <c r="I84" s="2">
        <v>24.009593602348012</v>
      </c>
      <c r="J84" s="2">
        <f t="shared" si="11"/>
        <v>-0.40959360234801068</v>
      </c>
      <c r="K84" s="24">
        <f t="shared" si="12"/>
        <v>23.974386472956759</v>
      </c>
      <c r="L84" s="24">
        <f t="shared" si="13"/>
        <v>24.012113850450355</v>
      </c>
      <c r="U84" s="24">
        <f t="shared" si="14"/>
        <v>-0.37438647295675764</v>
      </c>
      <c r="V84" s="24">
        <f t="shared" si="15"/>
        <v>-0.41211385045035343</v>
      </c>
    </row>
    <row r="85" spans="1:22" x14ac:dyDescent="0.15">
      <c r="A85" s="1">
        <v>35034</v>
      </c>
      <c r="B85">
        <v>12</v>
      </c>
      <c r="C85">
        <v>24.1</v>
      </c>
      <c r="D85" s="2">
        <v>24.084958866149513</v>
      </c>
      <c r="E85" s="35">
        <v>24.66574</v>
      </c>
      <c r="F85" s="2">
        <v>24.64</v>
      </c>
      <c r="G85" s="2">
        <f t="shared" si="9"/>
        <v>24.463566288716503</v>
      </c>
      <c r="H85" s="2">
        <f t="shared" si="10"/>
        <v>-0.36356628871650187</v>
      </c>
      <c r="I85" s="2">
        <v>24.508643728603971</v>
      </c>
      <c r="J85" s="2">
        <f t="shared" si="11"/>
        <v>-0.40864372860396969</v>
      </c>
      <c r="K85" s="24">
        <f t="shared" si="12"/>
        <v>24.477029796885279</v>
      </c>
      <c r="L85" s="24">
        <f t="shared" si="13"/>
        <v>24.577025009218957</v>
      </c>
      <c r="U85" s="24">
        <f t="shared" si="14"/>
        <v>-0.37702979688527805</v>
      </c>
      <c r="V85" s="24">
        <f t="shared" si="15"/>
        <v>-0.47702500921895563</v>
      </c>
    </row>
    <row r="86" spans="1:22" x14ac:dyDescent="0.15">
      <c r="A86" s="1">
        <v>35065</v>
      </c>
      <c r="B86">
        <v>1</v>
      </c>
      <c r="C86">
        <v>20.7</v>
      </c>
      <c r="D86" s="2">
        <v>21.410659651021255</v>
      </c>
      <c r="E86" s="35">
        <v>21.243649999999999</v>
      </c>
      <c r="F86" s="2">
        <v>21.41</v>
      </c>
      <c r="G86" s="2">
        <f t="shared" si="9"/>
        <v>21.35476988367375</v>
      </c>
      <c r="H86" s="2">
        <f t="shared" si="10"/>
        <v>-0.654769883673751</v>
      </c>
      <c r="I86" s="2">
        <v>21.258346762031106</v>
      </c>
      <c r="J86" s="2">
        <f t="shared" si="11"/>
        <v>-0.55834676203110689</v>
      </c>
      <c r="K86" s="24">
        <f t="shared" si="12"/>
        <v>21.320068843795738</v>
      </c>
      <c r="L86" s="24">
        <f t="shared" si="13"/>
        <v>21.269160610570434</v>
      </c>
      <c r="U86" s="24">
        <f t="shared" si="14"/>
        <v>-0.6200688437957389</v>
      </c>
      <c r="V86" s="24">
        <f t="shared" si="15"/>
        <v>-0.56916061057043521</v>
      </c>
    </row>
    <row r="87" spans="1:22" x14ac:dyDescent="0.15">
      <c r="A87" s="1">
        <v>35096</v>
      </c>
      <c r="B87">
        <v>2</v>
      </c>
      <c r="C87">
        <v>22</v>
      </c>
      <c r="D87" s="2">
        <v>22.353778807885803</v>
      </c>
      <c r="E87" s="35">
        <v>21.5931</v>
      </c>
      <c r="F87" s="2">
        <v>21.6</v>
      </c>
      <c r="G87" s="2">
        <f t="shared" si="9"/>
        <v>21.8489596026286</v>
      </c>
      <c r="H87" s="2">
        <f t="shared" si="10"/>
        <v>0.15104039737139985</v>
      </c>
      <c r="I87" s="2">
        <v>21.743664411007902</v>
      </c>
      <c r="J87" s="2">
        <f t="shared" si="11"/>
        <v>0.25633558899209774</v>
      </c>
      <c r="K87" s="24">
        <f t="shared" si="12"/>
        <v>21.836526384139386</v>
      </c>
      <c r="L87" s="24">
        <f t="shared" si="13"/>
        <v>21.709293984816931</v>
      </c>
      <c r="U87" s="24">
        <f t="shared" si="14"/>
        <v>0.16347361586061382</v>
      </c>
      <c r="V87" s="24">
        <f t="shared" si="15"/>
        <v>0.29070601518306916</v>
      </c>
    </row>
    <row r="88" spans="1:22" x14ac:dyDescent="0.15">
      <c r="A88" s="1">
        <v>35125</v>
      </c>
      <c r="B88">
        <v>3</v>
      </c>
      <c r="C88">
        <v>22.5</v>
      </c>
      <c r="D88" s="2">
        <v>23.554572431234135</v>
      </c>
      <c r="E88" s="35">
        <v>22.714189999999999</v>
      </c>
      <c r="F88" s="2">
        <v>22.86</v>
      </c>
      <c r="G88" s="2">
        <f t="shared" si="9"/>
        <v>23.042920810411378</v>
      </c>
      <c r="H88" s="2">
        <f t="shared" si="10"/>
        <v>-0.54292081041137763</v>
      </c>
      <c r="I88" s="2">
        <v>22.883215777508134</v>
      </c>
      <c r="J88" s="2">
        <f t="shared" si="11"/>
        <v>-0.38321577750813418</v>
      </c>
      <c r="K88" s="24">
        <f t="shared" si="12"/>
        <v>23.002382197329137</v>
      </c>
      <c r="L88" s="24">
        <f t="shared" si="13"/>
        <v>22.842558756761328</v>
      </c>
      <c r="U88" s="24">
        <f t="shared" si="14"/>
        <v>-0.50238219732913691</v>
      </c>
      <c r="V88" s="24">
        <f t="shared" si="15"/>
        <v>-0.34255875676132774</v>
      </c>
    </row>
    <row r="89" spans="1:22" x14ac:dyDescent="0.15">
      <c r="A89" s="1">
        <v>35156</v>
      </c>
      <c r="B89">
        <v>4</v>
      </c>
      <c r="C89">
        <v>23.6</v>
      </c>
      <c r="D89" s="2">
        <v>23.986102908384105</v>
      </c>
      <c r="E89" s="35">
        <v>23.28558</v>
      </c>
      <c r="F89" s="2">
        <v>23.05</v>
      </c>
      <c r="G89" s="2">
        <f t="shared" si="9"/>
        <v>23.440560969461369</v>
      </c>
      <c r="H89" s="2">
        <f t="shared" si="10"/>
        <v>0.15943903053863195</v>
      </c>
      <c r="I89" s="2">
        <v>23.421961442536631</v>
      </c>
      <c r="J89" s="2">
        <f t="shared" si="11"/>
        <v>0.17803855746337049</v>
      </c>
      <c r="K89" s="24">
        <f t="shared" si="12"/>
        <v>23.476036388269122</v>
      </c>
      <c r="L89" s="24">
        <f t="shared" si="13"/>
        <v>23.392585110846881</v>
      </c>
      <c r="U89" s="24">
        <f t="shared" si="14"/>
        <v>0.12396361173087911</v>
      </c>
      <c r="V89" s="24">
        <f t="shared" si="15"/>
        <v>0.2074148891531209</v>
      </c>
    </row>
    <row r="90" spans="1:22" x14ac:dyDescent="0.15">
      <c r="A90" s="1">
        <v>35186</v>
      </c>
      <c r="B90">
        <v>5</v>
      </c>
      <c r="C90">
        <v>25.2</v>
      </c>
      <c r="D90" s="2">
        <v>24.672393659443273</v>
      </c>
      <c r="E90" s="35">
        <v>25.116420000000002</v>
      </c>
      <c r="F90" s="2">
        <v>24.46</v>
      </c>
      <c r="G90" s="2">
        <f t="shared" si="9"/>
        <v>24.749604553147758</v>
      </c>
      <c r="H90" s="2">
        <f t="shared" si="10"/>
        <v>0.45039544685224087</v>
      </c>
      <c r="I90" s="2">
        <v>24.989729632125659</v>
      </c>
      <c r="J90" s="2">
        <f t="shared" si="11"/>
        <v>0.21027036787434028</v>
      </c>
      <c r="K90" s="24">
        <f t="shared" si="12"/>
        <v>24.883399622357146</v>
      </c>
      <c r="L90" s="24">
        <f t="shared" si="13"/>
        <v>25.048594394452568</v>
      </c>
      <c r="U90" s="24">
        <f t="shared" si="14"/>
        <v>0.3166003776428532</v>
      </c>
      <c r="V90" s="24">
        <f t="shared" si="15"/>
        <v>0.15140560554743132</v>
      </c>
    </row>
    <row r="91" spans="1:22" x14ac:dyDescent="0.15">
      <c r="A91" s="1">
        <v>35217</v>
      </c>
      <c r="B91">
        <v>6</v>
      </c>
      <c r="C91">
        <v>27.6</v>
      </c>
      <c r="D91" s="2">
        <v>28.015639068096363</v>
      </c>
      <c r="E91" s="35">
        <v>27.70317</v>
      </c>
      <c r="F91" s="2">
        <v>27.73</v>
      </c>
      <c r="G91" s="2">
        <f t="shared" si="9"/>
        <v>27.816269689365456</v>
      </c>
      <c r="H91" s="2">
        <f t="shared" si="10"/>
        <v>-0.2162696893654541</v>
      </c>
      <c r="I91" s="2">
        <v>27.750896122619746</v>
      </c>
      <c r="J91" s="2">
        <f t="shared" si="11"/>
        <v>-0.15089612261974494</v>
      </c>
      <c r="K91" s="24">
        <f t="shared" si="12"/>
        <v>27.806508238022058</v>
      </c>
      <c r="L91" s="24">
        <f t="shared" si="13"/>
        <v>27.750899568054642</v>
      </c>
      <c r="U91" s="24">
        <f t="shared" si="14"/>
        <v>-0.20650823802205664</v>
      </c>
      <c r="V91" s="24">
        <f t="shared" si="15"/>
        <v>-0.15089956805464055</v>
      </c>
    </row>
    <row r="92" spans="1:22" x14ac:dyDescent="0.15">
      <c r="A92" s="1">
        <v>35247</v>
      </c>
      <c r="B92">
        <v>7</v>
      </c>
      <c r="C92">
        <v>28.2</v>
      </c>
      <c r="D92" s="2">
        <v>28.701630655370593</v>
      </c>
      <c r="E92" s="35">
        <v>28.414719999999999</v>
      </c>
      <c r="F92" s="2">
        <v>28.45</v>
      </c>
      <c r="G92" s="2">
        <f t="shared" si="9"/>
        <v>28.522116885123534</v>
      </c>
      <c r="H92" s="2">
        <f t="shared" si="10"/>
        <v>-0.32211688512353476</v>
      </c>
      <c r="I92" s="2">
        <v>28.4565865285185</v>
      </c>
      <c r="J92" s="2">
        <f t="shared" si="11"/>
        <v>-0.2565865285185005</v>
      </c>
      <c r="K92" s="24">
        <f t="shared" si="12"/>
        <v>28.511089261233458</v>
      </c>
      <c r="L92" s="24">
        <f t="shared" si="13"/>
        <v>28.458545494963772</v>
      </c>
      <c r="U92" s="24">
        <f t="shared" si="14"/>
        <v>-0.31108926123345881</v>
      </c>
      <c r="V92" s="24">
        <f t="shared" si="15"/>
        <v>-0.25854549496377288</v>
      </c>
    </row>
    <row r="93" spans="1:22" x14ac:dyDescent="0.15">
      <c r="A93" s="1">
        <v>35278</v>
      </c>
      <c r="B93">
        <v>8</v>
      </c>
      <c r="C93">
        <v>28</v>
      </c>
      <c r="D93" s="2">
        <v>28.300779591484471</v>
      </c>
      <c r="E93" s="35">
        <v>27.892189999999999</v>
      </c>
      <c r="F93" s="2">
        <v>27.9</v>
      </c>
      <c r="G93" s="2">
        <f t="shared" si="9"/>
        <v>28.030989863828154</v>
      </c>
      <c r="H93" s="2">
        <f t="shared" si="10"/>
        <v>-3.098986382815383E-2</v>
      </c>
      <c r="I93" s="2">
        <v>27.961922179705624</v>
      </c>
      <c r="J93" s="2">
        <f t="shared" si="11"/>
        <v>3.8077820294375897E-2</v>
      </c>
      <c r="K93" s="24">
        <f t="shared" si="12"/>
        <v>28.023515548559732</v>
      </c>
      <c r="L93" s="24">
        <f t="shared" si="13"/>
        <v>27.95460204303663</v>
      </c>
      <c r="U93" s="24">
        <f t="shared" si="14"/>
        <v>-2.351554855973248E-2</v>
      </c>
      <c r="V93" s="24">
        <f t="shared" si="15"/>
        <v>4.5397956963370234E-2</v>
      </c>
    </row>
    <row r="94" spans="1:22" x14ac:dyDescent="0.15">
      <c r="A94" s="1">
        <v>35309</v>
      </c>
      <c r="B94">
        <v>9</v>
      </c>
      <c r="C94">
        <v>26.3</v>
      </c>
      <c r="D94" s="2">
        <v>27.202765273186905</v>
      </c>
      <c r="E94" s="35">
        <v>26.032260000000001</v>
      </c>
      <c r="F94" s="2">
        <v>25.53</v>
      </c>
      <c r="G94" s="2">
        <f t="shared" si="9"/>
        <v>26.255008424395637</v>
      </c>
      <c r="H94" s="2">
        <f t="shared" si="10"/>
        <v>4.4991575604363732E-2</v>
      </c>
      <c r="I94" s="2">
        <v>26.275949676306197</v>
      </c>
      <c r="J94" s="2">
        <f t="shared" si="11"/>
        <v>2.4050323693803222E-2</v>
      </c>
      <c r="K94" s="24">
        <f t="shared" si="12"/>
        <v>26.335353948675571</v>
      </c>
      <c r="L94" s="24">
        <f t="shared" si="13"/>
        <v>26.211055215310456</v>
      </c>
      <c r="U94" s="24">
        <f t="shared" si="14"/>
        <v>-3.5353948675570734E-2</v>
      </c>
      <c r="V94" s="24">
        <f t="shared" si="15"/>
        <v>8.8944784689545031E-2</v>
      </c>
    </row>
    <row r="95" spans="1:22" x14ac:dyDescent="0.15">
      <c r="A95" s="1">
        <v>35339</v>
      </c>
      <c r="B95">
        <v>10</v>
      </c>
      <c r="C95">
        <v>25.9</v>
      </c>
      <c r="D95" s="2">
        <v>25.727961083771461</v>
      </c>
      <c r="E95" s="35">
        <v>24.953530000000001</v>
      </c>
      <c r="F95" s="2">
        <v>24.53</v>
      </c>
      <c r="G95" s="2">
        <f t="shared" si="9"/>
        <v>25.070497027923821</v>
      </c>
      <c r="H95" s="2">
        <f t="shared" si="10"/>
        <v>0.82950297207617751</v>
      </c>
      <c r="I95" s="2">
        <v>25.106547272479194</v>
      </c>
      <c r="J95" s="2">
        <f t="shared" si="11"/>
        <v>0.79345272752080476</v>
      </c>
      <c r="K95" s="24">
        <f t="shared" si="12"/>
        <v>25.141349092773623</v>
      </c>
      <c r="L95" s="24">
        <f t="shared" si="13"/>
        <v>25.071824618145261</v>
      </c>
      <c r="U95" s="24">
        <f t="shared" si="14"/>
        <v>0.75865090722637518</v>
      </c>
      <c r="V95" s="24">
        <f t="shared" si="15"/>
        <v>0.82817538185473794</v>
      </c>
    </row>
    <row r="96" spans="1:22" x14ac:dyDescent="0.15">
      <c r="A96" s="1">
        <v>35370</v>
      </c>
      <c r="B96">
        <v>11</v>
      </c>
      <c r="C96">
        <v>25.9</v>
      </c>
      <c r="D96" s="2">
        <v>25.630388619720271</v>
      </c>
      <c r="E96" s="35">
        <v>25.50329</v>
      </c>
      <c r="F96" s="2">
        <v>24.31</v>
      </c>
      <c r="G96" s="2">
        <f t="shared" si="9"/>
        <v>25.147892873240092</v>
      </c>
      <c r="H96" s="2">
        <f t="shared" si="10"/>
        <v>0.75210712675990621</v>
      </c>
      <c r="I96" s="2">
        <v>25.506735216605293</v>
      </c>
      <c r="J96" s="2">
        <f t="shared" si="11"/>
        <v>0.39326478339470583</v>
      </c>
      <c r="K96" s="24">
        <f t="shared" si="12"/>
        <v>25.377488671982118</v>
      </c>
      <c r="L96" s="24">
        <f t="shared" si="13"/>
        <v>25.522704126531259</v>
      </c>
      <c r="U96" s="24">
        <f t="shared" si="14"/>
        <v>0.52251132801788103</v>
      </c>
      <c r="V96" s="24">
        <f t="shared" si="15"/>
        <v>0.37729587346873927</v>
      </c>
    </row>
    <row r="97" spans="1:22" x14ac:dyDescent="0.15">
      <c r="A97" s="1">
        <v>35400</v>
      </c>
      <c r="B97">
        <v>12</v>
      </c>
      <c r="C97">
        <v>27.1</v>
      </c>
      <c r="D97" s="2">
        <v>25.702656338275226</v>
      </c>
      <c r="E97" s="35">
        <v>26.876470000000001</v>
      </c>
      <c r="F97" s="2">
        <v>25.39</v>
      </c>
      <c r="G97" s="2">
        <f t="shared" si="9"/>
        <v>25.989708779425076</v>
      </c>
      <c r="H97" s="2">
        <f t="shared" si="10"/>
        <v>1.1102912205749256</v>
      </c>
      <c r="I97" s="2">
        <v>26.581192092905148</v>
      </c>
      <c r="J97" s="2">
        <f t="shared" si="11"/>
        <v>0.51880790709485325</v>
      </c>
      <c r="K97" s="24">
        <f t="shared" si="12"/>
        <v>26.295144031352223</v>
      </c>
      <c r="L97" s="24">
        <f t="shared" si="13"/>
        <v>26.697168852754977</v>
      </c>
      <c r="U97" s="24">
        <f t="shared" si="14"/>
        <v>0.80485596864777875</v>
      </c>
      <c r="V97" s="24">
        <f t="shared" si="15"/>
        <v>0.40283114724502411</v>
      </c>
    </row>
    <row r="98" spans="1:22" x14ac:dyDescent="0.15">
      <c r="A98" s="1">
        <v>35431</v>
      </c>
      <c r="B98">
        <v>1</v>
      </c>
      <c r="C98">
        <v>22.9</v>
      </c>
      <c r="D98" s="2">
        <v>23.59689288333049</v>
      </c>
      <c r="E98" s="35">
        <v>23.7502</v>
      </c>
      <c r="F98" s="2">
        <v>22.4</v>
      </c>
      <c r="G98" s="2">
        <f t="shared" si="9"/>
        <v>23.249030961110162</v>
      </c>
      <c r="H98" s="2">
        <f t="shared" si="10"/>
        <v>-0.34903096111016296</v>
      </c>
      <c r="I98" s="2">
        <v>23.689152724652331</v>
      </c>
      <c r="J98" s="2">
        <f t="shared" si="11"/>
        <v>-0.78915272465233244</v>
      </c>
      <c r="K98" s="24">
        <f t="shared" si="12"/>
        <v>23.513150766135933</v>
      </c>
      <c r="L98" s="24">
        <f t="shared" si="13"/>
        <v>23.726781973597589</v>
      </c>
      <c r="U98" s="24">
        <f t="shared" si="14"/>
        <v>-0.61315076613593433</v>
      </c>
      <c r="V98" s="24">
        <f t="shared" si="15"/>
        <v>-0.82678197359759054</v>
      </c>
    </row>
    <row r="99" spans="1:22" x14ac:dyDescent="0.15">
      <c r="A99" s="1">
        <v>35462</v>
      </c>
      <c r="B99">
        <v>2</v>
      </c>
      <c r="C99">
        <v>23.8</v>
      </c>
      <c r="D99" s="2">
        <v>24.08728357472328</v>
      </c>
      <c r="E99" s="35">
        <v>23.777940000000001</v>
      </c>
      <c r="F99" s="2">
        <v>23.84</v>
      </c>
      <c r="G99" s="2">
        <f t="shared" si="9"/>
        <v>23.901741191574427</v>
      </c>
      <c r="H99" s="2">
        <f t="shared" si="10"/>
        <v>-0.10174119157442618</v>
      </c>
      <c r="I99" s="2">
        <v>23.82507032461584</v>
      </c>
      <c r="J99" s="2">
        <f t="shared" si="11"/>
        <v>-2.5070324615839468E-2</v>
      </c>
      <c r="K99" s="24">
        <f t="shared" si="12"/>
        <v>23.885192143836552</v>
      </c>
      <c r="L99" s="24">
        <f t="shared" si="13"/>
        <v>23.825192189291258</v>
      </c>
      <c r="U99" s="24">
        <f t="shared" si="14"/>
        <v>-8.5192143836550827E-2</v>
      </c>
      <c r="V99" s="24">
        <f t="shared" si="15"/>
        <v>-2.5192189291256994E-2</v>
      </c>
    </row>
    <row r="100" spans="1:22" x14ac:dyDescent="0.15">
      <c r="A100" s="1">
        <v>35490</v>
      </c>
      <c r="B100">
        <v>3</v>
      </c>
      <c r="C100">
        <v>24.8</v>
      </c>
      <c r="D100" s="2">
        <v>24.959969675102172</v>
      </c>
      <c r="E100" s="35">
        <v>24.478919999999999</v>
      </c>
      <c r="F100" s="2">
        <v>24.49</v>
      </c>
      <c r="G100" s="2">
        <f t="shared" si="9"/>
        <v>24.642963225034055</v>
      </c>
      <c r="H100" s="2">
        <f t="shared" si="10"/>
        <v>0.15703677496594537</v>
      </c>
      <c r="I100" s="2">
        <v>24.565329452164733</v>
      </c>
      <c r="J100" s="2">
        <f t="shared" si="11"/>
        <v>0.2346705478352682</v>
      </c>
      <c r="K100" s="24">
        <f t="shared" si="12"/>
        <v>24.633797794742755</v>
      </c>
      <c r="L100" s="24">
        <f t="shared" si="13"/>
        <v>24.55240040836259</v>
      </c>
      <c r="U100" s="24">
        <f t="shared" si="14"/>
        <v>0.16620220525724605</v>
      </c>
      <c r="V100" s="24">
        <f t="shared" si="15"/>
        <v>0.2475995916374103</v>
      </c>
    </row>
    <row r="101" spans="1:22" x14ac:dyDescent="0.15">
      <c r="A101" s="1">
        <v>35521</v>
      </c>
      <c r="B101">
        <v>4</v>
      </c>
      <c r="C101">
        <v>25.4</v>
      </c>
      <c r="D101" s="2">
        <v>25.694238860717412</v>
      </c>
      <c r="E101" s="35">
        <v>25.463550000000001</v>
      </c>
      <c r="F101" s="2">
        <v>25.63</v>
      </c>
      <c r="G101" s="2">
        <f t="shared" si="9"/>
        <v>25.595929620239136</v>
      </c>
      <c r="H101" s="2">
        <f t="shared" si="10"/>
        <v>-0.19592962023913785</v>
      </c>
      <c r="I101" s="2">
        <v>25.492773350056627</v>
      </c>
      <c r="J101" s="2">
        <f t="shared" si="11"/>
        <v>-9.2773350056628345E-2</v>
      </c>
      <c r="K101" s="24">
        <f t="shared" si="12"/>
        <v>25.560280389726081</v>
      </c>
      <c r="L101" s="24">
        <f t="shared" si="13"/>
        <v>25.49878760856981</v>
      </c>
      <c r="U101" s="24">
        <f t="shared" si="14"/>
        <v>-0.16028038972608272</v>
      </c>
      <c r="V101" s="24">
        <f t="shared" si="15"/>
        <v>-9.8787608569811169E-2</v>
      </c>
    </row>
    <row r="102" spans="1:22" x14ac:dyDescent="0.15">
      <c r="A102" s="1">
        <v>35551</v>
      </c>
      <c r="B102">
        <v>5</v>
      </c>
      <c r="C102">
        <v>27</v>
      </c>
      <c r="D102" s="2">
        <v>26.07779090331131</v>
      </c>
      <c r="E102" s="35">
        <v>26.748519999999999</v>
      </c>
      <c r="F102" s="2">
        <v>27.1</v>
      </c>
      <c r="G102" s="2">
        <f t="shared" si="9"/>
        <v>26.642103634437102</v>
      </c>
      <c r="H102" s="2">
        <f t="shared" si="10"/>
        <v>0.3578963655628975</v>
      </c>
      <c r="I102" s="2">
        <v>26.571327370669248</v>
      </c>
      <c r="J102" s="2">
        <f t="shared" si="11"/>
        <v>0.42867262933075168</v>
      </c>
      <c r="K102" s="24">
        <f t="shared" si="12"/>
        <v>26.583713783523873</v>
      </c>
      <c r="L102" s="24">
        <f t="shared" si="13"/>
        <v>26.646065372553398</v>
      </c>
      <c r="U102" s="24">
        <f t="shared" si="14"/>
        <v>0.41628621647612718</v>
      </c>
      <c r="V102" s="24">
        <f t="shared" si="15"/>
        <v>0.35393462744660198</v>
      </c>
    </row>
    <row r="103" spans="1:22" x14ac:dyDescent="0.15">
      <c r="A103" s="1">
        <v>35582</v>
      </c>
      <c r="B103">
        <v>6</v>
      </c>
      <c r="C103">
        <v>29.9</v>
      </c>
      <c r="D103" s="2">
        <v>29.500169982146055</v>
      </c>
      <c r="E103" s="35">
        <v>29.6449</v>
      </c>
      <c r="F103" s="2">
        <v>29.71</v>
      </c>
      <c r="G103" s="2">
        <f t="shared" si="9"/>
        <v>29.618356660715353</v>
      </c>
      <c r="H103" s="2">
        <f t="shared" si="10"/>
        <v>0.28164333928464558</v>
      </c>
      <c r="I103" s="2">
        <v>29.58782666957832</v>
      </c>
      <c r="J103" s="2">
        <f t="shared" si="11"/>
        <v>0.31217333042167894</v>
      </c>
      <c r="K103" s="24">
        <f t="shared" si="12"/>
        <v>29.607840878738518</v>
      </c>
      <c r="L103" s="24">
        <f t="shared" si="13"/>
        <v>29.622792067557395</v>
      </c>
      <c r="U103" s="24">
        <f t="shared" si="14"/>
        <v>0.29215912126148069</v>
      </c>
      <c r="V103" s="24">
        <f t="shared" si="15"/>
        <v>0.27720793244260378</v>
      </c>
    </row>
    <row r="104" spans="1:22" x14ac:dyDescent="0.15">
      <c r="A104" s="1">
        <v>35612</v>
      </c>
      <c r="B104">
        <v>7</v>
      </c>
      <c r="C104">
        <v>31.2</v>
      </c>
      <c r="D104" s="2">
        <v>30.590643568119098</v>
      </c>
      <c r="E104" s="35">
        <v>30.54965</v>
      </c>
      <c r="F104" s="2">
        <v>30.49</v>
      </c>
      <c r="G104" s="2">
        <f t="shared" si="9"/>
        <v>30.543431189373035</v>
      </c>
      <c r="H104" s="2">
        <f t="shared" si="10"/>
        <v>0.65656881062696471</v>
      </c>
      <c r="I104" s="2">
        <v>30.53495608475902</v>
      </c>
      <c r="J104" s="2">
        <f t="shared" si="11"/>
        <v>0.66504391524097883</v>
      </c>
      <c r="K104" s="24">
        <f t="shared" si="12"/>
        <v>30.554402944189246</v>
      </c>
      <c r="L104" s="24">
        <f t="shared" si="13"/>
        <v>30.555911465128148</v>
      </c>
      <c r="U104" s="24">
        <f t="shared" si="14"/>
        <v>0.64559705581075377</v>
      </c>
      <c r="V104" s="24">
        <f t="shared" si="15"/>
        <v>0.64408853487185169</v>
      </c>
    </row>
    <row r="105" spans="1:22" x14ac:dyDescent="0.15">
      <c r="A105" s="1">
        <v>35643</v>
      </c>
      <c r="B105">
        <v>8</v>
      </c>
      <c r="C105">
        <v>30.7</v>
      </c>
      <c r="D105" s="2">
        <v>30.701804214286767</v>
      </c>
      <c r="E105" s="35">
        <v>30.766179999999999</v>
      </c>
      <c r="F105" s="2">
        <v>30.44</v>
      </c>
      <c r="G105" s="2">
        <f t="shared" si="9"/>
        <v>30.63599473809559</v>
      </c>
      <c r="H105" s="2">
        <f t="shared" si="10"/>
        <v>6.4005261904409139E-2</v>
      </c>
      <c r="I105" s="2">
        <v>30.726926772839711</v>
      </c>
      <c r="J105" s="2">
        <f t="shared" si="11"/>
        <v>-2.6926772839711788E-2</v>
      </c>
      <c r="K105" s="24">
        <f t="shared" si="12"/>
        <v>30.700199311448461</v>
      </c>
      <c r="L105" s="24">
        <f t="shared" si="13"/>
        <v>30.756346220446826</v>
      </c>
      <c r="U105" s="24">
        <f t="shared" si="14"/>
        <v>-1.9931144846196958E-4</v>
      </c>
      <c r="V105" s="24">
        <f t="shared" si="15"/>
        <v>-5.6346220446826578E-2</v>
      </c>
    </row>
    <row r="106" spans="1:22" x14ac:dyDescent="0.15">
      <c r="A106" s="1">
        <v>35674</v>
      </c>
      <c r="B106">
        <v>9</v>
      </c>
      <c r="C106">
        <v>28.9</v>
      </c>
      <c r="D106" s="2">
        <v>29.487714569060543</v>
      </c>
      <c r="E106" s="35">
        <v>28.58822</v>
      </c>
      <c r="F106" s="2">
        <v>28.45</v>
      </c>
      <c r="G106" s="2">
        <f t="shared" si="9"/>
        <v>28.841978189686845</v>
      </c>
      <c r="H106" s="2">
        <f t="shared" si="10"/>
        <v>5.8021810313153566E-2</v>
      </c>
      <c r="I106" s="2">
        <v>28.770272906707113</v>
      </c>
      <c r="J106" s="2">
        <f t="shared" si="11"/>
        <v>0.12972709329288534</v>
      </c>
      <c r="K106" s="24">
        <f t="shared" si="12"/>
        <v>28.85566763258003</v>
      </c>
      <c r="L106" s="24">
        <f t="shared" si="13"/>
        <v>28.725618113422414</v>
      </c>
      <c r="U106" s="24">
        <f t="shared" si="14"/>
        <v>4.4332367419968932E-2</v>
      </c>
      <c r="V106" s="24">
        <f t="shared" si="15"/>
        <v>0.17438188657758502</v>
      </c>
    </row>
    <row r="107" spans="1:22" x14ac:dyDescent="0.15">
      <c r="A107" s="1">
        <v>35704</v>
      </c>
      <c r="B107">
        <v>10</v>
      </c>
      <c r="C107">
        <v>28.3</v>
      </c>
      <c r="D107" s="2">
        <v>27.857402233734064</v>
      </c>
      <c r="E107" s="35">
        <v>27.840420000000002</v>
      </c>
      <c r="F107" s="2">
        <v>27.75</v>
      </c>
      <c r="G107" s="2">
        <f t="shared" si="9"/>
        <v>27.815940744578018</v>
      </c>
      <c r="H107" s="2">
        <f t="shared" si="10"/>
        <v>0.48405925542198247</v>
      </c>
      <c r="I107" s="2">
        <v>27.820222214401678</v>
      </c>
      <c r="J107" s="2">
        <f t="shared" si="11"/>
        <v>0.47977778559832274</v>
      </c>
      <c r="K107" s="24">
        <f t="shared" si="12"/>
        <v>27.833230842546023</v>
      </c>
      <c r="L107" s="24">
        <f t="shared" si="13"/>
        <v>27.843013746398363</v>
      </c>
      <c r="U107" s="24">
        <f t="shared" si="14"/>
        <v>0.46676915745397807</v>
      </c>
      <c r="V107" s="24">
        <f t="shared" si="15"/>
        <v>0.45698625360163803</v>
      </c>
    </row>
    <row r="108" spans="1:22" x14ac:dyDescent="0.15">
      <c r="A108" s="1">
        <v>35735</v>
      </c>
      <c r="B108">
        <v>11</v>
      </c>
      <c r="C108">
        <v>28</v>
      </c>
      <c r="D108" s="2">
        <v>27.584471198172217</v>
      </c>
      <c r="E108" s="35">
        <v>27.82544</v>
      </c>
      <c r="F108" s="2">
        <v>27.44</v>
      </c>
      <c r="G108" s="2">
        <f t="shared" si="9"/>
        <v>27.616637066057407</v>
      </c>
      <c r="H108" s="2">
        <f t="shared" si="10"/>
        <v>0.38336293394259258</v>
      </c>
      <c r="I108" s="2">
        <v>27.745661818213502</v>
      </c>
      <c r="J108" s="2">
        <f t="shared" si="11"/>
        <v>0.25433818178649759</v>
      </c>
      <c r="K108" s="24">
        <f t="shared" si="12"/>
        <v>27.694911364721403</v>
      </c>
      <c r="L108" s="24">
        <f t="shared" si="13"/>
        <v>27.788631545854535</v>
      </c>
      <c r="U108" s="24">
        <f t="shared" si="14"/>
        <v>0.30508863527859731</v>
      </c>
      <c r="V108" s="24">
        <f t="shared" si="15"/>
        <v>0.21136845414546457</v>
      </c>
    </row>
    <row r="109" spans="1:22" x14ac:dyDescent="0.15">
      <c r="A109" s="1">
        <v>35765</v>
      </c>
      <c r="B109">
        <v>12</v>
      </c>
      <c r="C109">
        <v>29.1</v>
      </c>
      <c r="D109" s="2">
        <v>27.51805396974661</v>
      </c>
      <c r="E109" s="35">
        <v>28.846399999999999</v>
      </c>
      <c r="F109" s="2">
        <v>28.38</v>
      </c>
      <c r="G109" s="2">
        <f t="shared" si="9"/>
        <v>28.248151323248866</v>
      </c>
      <c r="H109" s="2">
        <f t="shared" si="10"/>
        <v>0.85184867675113551</v>
      </c>
      <c r="I109" s="2">
        <v>28.517178715178115</v>
      </c>
      <c r="J109" s="2">
        <f t="shared" si="11"/>
        <v>0.58282128482188611</v>
      </c>
      <c r="K109" s="24">
        <f t="shared" si="12"/>
        <v>28.357988528331919</v>
      </c>
      <c r="L109" s="24">
        <f t="shared" si="13"/>
        <v>28.643493904269487</v>
      </c>
      <c r="U109" s="24">
        <f t="shared" si="14"/>
        <v>0.74201147166808212</v>
      </c>
      <c r="V109" s="24">
        <f t="shared" si="15"/>
        <v>0.45650609573051426</v>
      </c>
    </row>
    <row r="110" spans="1:22" x14ac:dyDescent="0.15">
      <c r="A110" s="30">
        <v>35796</v>
      </c>
      <c r="B110" s="27">
        <v>1</v>
      </c>
      <c r="C110" s="27">
        <v>25.6</v>
      </c>
      <c r="D110" s="5">
        <v>25.290696798968703</v>
      </c>
      <c r="E110" s="36">
        <v>25.459019999999999</v>
      </c>
      <c r="F110" s="28">
        <v>24.01</v>
      </c>
      <c r="G110" s="5">
        <f t="shared" si="9"/>
        <v>24.919905599656236</v>
      </c>
      <c r="H110" s="5">
        <f t="shared" si="10"/>
        <v>0.68009440034376567</v>
      </c>
      <c r="I110" s="5">
        <v>25.394352920220296</v>
      </c>
      <c r="J110" s="2">
        <f t="shared" si="11"/>
        <v>0.20564707977970542</v>
      </c>
      <c r="K110" s="32">
        <f t="shared" si="12"/>
        <v>25.203411472379123</v>
      </c>
      <c r="L110" s="32">
        <f t="shared" si="13"/>
        <v>25.433308237716197</v>
      </c>
      <c r="U110" s="24">
        <f t="shared" si="14"/>
        <v>0.39658852762087804</v>
      </c>
      <c r="V110" s="24">
        <f t="shared" si="15"/>
        <v>0.16669176228380422</v>
      </c>
    </row>
    <row r="111" spans="1:22" x14ac:dyDescent="0.15">
      <c r="A111" s="30">
        <v>35827</v>
      </c>
      <c r="B111" s="27">
        <v>2</v>
      </c>
      <c r="C111" s="27">
        <v>26.5</v>
      </c>
      <c r="D111" s="5">
        <v>26.236575150285518</v>
      </c>
      <c r="E111" s="36">
        <v>26.143070000000002</v>
      </c>
      <c r="F111" s="28">
        <v>24.97</v>
      </c>
      <c r="G111" s="5">
        <f t="shared" si="9"/>
        <v>25.783215050095169</v>
      </c>
      <c r="H111" s="5">
        <f t="shared" si="10"/>
        <v>0.71678494990483088</v>
      </c>
      <c r="I111" s="5">
        <v>26.138832208037257</v>
      </c>
      <c r="J111" s="2">
        <f t="shared" si="11"/>
        <v>0.36116779196274251</v>
      </c>
      <c r="K111" s="32">
        <f t="shared" si="12"/>
        <v>26.009378971780599</v>
      </c>
      <c r="L111" s="32">
        <f t="shared" si="13"/>
        <v>26.157352693698073</v>
      </c>
      <c r="U111" s="24">
        <f t="shared" si="14"/>
        <v>0.49062102821940101</v>
      </c>
      <c r="V111" s="24">
        <f t="shared" si="15"/>
        <v>0.3426473063019273</v>
      </c>
    </row>
    <row r="112" spans="1:22" x14ac:dyDescent="0.15">
      <c r="A112" s="30">
        <v>35855</v>
      </c>
      <c r="B112" s="27">
        <v>3</v>
      </c>
      <c r="C112" s="27">
        <v>27.2</v>
      </c>
      <c r="D112" s="5">
        <v>27.165785300794163</v>
      </c>
      <c r="E112" s="36">
        <v>26.932500000000001</v>
      </c>
      <c r="F112" s="28">
        <v>25.93</v>
      </c>
      <c r="G112" s="5">
        <f t="shared" si="9"/>
        <v>26.676095100264718</v>
      </c>
      <c r="H112" s="5">
        <f t="shared" si="10"/>
        <v>0.52390489973528176</v>
      </c>
      <c r="I112" s="5">
        <v>26.960550380261864</v>
      </c>
      <c r="J112" s="2">
        <f t="shared" si="11"/>
        <v>0.23944961973813506</v>
      </c>
      <c r="K112" s="32">
        <f t="shared" si="12"/>
        <v>26.867136630723273</v>
      </c>
      <c r="L112" s="32">
        <f t="shared" si="13"/>
        <v>26.968134200687228</v>
      </c>
      <c r="U112" s="24">
        <f t="shared" si="14"/>
        <v>0.33286336927672622</v>
      </c>
      <c r="V112" s="24">
        <f t="shared" si="15"/>
        <v>0.23186579931277151</v>
      </c>
    </row>
    <row r="113" spans="1:22" x14ac:dyDescent="0.15">
      <c r="A113" s="30">
        <v>35886</v>
      </c>
      <c r="B113" s="27">
        <v>4</v>
      </c>
      <c r="C113" s="27">
        <v>27.9</v>
      </c>
      <c r="D113" s="5">
        <v>27.783979159480744</v>
      </c>
      <c r="E113" s="36">
        <v>27.464230000000001</v>
      </c>
      <c r="F113" s="28">
        <v>26.63</v>
      </c>
      <c r="G113" s="5">
        <f t="shared" si="9"/>
        <v>27.292736386493583</v>
      </c>
      <c r="H113" s="5">
        <f t="shared" si="10"/>
        <v>0.60726361350641511</v>
      </c>
      <c r="I113" s="5">
        <v>27.512345697226543</v>
      </c>
      <c r="J113" s="2">
        <f t="shared" si="11"/>
        <v>0.38765430277345558</v>
      </c>
      <c r="K113" s="32">
        <f t="shared" si="12"/>
        <v>27.449879278047533</v>
      </c>
      <c r="L113" s="32">
        <f t="shared" si="13"/>
        <v>27.513071609683344</v>
      </c>
      <c r="U113" s="24">
        <f t="shared" si="14"/>
        <v>0.45012072195246589</v>
      </c>
      <c r="V113" s="24">
        <f t="shared" si="15"/>
        <v>0.38692839031665471</v>
      </c>
    </row>
    <row r="114" spans="1:22" x14ac:dyDescent="0.15">
      <c r="A114" s="30">
        <v>35916</v>
      </c>
      <c r="B114" s="27">
        <v>5</v>
      </c>
      <c r="C114" s="27">
        <v>29.4</v>
      </c>
      <c r="D114" s="5">
        <v>28.198686437700232</v>
      </c>
      <c r="E114" s="36">
        <v>28.78248</v>
      </c>
      <c r="F114" s="28">
        <v>28.34</v>
      </c>
      <c r="G114" s="5">
        <f t="shared" si="9"/>
        <v>28.440388812566741</v>
      </c>
      <c r="H114" s="5">
        <f t="shared" si="10"/>
        <v>0.95961118743325713</v>
      </c>
      <c r="I114" s="5">
        <v>28.624000176538633</v>
      </c>
      <c r="J114" s="2">
        <f t="shared" si="11"/>
        <v>0.77599982346136542</v>
      </c>
      <c r="K114" s="32">
        <f t="shared" si="12"/>
        <v>28.53472682435503</v>
      </c>
      <c r="L114" s="32">
        <f t="shared" si="13"/>
        <v>28.693304814065268</v>
      </c>
      <c r="U114" s="24">
        <f t="shared" si="14"/>
        <v>0.86527317564496897</v>
      </c>
      <c r="V114" s="24">
        <f t="shared" si="15"/>
        <v>0.70669518593473057</v>
      </c>
    </row>
    <row r="115" spans="1:22" x14ac:dyDescent="0.15">
      <c r="A115" s="30">
        <v>35947</v>
      </c>
      <c r="B115" s="27">
        <v>6</v>
      </c>
      <c r="C115" s="27">
        <v>31.8</v>
      </c>
      <c r="D115" s="5">
        <v>31.544691040805596</v>
      </c>
      <c r="E115" s="36">
        <v>31.453389999999999</v>
      </c>
      <c r="F115" s="28">
        <v>31.34</v>
      </c>
      <c r="G115" s="5">
        <f t="shared" si="9"/>
        <v>31.446027013601864</v>
      </c>
      <c r="H115" s="5">
        <f t="shared" si="10"/>
        <v>0.35397298639813712</v>
      </c>
      <c r="I115" s="5">
        <v>31.450134321262961</v>
      </c>
      <c r="J115" s="2">
        <f t="shared" si="11"/>
        <v>0.34986567873703933</v>
      </c>
      <c r="K115" s="32">
        <f t="shared" si="12"/>
        <v>31.466688376048971</v>
      </c>
      <c r="L115" s="32">
        <f t="shared" si="13"/>
        <v>31.467335956898403</v>
      </c>
      <c r="U115" s="24">
        <f t="shared" si="14"/>
        <v>0.33331162395102965</v>
      </c>
      <c r="V115" s="24">
        <f t="shared" si="15"/>
        <v>0.33266404310159814</v>
      </c>
    </row>
    <row r="116" spans="1:22" x14ac:dyDescent="0.15">
      <c r="A116" s="30">
        <v>35977</v>
      </c>
      <c r="B116" s="27">
        <v>7</v>
      </c>
      <c r="C116" s="27">
        <v>32.700000000000003</v>
      </c>
      <c r="D116" s="5">
        <v>32.287206678209564</v>
      </c>
      <c r="E116" s="36">
        <v>32.254829999999998</v>
      </c>
      <c r="F116" s="28">
        <v>32.51</v>
      </c>
      <c r="G116" s="5">
        <f t="shared" si="9"/>
        <v>32.350678892736518</v>
      </c>
      <c r="H116" s="5">
        <f t="shared" si="10"/>
        <v>0.34932110726348498</v>
      </c>
      <c r="I116" s="5">
        <v>32.238600165930528</v>
      </c>
      <c r="J116" s="2">
        <f t="shared" si="11"/>
        <v>0.46139983406947493</v>
      </c>
      <c r="K116" s="32">
        <f t="shared" si="12"/>
        <v>32.300714087454878</v>
      </c>
      <c r="L116" s="32">
        <f t="shared" si="13"/>
        <v>32.259775210704781</v>
      </c>
      <c r="U116" s="24">
        <f t="shared" si="14"/>
        <v>0.39928591254512469</v>
      </c>
      <c r="V116" s="24">
        <f t="shared" si="15"/>
        <v>0.4402247892952218</v>
      </c>
    </row>
    <row r="117" spans="1:22" x14ac:dyDescent="0.15">
      <c r="A117" s="30">
        <v>36008</v>
      </c>
      <c r="B117" s="27">
        <v>8</v>
      </c>
      <c r="C117" s="27">
        <v>32.4</v>
      </c>
      <c r="D117" s="5">
        <v>32.104174231485651</v>
      </c>
      <c r="E117" s="36">
        <v>31.830410000000001</v>
      </c>
      <c r="F117" s="28">
        <v>31.93</v>
      </c>
      <c r="G117" s="5">
        <f t="shared" si="9"/>
        <v>31.954861410495216</v>
      </c>
      <c r="H117" s="5">
        <f t="shared" si="10"/>
        <v>0.4451385895047828</v>
      </c>
      <c r="I117" s="5">
        <v>31.869298898574161</v>
      </c>
      <c r="J117" s="2">
        <f t="shared" si="11"/>
        <v>0.53070110142583715</v>
      </c>
      <c r="K117" s="32">
        <f t="shared" si="12"/>
        <v>31.931552016597095</v>
      </c>
      <c r="L117" s="32">
        <f t="shared" si="13"/>
        <v>31.872227332530787</v>
      </c>
      <c r="U117" s="24">
        <f t="shared" si="14"/>
        <v>0.46844798340290339</v>
      </c>
      <c r="V117" s="24">
        <f t="shared" si="15"/>
        <v>0.52777266746921114</v>
      </c>
    </row>
    <row r="118" spans="1:22" x14ac:dyDescent="0.15">
      <c r="A118" s="30">
        <v>36039</v>
      </c>
      <c r="B118" s="27">
        <v>9</v>
      </c>
      <c r="C118" s="27">
        <v>30.4</v>
      </c>
      <c r="D118" s="5">
        <v>31.008919107640345</v>
      </c>
      <c r="E118" s="36">
        <v>29.80274</v>
      </c>
      <c r="F118" s="28">
        <v>29.94</v>
      </c>
      <c r="G118" s="5">
        <f t="shared" si="9"/>
        <v>30.250553035880117</v>
      </c>
      <c r="H118" s="5">
        <f t="shared" si="10"/>
        <v>0.1494469641198819</v>
      </c>
      <c r="I118" s="5">
        <v>30.055496515050464</v>
      </c>
      <c r="J118" s="2">
        <f t="shared" si="11"/>
        <v>0.34450348494953431</v>
      </c>
      <c r="K118" s="32">
        <f t="shared" si="12"/>
        <v>30.206337437523395</v>
      </c>
      <c r="L118" s="32">
        <f t="shared" si="13"/>
        <v>29.986984377566102</v>
      </c>
      <c r="U118" s="24">
        <f t="shared" si="14"/>
        <v>0.19366256247660374</v>
      </c>
      <c r="V118" s="24">
        <f t="shared" si="15"/>
        <v>0.41301562243389611</v>
      </c>
    </row>
    <row r="119" spans="1:22" x14ac:dyDescent="0.15">
      <c r="A119" s="30">
        <v>36069</v>
      </c>
      <c r="B119" s="27">
        <v>10</v>
      </c>
      <c r="C119" s="27">
        <v>29.5</v>
      </c>
      <c r="D119" s="5">
        <v>29.327601111088647</v>
      </c>
      <c r="E119" s="36">
        <v>29.04907</v>
      </c>
      <c r="F119" s="28">
        <v>29.17</v>
      </c>
      <c r="G119" s="5">
        <f t="shared" si="9"/>
        <v>29.182223703696213</v>
      </c>
      <c r="H119" s="5">
        <f t="shared" si="10"/>
        <v>0.31777629630378712</v>
      </c>
      <c r="I119" s="5">
        <v>29.089131995126905</v>
      </c>
      <c r="J119" s="2">
        <f t="shared" si="11"/>
        <v>0.41086800487309461</v>
      </c>
      <c r="K119" s="32">
        <f t="shared" si="12"/>
        <v>29.154705692579274</v>
      </c>
      <c r="L119" s="32">
        <f t="shared" si="13"/>
        <v>29.091615506853316</v>
      </c>
      <c r="U119" s="24">
        <f t="shared" si="14"/>
        <v>0.3452943074207262</v>
      </c>
      <c r="V119" s="24">
        <f t="shared" si="15"/>
        <v>0.40838449314668424</v>
      </c>
    </row>
    <row r="120" spans="1:22" x14ac:dyDescent="0.15">
      <c r="A120" s="30">
        <v>36100</v>
      </c>
      <c r="B120" s="27">
        <v>11</v>
      </c>
      <c r="C120" s="27">
        <v>29.3</v>
      </c>
      <c r="D120" s="5">
        <v>28.859461078416501</v>
      </c>
      <c r="E120" s="36">
        <v>28.735800000000001</v>
      </c>
      <c r="F120" s="28">
        <v>28.71</v>
      </c>
      <c r="G120" s="5">
        <f t="shared" si="9"/>
        <v>28.768420359472163</v>
      </c>
      <c r="H120" s="5">
        <f t="shared" si="10"/>
        <v>0.53157964052783768</v>
      </c>
      <c r="I120" s="5">
        <v>28.740141402691542</v>
      </c>
      <c r="J120" s="2">
        <f t="shared" si="11"/>
        <v>0.55985859730845888</v>
      </c>
      <c r="K120" s="32">
        <f t="shared" si="12"/>
        <v>28.771620845608357</v>
      </c>
      <c r="L120" s="32">
        <f t="shared" si="13"/>
        <v>28.754689004673168</v>
      </c>
      <c r="U120" s="24">
        <f t="shared" si="14"/>
        <v>0.52837915439164362</v>
      </c>
      <c r="V120" s="24">
        <f t="shared" si="15"/>
        <v>0.54531099532683314</v>
      </c>
    </row>
    <row r="121" spans="1:22" x14ac:dyDescent="0.15">
      <c r="A121" s="30">
        <v>36130</v>
      </c>
      <c r="B121" s="27">
        <v>12</v>
      </c>
      <c r="C121" s="27">
        <v>30.3</v>
      </c>
      <c r="D121" s="5">
        <v>28.824199085616485</v>
      </c>
      <c r="E121" s="36">
        <v>29.618549999999999</v>
      </c>
      <c r="F121" s="28">
        <v>29.64</v>
      </c>
      <c r="G121" s="5">
        <f t="shared" si="9"/>
        <v>29.36091636187216</v>
      </c>
      <c r="H121" s="5">
        <f t="shared" si="10"/>
        <v>0.93908363812784046</v>
      </c>
      <c r="I121" s="5">
        <v>29.412472471301982</v>
      </c>
      <c r="J121" s="2">
        <f t="shared" si="11"/>
        <v>0.8875275286980191</v>
      </c>
      <c r="K121" s="32">
        <f t="shared" si="12"/>
        <v>29.368341961800731</v>
      </c>
      <c r="L121" s="32">
        <f t="shared" si="13"/>
        <v>29.497212022527485</v>
      </c>
      <c r="U121" s="24">
        <f t="shared" si="14"/>
        <v>0.93165803819927007</v>
      </c>
      <c r="V121" s="24">
        <f t="shared" si="15"/>
        <v>0.80278797747251573</v>
      </c>
    </row>
    <row r="122" spans="1:22" x14ac:dyDescent="0.15">
      <c r="U122" s="24"/>
    </row>
    <row r="123" spans="1:22" x14ac:dyDescent="0.15">
      <c r="C123" s="25" t="s">
        <v>11</v>
      </c>
      <c r="D123" s="26">
        <f>SUMXMY2(D110:D121,$C$110:$C$121)/COUNT($C$110:$C$121)</f>
        <v>0.39320895758388169</v>
      </c>
      <c r="E123" s="26">
        <f>SUMXMY2(E110:E121,$C$110:$C$121)/COUNT($C$110:$C$121)</f>
        <v>0.23129648189166654</v>
      </c>
      <c r="F123" s="26">
        <f>SUMXMY2(F110:F121,$C$110:$C$121)/COUNT($C$110:$C$121)</f>
        <v>0.89926666666666633</v>
      </c>
      <c r="G123" s="26">
        <f t="shared" ref="G123:I123" si="16">SUMXMY2(G110:G121,$C$110:$C$121)/COUNT($C$110:$C$121)</f>
        <v>0.35613748060313544</v>
      </c>
      <c r="H123" s="26"/>
      <c r="I123" s="26">
        <f t="shared" si="16"/>
        <v>0.24900849925638247</v>
      </c>
      <c r="J123" s="26"/>
      <c r="K123" s="26">
        <f>SUMXMY2(K110:K121,$C$110:$C$121)/COUNT($C$110:$C$121)</f>
        <v>0.27116414821256396</v>
      </c>
      <c r="L123" s="26">
        <f>SUMXMY2(L110:L121,$C$110:$C$121)/COUNT($C$110:$C$121)</f>
        <v>0.22585719752522801</v>
      </c>
    </row>
    <row r="124" spans="1:22" x14ac:dyDescent="0.15">
      <c r="C124" s="25" t="s">
        <v>12</v>
      </c>
      <c r="D124" s="26">
        <f>SQRT(D123)</f>
        <v>0.62706375878684117</v>
      </c>
      <c r="E124" s="26">
        <f t="shared" ref="E124:L124" si="17">SQRT(E123)</f>
        <v>0.48093292868306131</v>
      </c>
      <c r="F124" s="26">
        <f t="shared" si="17"/>
        <v>0.94829671868390764</v>
      </c>
      <c r="G124" s="26">
        <f t="shared" ref="G124:I124" si="18">SQRT(G123)</f>
        <v>0.5967725534934859</v>
      </c>
      <c r="H124" s="26"/>
      <c r="I124" s="26">
        <f t="shared" si="18"/>
        <v>0.49900751422837558</v>
      </c>
      <c r="J124" s="26"/>
      <c r="K124" s="26">
        <f t="shared" si="17"/>
        <v>0.52073423952392828</v>
      </c>
      <c r="L124" s="26">
        <f t="shared" si="17"/>
        <v>0.47524435559533795</v>
      </c>
    </row>
    <row r="132" spans="12:17" x14ac:dyDescent="0.15">
      <c r="L132" t="s">
        <v>19</v>
      </c>
      <c r="M132" t="s">
        <v>11</v>
      </c>
      <c r="N132" s="26">
        <v>0.35613748060313544</v>
      </c>
      <c r="O132" s="26">
        <v>0.24900849925638247</v>
      </c>
      <c r="P132" s="26">
        <v>0.27116414821256396</v>
      </c>
      <c r="Q132" s="26">
        <v>0.22585719752522801</v>
      </c>
    </row>
    <row r="133" spans="12:17" x14ac:dyDescent="0.15">
      <c r="M133" t="s">
        <v>12</v>
      </c>
      <c r="N133" s="26">
        <v>0.5967725534934859</v>
      </c>
      <c r="O133" s="26">
        <v>0.49900751422837558</v>
      </c>
      <c r="P133" s="26">
        <v>0.52073423952392828</v>
      </c>
      <c r="Q133" s="26">
        <v>0.47524435559533795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Holt's winter additive model</vt:lpstr>
      <vt:lpstr>Holt's winter multiplicative </vt:lpstr>
      <vt:lpstr>Classical Time Series</vt:lpstr>
      <vt:lpstr>Regression </vt:lpstr>
      <vt:lpstr>Regression Data</vt:lpstr>
      <vt:lpstr>Regression 2</vt:lpstr>
      <vt:lpstr>Regression 2 Data</vt:lpstr>
      <vt:lpstr>Lags</vt:lpstr>
      <vt:lpstr>Final Regression </vt:lpstr>
      <vt:lpstr>Final Regression Data</vt:lpstr>
      <vt:lpstr>MA</vt:lpstr>
      <vt:lpstr>Weighted MA</vt:lpstr>
      <vt:lpstr>ARIMA</vt:lpstr>
      <vt:lpstr>Ensemble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Gabrys, Robertas</dc:creator>
  <cp:lastModifiedBy>Microsoft Office User</cp:lastModifiedBy>
  <dcterms:created xsi:type="dcterms:W3CDTF">2015-03-04T20:07:05Z</dcterms:created>
  <dcterms:modified xsi:type="dcterms:W3CDTF">2016-05-06T06:54:46Z</dcterms:modified>
</cp:coreProperties>
</file>