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wal\OneDrive\Desktop\portfolioproject\"/>
    </mc:Choice>
  </mc:AlternateContent>
  <xr:revisionPtr revIDLastSave="0" documentId="13_ncr:1_{1C732DF6-817C-46EF-A942-53753E183BAB}" xr6:coauthVersionLast="47" xr6:coauthVersionMax="47" xr10:uidLastSave="{00000000-0000-0000-0000-000000000000}"/>
  <bookViews>
    <workbookView xWindow="-108" yWindow="-108" windowWidth="23256" windowHeight="13896" tabRatio="828" xr2:uid="{68C7248F-77A8-45AE-9E68-AB3B58D557F8}"/>
  </bookViews>
  <sheets>
    <sheet name="Financial Model for Tata Steel" sheetId="8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8" l="1"/>
  <c r="B81" i="8"/>
  <c r="J79" i="8"/>
  <c r="I79" i="8"/>
  <c r="H79" i="8"/>
  <c r="G79" i="8"/>
  <c r="F79" i="8"/>
  <c r="E79" i="8"/>
  <c r="D79" i="8"/>
  <c r="E72" i="8"/>
  <c r="E71" i="8"/>
  <c r="D71" i="8"/>
  <c r="C68" i="8"/>
  <c r="E67" i="8"/>
  <c r="J66" i="8"/>
  <c r="I66" i="8"/>
  <c r="H66" i="8"/>
  <c r="G66" i="8"/>
  <c r="F66" i="8"/>
  <c r="E66" i="8"/>
  <c r="E65" i="8"/>
  <c r="J64" i="8"/>
  <c r="I64" i="8"/>
  <c r="H64" i="8"/>
  <c r="G64" i="8"/>
  <c r="F64" i="8"/>
  <c r="E64" i="8"/>
  <c r="E63" i="8"/>
  <c r="E76" i="8" s="1"/>
  <c r="D67" i="8"/>
  <c r="D66" i="8"/>
  <c r="D65" i="8"/>
  <c r="D64" i="8"/>
  <c r="D63" i="8"/>
  <c r="D76" i="8" s="1"/>
  <c r="J59" i="8"/>
  <c r="I59" i="8"/>
  <c r="H59" i="8"/>
  <c r="G59" i="8"/>
  <c r="F59" i="8"/>
  <c r="E59" i="8"/>
  <c r="D59" i="8"/>
  <c r="J58" i="8"/>
  <c r="I58" i="8"/>
  <c r="H58" i="8"/>
  <c r="G58" i="8"/>
  <c r="F58" i="8"/>
  <c r="E58" i="8"/>
  <c r="D58" i="8"/>
  <c r="J56" i="8"/>
  <c r="I56" i="8"/>
  <c r="H56" i="8"/>
  <c r="G56" i="8"/>
  <c r="F56" i="8"/>
  <c r="E56" i="8"/>
  <c r="D56" i="8"/>
  <c r="J55" i="8"/>
  <c r="I55" i="8"/>
  <c r="H55" i="8"/>
  <c r="G55" i="8"/>
  <c r="F55" i="8"/>
  <c r="E55" i="8"/>
  <c r="D55" i="8"/>
  <c r="B40" i="8"/>
  <c r="B28" i="8"/>
  <c r="B20" i="8"/>
  <c r="B8" i="8"/>
  <c r="E77" i="8" l="1"/>
  <c r="E70" i="8"/>
  <c r="D72" i="8"/>
  <c r="D70" i="8"/>
  <c r="D68" i="8"/>
  <c r="D75" i="8"/>
  <c r="E68" i="8"/>
  <c r="D74" i="8"/>
  <c r="E74" i="8"/>
  <c r="E51" i="8"/>
  <c r="D51" i="8"/>
  <c r="E50" i="8"/>
  <c r="D50" i="8"/>
  <c r="J49" i="8"/>
  <c r="I49" i="8"/>
  <c r="H49" i="8"/>
  <c r="G49" i="8"/>
  <c r="F49" i="8"/>
  <c r="E49" i="8"/>
  <c r="D49" i="8"/>
  <c r="E48" i="8"/>
  <c r="D48" i="8"/>
  <c r="J46" i="8"/>
  <c r="I46" i="8"/>
  <c r="H46" i="8"/>
  <c r="G46" i="8"/>
  <c r="F46" i="8"/>
  <c r="E46" i="8"/>
  <c r="D46" i="8"/>
  <c r="E45" i="8"/>
  <c r="D45" i="8"/>
  <c r="E44" i="8"/>
  <c r="D44" i="8"/>
  <c r="F43" i="8"/>
  <c r="E43" i="8"/>
  <c r="D43" i="8"/>
  <c r="E37" i="8"/>
  <c r="E35" i="8"/>
  <c r="E34" i="8"/>
  <c r="E32" i="8"/>
  <c r="E30" i="8"/>
  <c r="E29" i="8"/>
  <c r="D37" i="8"/>
  <c r="D35" i="8"/>
  <c r="D34" i="8"/>
  <c r="D32" i="8"/>
  <c r="D31" i="8"/>
  <c r="D30" i="8"/>
  <c r="D29" i="8"/>
  <c r="F15" i="8"/>
  <c r="F12" i="8"/>
  <c r="F9" i="8"/>
  <c r="F10" i="8" s="1"/>
  <c r="F44" i="8" s="1"/>
  <c r="G26" i="8"/>
  <c r="H26" i="8" s="1"/>
  <c r="I26" i="8" s="1"/>
  <c r="J26" i="8" s="1"/>
  <c r="G25" i="8"/>
  <c r="H25" i="8" s="1"/>
  <c r="G24" i="8"/>
  <c r="H24" i="8" s="1"/>
  <c r="I24" i="8" s="1"/>
  <c r="J24" i="8" s="1"/>
  <c r="G23" i="8"/>
  <c r="H23" i="8" s="1"/>
  <c r="G22" i="8"/>
  <c r="H22" i="8" s="1"/>
  <c r="I22" i="8" s="1"/>
  <c r="J22" i="8" s="1"/>
  <c r="G21" i="8"/>
  <c r="H21" i="8" s="1"/>
  <c r="J21" i="8" s="1"/>
  <c r="E25" i="8"/>
  <c r="D25" i="8"/>
  <c r="E24" i="8"/>
  <c r="D24" i="8"/>
  <c r="E23" i="8"/>
  <c r="D23" i="8"/>
  <c r="E22" i="8"/>
  <c r="D22" i="8"/>
  <c r="E21" i="8"/>
  <c r="E11" i="8"/>
  <c r="E13" i="8" s="1"/>
  <c r="E16" i="8" s="1"/>
  <c r="E18" i="8" s="1"/>
  <c r="E38" i="8" s="1"/>
  <c r="D11" i="8"/>
  <c r="D13" i="8" s="1"/>
  <c r="D16" i="8" s="1"/>
  <c r="D18" i="8" s="1"/>
  <c r="D38" i="8" s="1"/>
  <c r="D81" i="8" l="1"/>
  <c r="D83" i="8" s="1"/>
  <c r="D85" i="8" s="1"/>
  <c r="D82" i="8"/>
  <c r="D52" i="8"/>
  <c r="E47" i="8"/>
  <c r="D47" i="8"/>
  <c r="D77" i="8"/>
  <c r="E52" i="8"/>
  <c r="F11" i="8"/>
  <c r="F63" i="8"/>
  <c r="E81" i="8"/>
  <c r="E83" i="8" s="1"/>
  <c r="E85" i="8" s="1"/>
  <c r="E82" i="8"/>
  <c r="F30" i="8"/>
  <c r="E31" i="8"/>
  <c r="F35" i="8"/>
  <c r="D36" i="8"/>
  <c r="E36" i="8"/>
  <c r="E33" i="8"/>
  <c r="F32" i="8"/>
  <c r="D33" i="8"/>
  <c r="F29" i="8"/>
  <c r="F13" i="8"/>
  <c r="I23" i="8"/>
  <c r="H12" i="8"/>
  <c r="I25" i="8"/>
  <c r="H15" i="8"/>
  <c r="G15" i="8"/>
  <c r="G12" i="8"/>
  <c r="F14" i="8"/>
  <c r="G9" i="8"/>
  <c r="E6" i="8"/>
  <c r="F6" i="8" s="1"/>
  <c r="G6" i="8" s="1"/>
  <c r="H6" i="8" s="1"/>
  <c r="I6" i="8" s="1"/>
  <c r="J6" i="8" s="1"/>
  <c r="F33" i="8" l="1"/>
  <c r="F47" i="8"/>
  <c r="F65" i="8"/>
  <c r="F48" i="8"/>
  <c r="G29" i="8"/>
  <c r="G43" i="8"/>
  <c r="F31" i="8"/>
  <c r="F45" i="8"/>
  <c r="G32" i="8"/>
  <c r="F16" i="8"/>
  <c r="F50" i="8" s="1"/>
  <c r="F34" i="8"/>
  <c r="G35" i="8"/>
  <c r="J25" i="8"/>
  <c r="J15" i="8" s="1"/>
  <c r="I15" i="8"/>
  <c r="J23" i="8"/>
  <c r="J12" i="8" s="1"/>
  <c r="I12" i="8"/>
  <c r="H9" i="8"/>
  <c r="G10" i="8"/>
  <c r="G11" i="8" s="1"/>
  <c r="G45" i="8" s="1"/>
  <c r="G14" i="8"/>
  <c r="G34" i="8" l="1"/>
  <c r="G65" i="8"/>
  <c r="G48" i="8"/>
  <c r="H29" i="8"/>
  <c r="H43" i="8"/>
  <c r="G30" i="8"/>
  <c r="G63" i="8"/>
  <c r="G44" i="8"/>
  <c r="G13" i="8"/>
  <c r="G31" i="8"/>
  <c r="F17" i="8"/>
  <c r="F36" i="8"/>
  <c r="H35" i="8"/>
  <c r="H32" i="8"/>
  <c r="I9" i="8"/>
  <c r="H14" i="8"/>
  <c r="H10" i="8"/>
  <c r="G33" i="8" l="1"/>
  <c r="G47" i="8"/>
  <c r="H63" i="8"/>
  <c r="H44" i="8"/>
  <c r="F67" i="8"/>
  <c r="F51" i="8"/>
  <c r="H34" i="8"/>
  <c r="H65" i="8"/>
  <c r="H48" i="8"/>
  <c r="I29" i="8"/>
  <c r="I43" i="8"/>
  <c r="G16" i="8"/>
  <c r="G17" i="8" s="1"/>
  <c r="I35" i="8"/>
  <c r="F18" i="8"/>
  <c r="F37" i="8"/>
  <c r="H11" i="8"/>
  <c r="H45" i="8" s="1"/>
  <c r="H30" i="8"/>
  <c r="I32" i="8"/>
  <c r="J9" i="8"/>
  <c r="J43" i="8" s="1"/>
  <c r="I10" i="8"/>
  <c r="I14" i="8"/>
  <c r="G67" i="8" l="1"/>
  <c r="G51" i="8"/>
  <c r="F38" i="8"/>
  <c r="F52" i="8"/>
  <c r="F72" i="8"/>
  <c r="F76" i="8"/>
  <c r="F68" i="8"/>
  <c r="F75" i="8"/>
  <c r="F70" i="8"/>
  <c r="F74" i="8"/>
  <c r="F71" i="8"/>
  <c r="G36" i="8"/>
  <c r="G50" i="8"/>
  <c r="I34" i="8"/>
  <c r="I65" i="8"/>
  <c r="I48" i="8"/>
  <c r="I30" i="8"/>
  <c r="I63" i="8"/>
  <c r="I44" i="8"/>
  <c r="I11" i="8"/>
  <c r="I45" i="8" s="1"/>
  <c r="G18" i="8"/>
  <c r="G37" i="8"/>
  <c r="H13" i="8"/>
  <c r="H47" i="8" s="1"/>
  <c r="H31" i="8"/>
  <c r="I13" i="8"/>
  <c r="I47" i="8" s="1"/>
  <c r="I31" i="8"/>
  <c r="J29" i="8"/>
  <c r="J35" i="8"/>
  <c r="J32" i="8"/>
  <c r="J14" i="8"/>
  <c r="J10" i="8"/>
  <c r="F82" i="8" l="1"/>
  <c r="F81" i="8"/>
  <c r="F83" i="8" s="1"/>
  <c r="F85" i="8" s="1"/>
  <c r="G38" i="8"/>
  <c r="G52" i="8"/>
  <c r="J30" i="8"/>
  <c r="J63" i="8"/>
  <c r="J44" i="8"/>
  <c r="J34" i="8"/>
  <c r="J65" i="8"/>
  <c r="J48" i="8"/>
  <c r="F77" i="8"/>
  <c r="G76" i="8"/>
  <c r="G68" i="8"/>
  <c r="G75" i="8"/>
  <c r="G70" i="8"/>
  <c r="G74" i="8"/>
  <c r="G72" i="8"/>
  <c r="G71" i="8"/>
  <c r="J11" i="8"/>
  <c r="J45" i="8" s="1"/>
  <c r="J13" i="8"/>
  <c r="J47" i="8" s="1"/>
  <c r="J31" i="8"/>
  <c r="H16" i="8"/>
  <c r="H50" i="8" s="1"/>
  <c r="H33" i="8"/>
  <c r="I16" i="8"/>
  <c r="I50" i="8" s="1"/>
  <c r="I33" i="8"/>
  <c r="G82" i="8" l="1"/>
  <c r="G81" i="8"/>
  <c r="G83" i="8" s="1"/>
  <c r="G85" i="8" s="1"/>
  <c r="G77" i="8"/>
  <c r="I17" i="8"/>
  <c r="I36" i="8"/>
  <c r="H36" i="8"/>
  <c r="H17" i="8"/>
  <c r="J16" i="8"/>
  <c r="J50" i="8" s="1"/>
  <c r="J33" i="8"/>
  <c r="H67" i="8" l="1"/>
  <c r="H51" i="8"/>
  <c r="I67" i="8"/>
  <c r="I51" i="8"/>
  <c r="J17" i="8"/>
  <c r="J36" i="8"/>
  <c r="H18" i="8"/>
  <c r="H37" i="8"/>
  <c r="I18" i="8"/>
  <c r="I37" i="8"/>
  <c r="I38" i="8" l="1"/>
  <c r="I52" i="8"/>
  <c r="J67" i="8"/>
  <c r="J51" i="8"/>
  <c r="I75" i="8"/>
  <c r="I70" i="8"/>
  <c r="I76" i="8"/>
  <c r="I68" i="8"/>
  <c r="I72" i="8"/>
  <c r="I71" i="8"/>
  <c r="I74" i="8"/>
  <c r="H38" i="8"/>
  <c r="H52" i="8"/>
  <c r="H68" i="8"/>
  <c r="H77" i="8"/>
  <c r="H76" i="8"/>
  <c r="H75" i="8"/>
  <c r="H70" i="8"/>
  <c r="H72" i="8"/>
  <c r="H74" i="8"/>
  <c r="H71" i="8"/>
  <c r="J18" i="8"/>
  <c r="J37" i="8"/>
  <c r="I82" i="8" l="1"/>
  <c r="I81" i="8"/>
  <c r="I83" i="8" s="1"/>
  <c r="I85" i="8" s="1"/>
  <c r="J38" i="8"/>
  <c r="J52" i="8"/>
  <c r="I77" i="8"/>
  <c r="H82" i="8"/>
  <c r="H81" i="8"/>
  <c r="H83" i="8" s="1"/>
  <c r="H85" i="8" s="1"/>
  <c r="J72" i="8"/>
  <c r="J76" i="8"/>
  <c r="J74" i="8"/>
  <c r="J68" i="8"/>
  <c r="J70" i="8"/>
  <c r="J71" i="8"/>
  <c r="J75" i="8"/>
  <c r="J82" i="8" l="1"/>
  <c r="J81" i="8"/>
  <c r="J77" i="8"/>
  <c r="J83" i="8" l="1"/>
  <c r="J85" i="8" s="1"/>
</calcChain>
</file>

<file path=xl/sharedStrings.xml><?xml version="1.0" encoding="utf-8"?>
<sst xmlns="http://schemas.openxmlformats.org/spreadsheetml/2006/main" count="68" uniqueCount="37">
  <si>
    <t>Total</t>
  </si>
  <si>
    <t>INR (Crores)</t>
  </si>
  <si>
    <t>Revenue</t>
  </si>
  <si>
    <t>COGS</t>
  </si>
  <si>
    <t>Gross Profit</t>
  </si>
  <si>
    <t>Selling &amp; General Expenses</t>
  </si>
  <si>
    <t>EBITDA</t>
  </si>
  <si>
    <t>Depreciation</t>
  </si>
  <si>
    <t>Interest</t>
  </si>
  <si>
    <t>EBT</t>
  </si>
  <si>
    <t>Taxes</t>
  </si>
  <si>
    <t>Net Income</t>
  </si>
  <si>
    <t>Revenue Growth</t>
  </si>
  <si>
    <t>COGS % of Revenue</t>
  </si>
  <si>
    <t xml:space="preserve"> S&amp;G Expenses</t>
  </si>
  <si>
    <t>Depreciation % Sales</t>
  </si>
  <si>
    <t>NA</t>
  </si>
  <si>
    <t>Tata Steels</t>
  </si>
  <si>
    <t>Time Periods</t>
  </si>
  <si>
    <t>Monthly Data</t>
  </si>
  <si>
    <t>Annual Data</t>
  </si>
  <si>
    <t>Costing Analysis</t>
  </si>
  <si>
    <t>Average</t>
  </si>
  <si>
    <t>Weighted Average</t>
  </si>
  <si>
    <t>Median</t>
  </si>
  <si>
    <t>Stub or Full Year</t>
  </si>
  <si>
    <t>Total Expenses</t>
  </si>
  <si>
    <t>Min</t>
  </si>
  <si>
    <t>Max</t>
  </si>
  <si>
    <t>Small</t>
  </si>
  <si>
    <t>Large</t>
  </si>
  <si>
    <t>#</t>
  </si>
  <si>
    <t>Monthly Period</t>
  </si>
  <si>
    <t>Annual Period</t>
  </si>
  <si>
    <t>Company Name :</t>
  </si>
  <si>
    <t>For error checking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</si>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</sst>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A&quot;"/>
    <numFmt numFmtId="165" formatCode="0&quot;E&quot;"/>
    <numFmt numFmtId="167" formatCode="0.0"/>
    <numFmt numFmtId="169" formatCode="#,##0.0;\(#,##0.0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5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7" fontId="0" fillId="0" borderId="0" xfId="0" applyNumberFormat="1"/>
    <xf numFmtId="10" fontId="0" fillId="0" borderId="0" xfId="1" applyNumberFormat="1" applyFont="1"/>
    <xf numFmtId="10" fontId="7" fillId="0" borderId="0" xfId="0" applyNumberFormat="1" applyFont="1"/>
    <xf numFmtId="0" fontId="0" fillId="0" borderId="1" xfId="0" applyBorder="1"/>
    <xf numFmtId="167" fontId="2" fillId="0" borderId="0" xfId="0" applyNumberFormat="1" applyFont="1"/>
    <xf numFmtId="14" fontId="0" fillId="0" borderId="0" xfId="0" applyNumberFormat="1"/>
    <xf numFmtId="14" fontId="7" fillId="0" borderId="0" xfId="0" applyNumberFormat="1" applyFont="1"/>
    <xf numFmtId="0" fontId="7" fillId="0" borderId="0" xfId="0" applyFont="1"/>
    <xf numFmtId="169" fontId="7" fillId="0" borderId="0" xfId="0" applyNumberFormat="1" applyFont="1"/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0" fontId="7" fillId="0" borderId="0" xfId="1" applyNumberFormat="1" applyFont="1" applyAlignment="1">
      <alignment horizontal="right"/>
    </xf>
    <xf numFmtId="0" fontId="2" fillId="3" borderId="0" xfId="0" applyFont="1" applyFill="1"/>
    <xf numFmtId="0" fontId="0" fillId="3" borderId="0" xfId="0" applyFill="1"/>
    <xf numFmtId="169" fontId="6" fillId="0" borderId="0" xfId="0" applyNumberFormat="1" applyFont="1"/>
    <xf numFmtId="169" fontId="0" fillId="0" borderId="0" xfId="0" applyNumberFormat="1" applyAlignment="1">
      <alignment horizontal="right"/>
    </xf>
    <xf numFmtId="2" fontId="7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9" fontId="8" fillId="0" borderId="0" xfId="0" applyNumberFormat="1" applyFont="1"/>
    <xf numFmtId="169" fontId="3" fillId="0" borderId="0" xfId="0" applyNumberFormat="1" applyFont="1"/>
    <xf numFmtId="169" fontId="6" fillId="0" borderId="1" xfId="0" applyNumberFormat="1" applyFont="1" applyBorder="1"/>
    <xf numFmtId="0" fontId="0" fillId="0" borderId="2" xfId="0" applyBorder="1"/>
    <xf numFmtId="169" fontId="3" fillId="0" borderId="2" xfId="0" applyNumberFormat="1" applyFont="1" applyBorder="1"/>
    <xf numFmtId="14" fontId="0" fillId="0" borderId="0" xfId="0" applyNumberFormat="1" applyBorder="1"/>
    <xf numFmtId="2" fontId="0" fillId="0" borderId="0" xfId="0" applyNumberFormat="1"/>
    <xf numFmtId="169" fontId="0" fillId="0" borderId="0" xfId="0" applyNumberFormat="1"/>
    <xf numFmtId="169" fontId="2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C7B-79DE-4CE5-80AC-3A85C54E2C94}">
  <dimension ref="A4:J85"/>
  <sheetViews>
    <sheetView showGridLines="0" tabSelected="1" zoomScaleNormal="100" workbookViewId="0">
      <pane xSplit="4" ySplit="6" topLeftCell="E20" activePane="bottomRight" state="frozen"/>
      <selection pane="topRight" activeCell="E1" sqref="E1"/>
      <selection pane="bottomLeft" activeCell="A7" sqref="A7"/>
      <selection pane="bottomRight" activeCell="C53" sqref="C53"/>
    </sheetView>
  </sheetViews>
  <sheetFormatPr defaultRowHeight="14.4" outlineLevelRow="1" x14ac:dyDescent="0.3"/>
  <cols>
    <col min="1" max="1" width="1.88671875" style="2" customWidth="1"/>
    <col min="2" max="2" width="25.5546875" bestFit="1" customWidth="1"/>
    <col min="3" max="3" width="10.5546875" bestFit="1" customWidth="1"/>
    <col min="4" max="10" width="10.77734375" customWidth="1"/>
    <col min="11" max="11" width="6.88671875" customWidth="1"/>
    <col min="12" max="12" width="11" customWidth="1"/>
  </cols>
  <sheetData>
    <row r="4" spans="1:10" x14ac:dyDescent="0.3">
      <c r="B4" s="1" t="s">
        <v>34</v>
      </c>
    </row>
    <row r="5" spans="1:10" x14ac:dyDescent="0.3">
      <c r="B5" s="1" t="s">
        <v>17</v>
      </c>
    </row>
    <row r="6" spans="1:10" x14ac:dyDescent="0.3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1:10" s="19" customFormat="1" x14ac:dyDescent="0.3">
      <c r="A8" t="s">
        <v>31</v>
      </c>
      <c r="B8" s="18" t="str">
        <f>"Income Statement"&amp;" - "&amp;B5</f>
        <v>Income Statement - Tata Steels</v>
      </c>
    </row>
    <row r="9" spans="1:10" hidden="1" outlineLevel="1" x14ac:dyDescent="0.3">
      <c r="B9" t="s">
        <v>2</v>
      </c>
      <c r="D9" s="24">
        <v>20000</v>
      </c>
      <c r="E9" s="24">
        <v>22500</v>
      </c>
      <c r="F9" s="10">
        <f>E9*(1+F21)</f>
        <v>24750.000000000004</v>
      </c>
      <c r="G9" s="10">
        <f t="shared" ref="G9:J9" si="1">F9*(1+G21)</f>
        <v>27225.000000000007</v>
      </c>
      <c r="H9" s="10">
        <f t="shared" si="1"/>
        <v>29947.500000000011</v>
      </c>
      <c r="I9" s="10">
        <f t="shared" si="1"/>
        <v>34439.625000000007</v>
      </c>
      <c r="J9" s="10">
        <f t="shared" si="1"/>
        <v>39605.568750000006</v>
      </c>
    </row>
    <row r="10" spans="1:10" hidden="1" outlineLevel="1" x14ac:dyDescent="0.3">
      <c r="B10" t="s">
        <v>3</v>
      </c>
      <c r="D10" s="14">
        <v>8000</v>
      </c>
      <c r="E10" s="14">
        <v>9000</v>
      </c>
      <c r="F10" s="6">
        <f>F22*F9</f>
        <v>9900.0000000000018</v>
      </c>
      <c r="G10" s="6">
        <f t="shared" ref="G10:J10" si="2">G22*G9</f>
        <v>10890.000000000004</v>
      </c>
      <c r="H10" s="6">
        <f t="shared" si="2"/>
        <v>11979.000000000005</v>
      </c>
      <c r="I10" s="6">
        <f t="shared" si="2"/>
        <v>13775.850000000004</v>
      </c>
      <c r="J10" s="6">
        <f t="shared" si="2"/>
        <v>15842.227500000003</v>
      </c>
    </row>
    <row r="11" spans="1:10" hidden="1" outlineLevel="1" x14ac:dyDescent="0.3">
      <c r="B11" s="9" t="s">
        <v>4</v>
      </c>
      <c r="C11" s="9"/>
      <c r="D11" s="26">
        <f>D9-D10</f>
        <v>12000</v>
      </c>
      <c r="E11" s="26">
        <f>E9-E10</f>
        <v>13500</v>
      </c>
      <c r="F11" s="26">
        <f t="shared" ref="F11:J11" si="3">F9-F10</f>
        <v>14850.000000000002</v>
      </c>
      <c r="G11" s="26">
        <f t="shared" si="3"/>
        <v>16335.000000000004</v>
      </c>
      <c r="H11" s="26">
        <f t="shared" si="3"/>
        <v>17968.500000000007</v>
      </c>
      <c r="I11" s="26">
        <f t="shared" si="3"/>
        <v>20663.775000000001</v>
      </c>
      <c r="J11" s="26">
        <f t="shared" si="3"/>
        <v>23763.341250000005</v>
      </c>
    </row>
    <row r="12" spans="1:10" hidden="1" outlineLevel="1" x14ac:dyDescent="0.3">
      <c r="B12" t="s">
        <v>5</v>
      </c>
      <c r="D12" s="14">
        <v>2000</v>
      </c>
      <c r="E12" s="14">
        <v>2250</v>
      </c>
      <c r="F12" s="6">
        <f>F23</f>
        <v>2500</v>
      </c>
      <c r="G12" s="6">
        <f t="shared" ref="G12:J12" si="4">G23</f>
        <v>2500</v>
      </c>
      <c r="H12" s="6">
        <f t="shared" si="4"/>
        <v>2500</v>
      </c>
      <c r="I12" s="6">
        <f t="shared" si="4"/>
        <v>2500</v>
      </c>
      <c r="J12" s="6">
        <f t="shared" si="4"/>
        <v>2500</v>
      </c>
    </row>
    <row r="13" spans="1:10" hidden="1" outlineLevel="1" x14ac:dyDescent="0.3">
      <c r="B13" s="9" t="s">
        <v>6</v>
      </c>
      <c r="C13" s="9"/>
      <c r="D13" s="26">
        <f>D11-D12</f>
        <v>10000</v>
      </c>
      <c r="E13" s="26">
        <f>E11-E12</f>
        <v>11250</v>
      </c>
      <c r="F13" s="26">
        <f t="shared" ref="F13:J13" si="5">F11-F12</f>
        <v>12350.000000000002</v>
      </c>
      <c r="G13" s="26">
        <f t="shared" si="5"/>
        <v>13835.000000000004</v>
      </c>
      <c r="H13" s="26">
        <f t="shared" si="5"/>
        <v>15468.500000000007</v>
      </c>
      <c r="I13" s="26">
        <f t="shared" si="5"/>
        <v>18163.775000000001</v>
      </c>
      <c r="J13" s="26">
        <f t="shared" si="5"/>
        <v>21263.341250000005</v>
      </c>
    </row>
    <row r="14" spans="1:10" hidden="1" outlineLevel="1" x14ac:dyDescent="0.3">
      <c r="B14" t="s">
        <v>7</v>
      </c>
      <c r="D14" s="14">
        <v>800</v>
      </c>
      <c r="E14" s="14">
        <v>900</v>
      </c>
      <c r="F14" s="20">
        <f>F24*F9</f>
        <v>1237.5000000000002</v>
      </c>
      <c r="G14" s="20">
        <f t="shared" ref="G14:J14" si="6">G24*G9</f>
        <v>1361.2500000000005</v>
      </c>
      <c r="H14" s="20">
        <f t="shared" si="6"/>
        <v>1497.3750000000007</v>
      </c>
      <c r="I14" s="20">
        <f t="shared" si="6"/>
        <v>1721.9812500000005</v>
      </c>
      <c r="J14" s="20">
        <f t="shared" si="6"/>
        <v>1980.2784375000003</v>
      </c>
    </row>
    <row r="15" spans="1:10" hidden="1" outlineLevel="1" x14ac:dyDescent="0.3">
      <c r="B15" t="s">
        <v>8</v>
      </c>
      <c r="D15" s="14">
        <v>200</v>
      </c>
      <c r="E15" s="14">
        <v>225</v>
      </c>
      <c r="F15" s="20">
        <f>F25</f>
        <v>250</v>
      </c>
      <c r="G15" s="20">
        <f t="shared" ref="G15:J15" si="7">G25</f>
        <v>250</v>
      </c>
      <c r="H15" s="20">
        <f t="shared" si="7"/>
        <v>250</v>
      </c>
      <c r="I15" s="20">
        <f t="shared" si="7"/>
        <v>250</v>
      </c>
      <c r="J15" s="20">
        <f t="shared" si="7"/>
        <v>250</v>
      </c>
    </row>
    <row r="16" spans="1:10" hidden="1" outlineLevel="1" x14ac:dyDescent="0.3">
      <c r="B16" s="9" t="s">
        <v>9</v>
      </c>
      <c r="C16" s="9"/>
      <c r="D16" s="26">
        <f>D13-SUM(D14:D15)</f>
        <v>9000</v>
      </c>
      <c r="E16" s="26">
        <f>E13-SUM(E14:E15)</f>
        <v>10125</v>
      </c>
      <c r="F16" s="26">
        <f t="shared" ref="F16:J16" si="8">F13-SUM(F14:F15)</f>
        <v>10862.500000000002</v>
      </c>
      <c r="G16" s="26">
        <f t="shared" si="8"/>
        <v>12223.750000000004</v>
      </c>
      <c r="H16" s="26">
        <f t="shared" si="8"/>
        <v>13721.125000000007</v>
      </c>
      <c r="I16" s="26">
        <f t="shared" si="8"/>
        <v>16191.793750000001</v>
      </c>
      <c r="J16" s="26">
        <f t="shared" si="8"/>
        <v>19033.062812500004</v>
      </c>
    </row>
    <row r="17" spans="1:10" hidden="1" outlineLevel="1" x14ac:dyDescent="0.3">
      <c r="B17" t="s">
        <v>10</v>
      </c>
      <c r="D17" s="14">
        <v>2700</v>
      </c>
      <c r="E17" s="14">
        <v>3037.5</v>
      </c>
      <c r="F17" s="20">
        <f>F26*F16</f>
        <v>3258.7500000000005</v>
      </c>
      <c r="G17" s="20">
        <f t="shared" ref="G17:J17" si="9">G26*G16</f>
        <v>3667.1250000000009</v>
      </c>
      <c r="H17" s="20">
        <f t="shared" si="9"/>
        <v>4116.3375000000024</v>
      </c>
      <c r="I17" s="20">
        <f t="shared" si="9"/>
        <v>4857.538125</v>
      </c>
      <c r="J17" s="20">
        <f t="shared" si="9"/>
        <v>5709.9188437500006</v>
      </c>
    </row>
    <row r="18" spans="1:10" ht="15" hidden="1" outlineLevel="1" thickBot="1" x14ac:dyDescent="0.35">
      <c r="B18" s="27" t="s">
        <v>11</v>
      </c>
      <c r="C18" s="27"/>
      <c r="D18" s="28">
        <f>D16-D17</f>
        <v>6300</v>
      </c>
      <c r="E18" s="28">
        <f>E16-E17</f>
        <v>7087.5</v>
      </c>
      <c r="F18" s="28">
        <f t="shared" ref="F18:J18" si="10">F16-F17</f>
        <v>7603.7500000000018</v>
      </c>
      <c r="G18" s="28">
        <f t="shared" si="10"/>
        <v>8556.6250000000036</v>
      </c>
      <c r="H18" s="28">
        <f t="shared" si="10"/>
        <v>9604.7875000000058</v>
      </c>
      <c r="I18" s="28">
        <f t="shared" si="10"/>
        <v>11334.255625000002</v>
      </c>
      <c r="J18" s="28">
        <f t="shared" si="10"/>
        <v>13323.143968750002</v>
      </c>
    </row>
    <row r="19" spans="1:10" collapsed="1" x14ac:dyDescent="0.3"/>
    <row r="20" spans="1:10" s="19" customFormat="1" x14ac:dyDescent="0.3">
      <c r="A20" t="s">
        <v>31</v>
      </c>
      <c r="B20" s="18" t="str">
        <f>"Assumption Drivers"&amp;" - "&amp;B5</f>
        <v>Assumption Drivers - Tata Steels</v>
      </c>
    </row>
    <row r="21" spans="1:10" hidden="1" outlineLevel="1" x14ac:dyDescent="0.3">
      <c r="B21" t="s">
        <v>12</v>
      </c>
      <c r="D21" s="2" t="s">
        <v>16</v>
      </c>
      <c r="E21" s="15">
        <f>E9/D9-1</f>
        <v>0.125</v>
      </c>
      <c r="F21" s="17">
        <v>0.1</v>
      </c>
      <c r="G21" s="16">
        <f>F21</f>
        <v>0.1</v>
      </c>
      <c r="H21" s="16">
        <f t="shared" ref="H21:J21" si="11">G21</f>
        <v>0.1</v>
      </c>
      <c r="I21" s="16">
        <v>0.15</v>
      </c>
      <c r="J21" s="16">
        <f t="shared" si="11"/>
        <v>0.15</v>
      </c>
    </row>
    <row r="22" spans="1:10" hidden="1" outlineLevel="1" x14ac:dyDescent="0.3">
      <c r="B22" t="s">
        <v>13</v>
      </c>
      <c r="D22" s="2">
        <f>D10/D9</f>
        <v>0.4</v>
      </c>
      <c r="E22" s="2">
        <f>E10/E9</f>
        <v>0.4</v>
      </c>
      <c r="F22" s="22">
        <v>0.4</v>
      </c>
      <c r="G22" s="23">
        <f t="shared" ref="G22:J26" si="12">F22</f>
        <v>0.4</v>
      </c>
      <c r="H22" s="23">
        <f t="shared" si="12"/>
        <v>0.4</v>
      </c>
      <c r="I22" s="23">
        <f t="shared" si="12"/>
        <v>0.4</v>
      </c>
      <c r="J22" s="23">
        <f t="shared" si="12"/>
        <v>0.4</v>
      </c>
    </row>
    <row r="23" spans="1:10" hidden="1" outlineLevel="1" x14ac:dyDescent="0.3">
      <c r="B23" t="s">
        <v>14</v>
      </c>
      <c r="D23" s="21">
        <f>D12</f>
        <v>2000</v>
      </c>
      <c r="E23" s="21">
        <f>E12</f>
        <v>2250</v>
      </c>
      <c r="F23" s="22">
        <v>2500</v>
      </c>
      <c r="G23" s="23">
        <f t="shared" si="12"/>
        <v>2500</v>
      </c>
      <c r="H23" s="23">
        <f t="shared" si="12"/>
        <v>2500</v>
      </c>
      <c r="I23" s="23">
        <f t="shared" si="12"/>
        <v>2500</v>
      </c>
      <c r="J23" s="23">
        <f t="shared" si="12"/>
        <v>2500</v>
      </c>
    </row>
    <row r="24" spans="1:10" hidden="1" outlineLevel="1" x14ac:dyDescent="0.3">
      <c r="B24" t="s">
        <v>15</v>
      </c>
      <c r="D24" s="2">
        <f>D14/D9</f>
        <v>0.04</v>
      </c>
      <c r="E24" s="2">
        <f>E14/E9</f>
        <v>0.04</v>
      </c>
      <c r="F24" s="22">
        <v>0.05</v>
      </c>
      <c r="G24" s="23">
        <f t="shared" si="12"/>
        <v>0.05</v>
      </c>
      <c r="H24" s="23">
        <f t="shared" si="12"/>
        <v>0.05</v>
      </c>
      <c r="I24" s="23">
        <f t="shared" si="12"/>
        <v>0.05</v>
      </c>
      <c r="J24" s="23">
        <f t="shared" si="12"/>
        <v>0.05</v>
      </c>
    </row>
    <row r="25" spans="1:10" hidden="1" outlineLevel="1" x14ac:dyDescent="0.3">
      <c r="B25" t="s">
        <v>8</v>
      </c>
      <c r="D25" s="21">
        <f>D15</f>
        <v>200</v>
      </c>
      <c r="E25" s="21">
        <f>E15</f>
        <v>225</v>
      </c>
      <c r="F25" s="22">
        <v>250</v>
      </c>
      <c r="G25" s="23">
        <f t="shared" si="12"/>
        <v>250</v>
      </c>
      <c r="H25" s="23">
        <f t="shared" si="12"/>
        <v>250</v>
      </c>
      <c r="I25" s="23">
        <f t="shared" si="12"/>
        <v>250</v>
      </c>
      <c r="J25" s="23">
        <f t="shared" si="12"/>
        <v>250</v>
      </c>
    </row>
    <row r="26" spans="1:10" hidden="1" outlineLevel="1" x14ac:dyDescent="0.3">
      <c r="B26" t="s">
        <v>10</v>
      </c>
      <c r="D26" s="17">
        <v>0.3</v>
      </c>
      <c r="E26" s="17">
        <v>0.3</v>
      </c>
      <c r="F26" s="17">
        <v>0.3</v>
      </c>
      <c r="G26" s="16">
        <f t="shared" si="12"/>
        <v>0.3</v>
      </c>
      <c r="H26" s="16">
        <f t="shared" si="12"/>
        <v>0.3</v>
      </c>
      <c r="I26" s="16">
        <f t="shared" si="12"/>
        <v>0.3</v>
      </c>
      <c r="J26" s="16">
        <f t="shared" si="12"/>
        <v>0.3</v>
      </c>
    </row>
    <row r="27" spans="1:10" collapsed="1" x14ac:dyDescent="0.3"/>
    <row r="28" spans="1:10" x14ac:dyDescent="0.3">
      <c r="A28" s="2" t="s">
        <v>31</v>
      </c>
      <c r="B28" s="18" t="str">
        <f>"Common Size Statement"&amp;" - "&amp;B5</f>
        <v>Common Size Statement - Tata Steels</v>
      </c>
      <c r="C28" s="19"/>
      <c r="D28" s="19"/>
      <c r="E28" s="19"/>
      <c r="F28" s="19"/>
      <c r="G28" s="19"/>
      <c r="H28" s="19"/>
      <c r="I28" s="19"/>
      <c r="J28" s="19"/>
    </row>
    <row r="29" spans="1:10" hidden="1" outlineLevel="1" x14ac:dyDescent="0.3">
      <c r="B29" t="s">
        <v>2</v>
      </c>
      <c r="D29" s="7">
        <f>D9/D$9</f>
        <v>1</v>
      </c>
      <c r="E29" s="7">
        <f t="shared" ref="E29:J29" si="13">E9/E$9</f>
        <v>1</v>
      </c>
      <c r="F29" s="7">
        <f t="shared" si="13"/>
        <v>1</v>
      </c>
      <c r="G29" s="7">
        <f t="shared" si="13"/>
        <v>1</v>
      </c>
      <c r="H29" s="7">
        <f t="shared" si="13"/>
        <v>1</v>
      </c>
      <c r="I29" s="7">
        <f t="shared" si="13"/>
        <v>1</v>
      </c>
      <c r="J29" s="7">
        <f t="shared" si="13"/>
        <v>1</v>
      </c>
    </row>
    <row r="30" spans="1:10" hidden="1" outlineLevel="1" x14ac:dyDescent="0.3">
      <c r="B30" t="s">
        <v>3</v>
      </c>
      <c r="D30" s="7">
        <f>D10/D$9</f>
        <v>0.4</v>
      </c>
      <c r="E30" s="7">
        <f t="shared" ref="E30:J30" si="14">E10/E$9</f>
        <v>0.4</v>
      </c>
      <c r="F30" s="7">
        <f t="shared" si="14"/>
        <v>0.4</v>
      </c>
      <c r="G30" s="7">
        <f t="shared" si="14"/>
        <v>0.4</v>
      </c>
      <c r="H30" s="7">
        <f t="shared" si="14"/>
        <v>0.4</v>
      </c>
      <c r="I30" s="7">
        <f t="shared" si="14"/>
        <v>0.4</v>
      </c>
      <c r="J30" s="7">
        <f t="shared" si="14"/>
        <v>0.4</v>
      </c>
    </row>
    <row r="31" spans="1:10" hidden="1" outlineLevel="1" x14ac:dyDescent="0.3">
      <c r="B31" t="s">
        <v>4</v>
      </c>
      <c r="D31" s="7">
        <f t="shared" ref="D31:J38" si="15">D11/D$9</f>
        <v>0.6</v>
      </c>
      <c r="E31" s="7">
        <f t="shared" si="15"/>
        <v>0.6</v>
      </c>
      <c r="F31" s="7">
        <f t="shared" si="15"/>
        <v>0.6</v>
      </c>
      <c r="G31" s="7">
        <f t="shared" si="15"/>
        <v>0.6</v>
      </c>
      <c r="H31" s="7">
        <f t="shared" si="15"/>
        <v>0.6</v>
      </c>
      <c r="I31" s="7">
        <f t="shared" si="15"/>
        <v>0.59999999999999987</v>
      </c>
      <c r="J31" s="7">
        <f t="shared" si="15"/>
        <v>0.60000000000000009</v>
      </c>
    </row>
    <row r="32" spans="1:10" hidden="1" outlineLevel="1" x14ac:dyDescent="0.3">
      <c r="B32" t="s">
        <v>5</v>
      </c>
      <c r="D32" s="7">
        <f t="shared" si="15"/>
        <v>0.1</v>
      </c>
      <c r="E32" s="7">
        <f t="shared" si="15"/>
        <v>0.1</v>
      </c>
      <c r="F32" s="7">
        <f t="shared" si="15"/>
        <v>0.10101010101010099</v>
      </c>
      <c r="G32" s="7">
        <f t="shared" si="15"/>
        <v>9.1827364554637261E-2</v>
      </c>
      <c r="H32" s="7">
        <f t="shared" si="15"/>
        <v>8.3479422322397495E-2</v>
      </c>
      <c r="I32" s="7">
        <f t="shared" si="15"/>
        <v>7.2590802019476097E-2</v>
      </c>
      <c r="J32" s="7">
        <f t="shared" si="15"/>
        <v>6.3122436538674873E-2</v>
      </c>
    </row>
    <row r="33" spans="1:10" hidden="1" outlineLevel="1" x14ac:dyDescent="0.3">
      <c r="B33" t="s">
        <v>6</v>
      </c>
      <c r="D33" s="7">
        <f t="shared" si="15"/>
        <v>0.5</v>
      </c>
      <c r="E33" s="7">
        <f t="shared" si="15"/>
        <v>0.5</v>
      </c>
      <c r="F33" s="7">
        <f t="shared" si="15"/>
        <v>0.49898989898989898</v>
      </c>
      <c r="G33" s="7">
        <f t="shared" si="15"/>
        <v>0.50817263544536273</v>
      </c>
      <c r="H33" s="7">
        <f t="shared" si="15"/>
        <v>0.51652057767760251</v>
      </c>
      <c r="I33" s="7">
        <f t="shared" si="15"/>
        <v>0.52740919798052377</v>
      </c>
      <c r="J33" s="7">
        <f t="shared" si="15"/>
        <v>0.5368775634613252</v>
      </c>
    </row>
    <row r="34" spans="1:10" hidden="1" outlineLevel="1" x14ac:dyDescent="0.3">
      <c r="B34" t="s">
        <v>7</v>
      </c>
      <c r="D34" s="7">
        <f t="shared" si="15"/>
        <v>0.04</v>
      </c>
      <c r="E34" s="7">
        <f t="shared" si="15"/>
        <v>0.04</v>
      </c>
      <c r="F34" s="7">
        <f t="shared" si="15"/>
        <v>0.05</v>
      </c>
      <c r="G34" s="7">
        <f t="shared" si="15"/>
        <v>0.05</v>
      </c>
      <c r="H34" s="7">
        <f t="shared" si="15"/>
        <v>0.05</v>
      </c>
      <c r="I34" s="7">
        <f t="shared" si="15"/>
        <v>0.05</v>
      </c>
      <c r="J34" s="7">
        <f t="shared" si="15"/>
        <v>0.05</v>
      </c>
    </row>
    <row r="35" spans="1:10" hidden="1" outlineLevel="1" x14ac:dyDescent="0.3">
      <c r="B35" t="s">
        <v>8</v>
      </c>
      <c r="D35" s="7">
        <f t="shared" si="15"/>
        <v>0.01</v>
      </c>
      <c r="E35" s="7">
        <f t="shared" si="15"/>
        <v>0.01</v>
      </c>
      <c r="F35" s="7">
        <f t="shared" si="15"/>
        <v>1.01010101010101E-2</v>
      </c>
      <c r="G35" s="7">
        <f t="shared" si="15"/>
        <v>9.1827364554637261E-3</v>
      </c>
      <c r="H35" s="7">
        <f t="shared" si="15"/>
        <v>8.3479422322397506E-3</v>
      </c>
      <c r="I35" s="7">
        <f t="shared" si="15"/>
        <v>7.2590802019476099E-3</v>
      </c>
      <c r="J35" s="7">
        <f t="shared" si="15"/>
        <v>6.3122436538674874E-3</v>
      </c>
    </row>
    <row r="36" spans="1:10" hidden="1" outlineLevel="1" x14ac:dyDescent="0.3">
      <c r="B36" t="s">
        <v>9</v>
      </c>
      <c r="D36" s="7">
        <f t="shared" si="15"/>
        <v>0.45</v>
      </c>
      <c r="E36" s="7">
        <f t="shared" si="15"/>
        <v>0.45</v>
      </c>
      <c r="F36" s="7">
        <f t="shared" si="15"/>
        <v>0.43888888888888888</v>
      </c>
      <c r="G36" s="7">
        <f t="shared" si="15"/>
        <v>0.44898989898989899</v>
      </c>
      <c r="H36" s="7">
        <f t="shared" si="15"/>
        <v>0.4581726354453628</v>
      </c>
      <c r="I36" s="7">
        <f t="shared" si="15"/>
        <v>0.47015011777857618</v>
      </c>
      <c r="J36" s="7">
        <f t="shared" si="15"/>
        <v>0.48056531980745765</v>
      </c>
    </row>
    <row r="37" spans="1:10" hidden="1" outlineLevel="1" x14ac:dyDescent="0.3">
      <c r="B37" t="s">
        <v>10</v>
      </c>
      <c r="D37" s="7">
        <f t="shared" si="15"/>
        <v>0.13500000000000001</v>
      </c>
      <c r="E37" s="7">
        <f t="shared" si="15"/>
        <v>0.13500000000000001</v>
      </c>
      <c r="F37" s="7">
        <f t="shared" si="15"/>
        <v>0.13166666666666665</v>
      </c>
      <c r="G37" s="7">
        <f t="shared" si="15"/>
        <v>0.1346969696969697</v>
      </c>
      <c r="H37" s="7">
        <f t="shared" si="15"/>
        <v>0.13745179063360885</v>
      </c>
      <c r="I37" s="7">
        <f t="shared" si="15"/>
        <v>0.14104503533357285</v>
      </c>
      <c r="J37" s="7">
        <f t="shared" si="15"/>
        <v>0.14416959594223727</v>
      </c>
    </row>
    <row r="38" spans="1:10" hidden="1" outlineLevel="1" x14ac:dyDescent="0.3">
      <c r="B38" t="s">
        <v>11</v>
      </c>
      <c r="D38" s="7">
        <f t="shared" si="15"/>
        <v>0.315</v>
      </c>
      <c r="E38" s="7">
        <f t="shared" si="15"/>
        <v>0.315</v>
      </c>
      <c r="F38" s="7">
        <f t="shared" si="15"/>
        <v>0.30722222222222223</v>
      </c>
      <c r="G38" s="7">
        <f t="shared" si="15"/>
        <v>0.31429292929292935</v>
      </c>
      <c r="H38" s="7">
        <f t="shared" si="15"/>
        <v>0.320720844811754</v>
      </c>
      <c r="I38" s="7">
        <f t="shared" si="15"/>
        <v>0.32910508244500336</v>
      </c>
      <c r="J38" s="7">
        <f t="shared" si="15"/>
        <v>0.33639572386522038</v>
      </c>
    </row>
    <row r="39" spans="1:10" collapsed="1" x14ac:dyDescent="0.3"/>
    <row r="40" spans="1:10" x14ac:dyDescent="0.3">
      <c r="A40" s="2" t="s">
        <v>31</v>
      </c>
      <c r="B40" s="18" t="str">
        <f>"Change Analysis Statement"&amp;" - "&amp;B5</f>
        <v>Change Analysis Statement - Tata Steels</v>
      </c>
      <c r="C40" s="19"/>
      <c r="D40" s="19"/>
      <c r="E40" s="19"/>
      <c r="F40" s="19"/>
      <c r="G40" s="19"/>
      <c r="H40" s="19"/>
      <c r="I40" s="19"/>
      <c r="J40" s="19"/>
    </row>
    <row r="41" spans="1:10" x14ac:dyDescent="0.3">
      <c r="A41"/>
      <c r="D41" s="8">
        <v>0.1</v>
      </c>
    </row>
    <row r="42" spans="1:10" x14ac:dyDescent="0.3">
      <c r="A42"/>
    </row>
    <row r="43" spans="1:10" hidden="1" outlineLevel="1" x14ac:dyDescent="0.3">
      <c r="B43" t="s">
        <v>2</v>
      </c>
      <c r="D43" s="25">
        <f>D9*(1+$D$41)</f>
        <v>22000</v>
      </c>
      <c r="E43" s="25">
        <f t="shared" ref="E43:J43" si="16">E9*(1+$D$41)</f>
        <v>24750.000000000004</v>
      </c>
      <c r="F43" s="10">
        <f t="shared" si="16"/>
        <v>27225.000000000007</v>
      </c>
      <c r="G43" s="10">
        <f t="shared" si="16"/>
        <v>29947.500000000011</v>
      </c>
      <c r="H43" s="10">
        <f t="shared" si="16"/>
        <v>32942.250000000015</v>
      </c>
      <c r="I43" s="10">
        <f t="shared" si="16"/>
        <v>37883.587500000009</v>
      </c>
      <c r="J43" s="10">
        <f t="shared" si="16"/>
        <v>43566.125625000008</v>
      </c>
    </row>
    <row r="44" spans="1:10" hidden="1" outlineLevel="1" x14ac:dyDescent="0.3">
      <c r="B44" t="s">
        <v>3</v>
      </c>
      <c r="D44" s="20">
        <f t="shared" ref="D44:J44" si="17">D10*(1+$D$41)</f>
        <v>8800</v>
      </c>
      <c r="E44" s="20">
        <f t="shared" si="17"/>
        <v>9900</v>
      </c>
      <c r="F44" s="6">
        <f t="shared" si="17"/>
        <v>10890.000000000004</v>
      </c>
      <c r="G44" s="6">
        <f t="shared" si="17"/>
        <v>11979.000000000005</v>
      </c>
      <c r="H44" s="6">
        <f t="shared" si="17"/>
        <v>13176.900000000007</v>
      </c>
      <c r="I44" s="6">
        <f t="shared" si="17"/>
        <v>15153.435000000005</v>
      </c>
      <c r="J44" s="6">
        <f t="shared" si="17"/>
        <v>17426.450250000005</v>
      </c>
    </row>
    <row r="45" spans="1:10" hidden="1" outlineLevel="1" x14ac:dyDescent="0.3">
      <c r="B45" s="9" t="s">
        <v>4</v>
      </c>
      <c r="C45" s="9"/>
      <c r="D45" s="26">
        <f t="shared" ref="D45:J45" si="18">D11*(1+$D$41)</f>
        <v>13200.000000000002</v>
      </c>
      <c r="E45" s="26">
        <f t="shared" si="18"/>
        <v>14850.000000000002</v>
      </c>
      <c r="F45" s="26">
        <f t="shared" si="18"/>
        <v>16335.000000000004</v>
      </c>
      <c r="G45" s="26">
        <f t="shared" si="18"/>
        <v>17968.500000000004</v>
      </c>
      <c r="H45" s="26">
        <f t="shared" si="18"/>
        <v>19765.350000000009</v>
      </c>
      <c r="I45" s="26">
        <f t="shared" si="18"/>
        <v>22730.152500000004</v>
      </c>
      <c r="J45" s="26">
        <f t="shared" si="18"/>
        <v>26139.675375000006</v>
      </c>
    </row>
    <row r="46" spans="1:10" hidden="1" outlineLevel="1" x14ac:dyDescent="0.3">
      <c r="B46" t="s">
        <v>5</v>
      </c>
      <c r="D46" s="20">
        <f t="shared" ref="D46:J46" si="19">D12*(1+$D$41)</f>
        <v>2200</v>
      </c>
      <c r="E46" s="20">
        <f t="shared" si="19"/>
        <v>2475</v>
      </c>
      <c r="F46" s="6">
        <f t="shared" si="19"/>
        <v>2750</v>
      </c>
      <c r="G46" s="6">
        <f t="shared" si="19"/>
        <v>2750</v>
      </c>
      <c r="H46" s="6">
        <f t="shared" si="19"/>
        <v>2750</v>
      </c>
      <c r="I46" s="6">
        <f t="shared" si="19"/>
        <v>2750</v>
      </c>
      <c r="J46" s="6">
        <f t="shared" si="19"/>
        <v>2750</v>
      </c>
    </row>
    <row r="47" spans="1:10" hidden="1" outlineLevel="1" x14ac:dyDescent="0.3">
      <c r="B47" s="9" t="s">
        <v>6</v>
      </c>
      <c r="C47" s="9"/>
      <c r="D47" s="26">
        <f t="shared" ref="D47:J47" si="20">D13*(1+$D$41)</f>
        <v>11000</v>
      </c>
      <c r="E47" s="26">
        <f t="shared" si="20"/>
        <v>12375.000000000002</v>
      </c>
      <c r="F47" s="26">
        <f t="shared" si="20"/>
        <v>13585.000000000004</v>
      </c>
      <c r="G47" s="26">
        <f t="shared" si="20"/>
        <v>15218.500000000005</v>
      </c>
      <c r="H47" s="26">
        <f t="shared" si="20"/>
        <v>17015.350000000009</v>
      </c>
      <c r="I47" s="26">
        <f t="shared" si="20"/>
        <v>19980.152500000004</v>
      </c>
      <c r="J47" s="26">
        <f t="shared" si="20"/>
        <v>23389.675375000006</v>
      </c>
    </row>
    <row r="48" spans="1:10" hidden="1" outlineLevel="1" x14ac:dyDescent="0.3">
      <c r="B48" t="s">
        <v>7</v>
      </c>
      <c r="D48" s="20">
        <f t="shared" ref="D48:J48" si="21">D14*(1+$D$41)</f>
        <v>880.00000000000011</v>
      </c>
      <c r="E48" s="20">
        <f t="shared" si="21"/>
        <v>990.00000000000011</v>
      </c>
      <c r="F48" s="20">
        <f t="shared" si="21"/>
        <v>1361.2500000000005</v>
      </c>
      <c r="G48" s="20">
        <f t="shared" si="21"/>
        <v>1497.3750000000007</v>
      </c>
      <c r="H48" s="20">
        <f t="shared" si="21"/>
        <v>1647.1125000000009</v>
      </c>
      <c r="I48" s="20">
        <f t="shared" si="21"/>
        <v>1894.1793750000006</v>
      </c>
      <c r="J48" s="20">
        <f t="shared" si="21"/>
        <v>2178.3062812500007</v>
      </c>
    </row>
    <row r="49" spans="2:10" hidden="1" outlineLevel="1" x14ac:dyDescent="0.3">
      <c r="B49" t="s">
        <v>8</v>
      </c>
      <c r="D49" s="20">
        <f t="shared" ref="D49:J49" si="22">D15*(1+$D$41)</f>
        <v>220.00000000000003</v>
      </c>
      <c r="E49" s="20">
        <f t="shared" si="22"/>
        <v>247.50000000000003</v>
      </c>
      <c r="F49" s="20">
        <f t="shared" si="22"/>
        <v>275</v>
      </c>
      <c r="G49" s="20">
        <f t="shared" si="22"/>
        <v>275</v>
      </c>
      <c r="H49" s="20">
        <f t="shared" si="22"/>
        <v>275</v>
      </c>
      <c r="I49" s="20">
        <f t="shared" si="22"/>
        <v>275</v>
      </c>
      <c r="J49" s="20">
        <f t="shared" si="22"/>
        <v>275</v>
      </c>
    </row>
    <row r="50" spans="2:10" hidden="1" outlineLevel="1" x14ac:dyDescent="0.3">
      <c r="B50" s="9" t="s">
        <v>9</v>
      </c>
      <c r="C50" s="9"/>
      <c r="D50" s="26">
        <f t="shared" ref="D50:J50" si="23">D16*(1+$D$41)</f>
        <v>9900</v>
      </c>
      <c r="E50" s="26">
        <f t="shared" si="23"/>
        <v>11137.5</v>
      </c>
      <c r="F50" s="26">
        <f t="shared" si="23"/>
        <v>11948.750000000004</v>
      </c>
      <c r="G50" s="26">
        <f t="shared" si="23"/>
        <v>13446.125000000005</v>
      </c>
      <c r="H50" s="26">
        <f t="shared" si="23"/>
        <v>15093.237500000008</v>
      </c>
      <c r="I50" s="26">
        <f t="shared" si="23"/>
        <v>17810.973125</v>
      </c>
      <c r="J50" s="26">
        <f t="shared" si="23"/>
        <v>20936.369093750007</v>
      </c>
    </row>
    <row r="51" spans="2:10" hidden="1" outlineLevel="1" x14ac:dyDescent="0.3">
      <c r="B51" t="s">
        <v>10</v>
      </c>
      <c r="D51" s="20">
        <f t="shared" ref="D51:J51" si="24">D17*(1+$D$41)</f>
        <v>2970.0000000000005</v>
      </c>
      <c r="E51" s="20">
        <f t="shared" si="24"/>
        <v>3341.2500000000005</v>
      </c>
      <c r="F51" s="20">
        <f t="shared" si="24"/>
        <v>3584.6250000000009</v>
      </c>
      <c r="G51" s="20">
        <f t="shared" si="24"/>
        <v>4033.8375000000015</v>
      </c>
      <c r="H51" s="20">
        <f t="shared" si="24"/>
        <v>4527.9712500000032</v>
      </c>
      <c r="I51" s="20">
        <f t="shared" si="24"/>
        <v>5343.2919375000001</v>
      </c>
      <c r="J51" s="20">
        <f t="shared" si="24"/>
        <v>6280.9107281250008</v>
      </c>
    </row>
    <row r="52" spans="2:10" ht="15" hidden="1" outlineLevel="1" thickBot="1" x14ac:dyDescent="0.35">
      <c r="B52" s="27" t="s">
        <v>11</v>
      </c>
      <c r="C52" s="27"/>
      <c r="D52" s="28">
        <f t="shared" ref="D52:J52" si="25">D18*(1+$D$41)</f>
        <v>6930.0000000000009</v>
      </c>
      <c r="E52" s="28">
        <f t="shared" si="25"/>
        <v>7796.2500000000009</v>
      </c>
      <c r="F52" s="28">
        <f t="shared" si="25"/>
        <v>8364.1250000000018</v>
      </c>
      <c r="G52" s="28">
        <f t="shared" si="25"/>
        <v>9412.287500000004</v>
      </c>
      <c r="H52" s="28">
        <f t="shared" si="25"/>
        <v>10565.266250000008</v>
      </c>
      <c r="I52" s="28">
        <f t="shared" si="25"/>
        <v>12467.681187500002</v>
      </c>
      <c r="J52" s="28">
        <f t="shared" si="25"/>
        <v>14655.458365625003</v>
      </c>
    </row>
    <row r="53" spans="2:10" collapsed="1" x14ac:dyDescent="0.3"/>
    <row r="54" spans="2:10" x14ac:dyDescent="0.3">
      <c r="B54" s="1" t="s">
        <v>18</v>
      </c>
      <c r="C54" s="12">
        <v>44788</v>
      </c>
      <c r="D54">
        <v>0</v>
      </c>
      <c r="E54">
        <v>1</v>
      </c>
      <c r="F54">
        <v>2</v>
      </c>
      <c r="G54">
        <v>3</v>
      </c>
      <c r="H54">
        <v>4</v>
      </c>
      <c r="I54">
        <v>5</v>
      </c>
      <c r="J54">
        <v>6</v>
      </c>
    </row>
    <row r="55" spans="2:10" x14ac:dyDescent="0.3">
      <c r="B55" t="s">
        <v>19</v>
      </c>
      <c r="D55" s="29">
        <f>EOMONTH($C$54,D54)</f>
        <v>44804</v>
      </c>
      <c r="E55" s="29">
        <f t="shared" ref="E55:J55" si="26">EOMONTH($C$54,E54)</f>
        <v>44834</v>
      </c>
      <c r="F55" s="29">
        <f t="shared" si="26"/>
        <v>44865</v>
      </c>
      <c r="G55" s="29">
        <f t="shared" si="26"/>
        <v>44895</v>
      </c>
      <c r="H55" s="29">
        <f t="shared" si="26"/>
        <v>44926</v>
      </c>
      <c r="I55" s="29">
        <f t="shared" si="26"/>
        <v>44957</v>
      </c>
      <c r="J55" s="29">
        <f t="shared" si="26"/>
        <v>44985</v>
      </c>
    </row>
    <row r="56" spans="2:10" x14ac:dyDescent="0.3">
      <c r="B56" t="s">
        <v>20</v>
      </c>
      <c r="D56" s="11">
        <f>DATE(YEAR($C$54)+D54,12,31)</f>
        <v>44926</v>
      </c>
      <c r="E56" s="11">
        <f t="shared" ref="E56:J56" si="27">DATE(YEAR($C$54)+E54,12,31)</f>
        <v>45291</v>
      </c>
      <c r="F56" s="11">
        <f t="shared" si="27"/>
        <v>45657</v>
      </c>
      <c r="G56" s="11">
        <f t="shared" si="27"/>
        <v>46022</v>
      </c>
      <c r="H56" s="11">
        <f t="shared" si="27"/>
        <v>46387</v>
      </c>
      <c r="I56" s="11">
        <f t="shared" si="27"/>
        <v>46752</v>
      </c>
      <c r="J56" s="11">
        <f t="shared" si="27"/>
        <v>47118</v>
      </c>
    </row>
    <row r="58" spans="2:10" x14ac:dyDescent="0.3">
      <c r="B58" t="s">
        <v>32</v>
      </c>
      <c r="D58" s="30">
        <f>YEARFRAC($C$54,D55)</f>
        <v>4.4444444444444446E-2</v>
      </c>
      <c r="E58" s="30">
        <f t="shared" ref="E58:J58" si="28">YEARFRAC($C$54,E55)</f>
        <v>0.125</v>
      </c>
      <c r="F58" s="30">
        <f t="shared" si="28"/>
        <v>0.21111111111111111</v>
      </c>
      <c r="G58" s="30">
        <f t="shared" si="28"/>
        <v>0.29166666666666669</v>
      </c>
      <c r="H58" s="30">
        <f t="shared" si="28"/>
        <v>0.37777777777777777</v>
      </c>
      <c r="I58" s="30">
        <f t="shared" si="28"/>
        <v>0.46111111111111114</v>
      </c>
      <c r="J58" s="30">
        <f t="shared" si="28"/>
        <v>0.53611111111111109</v>
      </c>
    </row>
    <row r="59" spans="2:10" x14ac:dyDescent="0.3">
      <c r="B59" t="s">
        <v>33</v>
      </c>
      <c r="D59" s="30">
        <f>YEARFRAC($C$54,D56)</f>
        <v>0.37777777777777777</v>
      </c>
      <c r="E59" s="30">
        <f t="shared" ref="E59:J59" si="29">YEARFRAC($C$54,E56)</f>
        <v>1.3777777777777778</v>
      </c>
      <c r="F59" s="30">
        <f t="shared" si="29"/>
        <v>2.3777777777777778</v>
      </c>
      <c r="G59" s="30">
        <f t="shared" si="29"/>
        <v>3.3777777777777778</v>
      </c>
      <c r="H59" s="30">
        <f t="shared" si="29"/>
        <v>4.3777777777777782</v>
      </c>
      <c r="I59" s="30">
        <f t="shared" si="29"/>
        <v>5.3777777777777782</v>
      </c>
      <c r="J59" s="30">
        <f t="shared" si="29"/>
        <v>6.3777777777777782</v>
      </c>
    </row>
    <row r="61" spans="2:10" x14ac:dyDescent="0.3">
      <c r="B61" s="1" t="s">
        <v>21</v>
      </c>
    </row>
    <row r="62" spans="2:10" x14ac:dyDescent="0.3">
      <c r="C62" s="1" t="s">
        <v>36</v>
      </c>
    </row>
    <row r="63" spans="2:10" x14ac:dyDescent="0.3">
      <c r="B63" t="s">
        <v>3</v>
      </c>
      <c r="C63" s="13">
        <v>0.1</v>
      </c>
      <c r="D63" s="31">
        <f>D10</f>
        <v>8000</v>
      </c>
      <c r="E63" s="31">
        <f t="shared" ref="E63:J63" si="30">E10</f>
        <v>9000</v>
      </c>
      <c r="F63" s="31">
        <f t="shared" si="30"/>
        <v>9900.0000000000018</v>
      </c>
      <c r="G63" s="31">
        <f t="shared" si="30"/>
        <v>10890.000000000004</v>
      </c>
      <c r="H63" s="31">
        <f t="shared" si="30"/>
        <v>11979.000000000005</v>
      </c>
      <c r="I63" s="31">
        <f t="shared" si="30"/>
        <v>13775.850000000004</v>
      </c>
      <c r="J63" s="31">
        <f t="shared" si="30"/>
        <v>15842.227500000003</v>
      </c>
    </row>
    <row r="64" spans="2:10" x14ac:dyDescent="0.3">
      <c r="B64" t="s">
        <v>5</v>
      </c>
      <c r="C64" s="13">
        <v>0.2</v>
      </c>
      <c r="D64" s="31">
        <f>D12</f>
        <v>2000</v>
      </c>
      <c r="E64" s="31">
        <f t="shared" ref="E64:J64" si="31">E12</f>
        <v>2250</v>
      </c>
      <c r="F64" s="31">
        <f t="shared" si="31"/>
        <v>2500</v>
      </c>
      <c r="G64" s="31">
        <f t="shared" si="31"/>
        <v>2500</v>
      </c>
      <c r="H64" s="31">
        <f t="shared" si="31"/>
        <v>2500</v>
      </c>
      <c r="I64" s="31">
        <f t="shared" si="31"/>
        <v>2500</v>
      </c>
      <c r="J64" s="31">
        <f t="shared" si="31"/>
        <v>2500</v>
      </c>
    </row>
    <row r="65" spans="2:10" x14ac:dyDescent="0.3">
      <c r="B65" t="s">
        <v>7</v>
      </c>
      <c r="C65" s="13">
        <v>0.2</v>
      </c>
      <c r="D65" s="31">
        <f>D14</f>
        <v>800</v>
      </c>
      <c r="E65" s="31">
        <f t="shared" ref="E65:J65" si="32">E14</f>
        <v>900</v>
      </c>
      <c r="F65" s="31">
        <f t="shared" si="32"/>
        <v>1237.5000000000002</v>
      </c>
      <c r="G65" s="31">
        <f t="shared" si="32"/>
        <v>1361.2500000000005</v>
      </c>
      <c r="H65" s="31">
        <f t="shared" si="32"/>
        <v>1497.3750000000007</v>
      </c>
      <c r="I65" s="31">
        <f t="shared" si="32"/>
        <v>1721.9812500000005</v>
      </c>
      <c r="J65" s="31">
        <f t="shared" si="32"/>
        <v>1980.2784375000003</v>
      </c>
    </row>
    <row r="66" spans="2:10" x14ac:dyDescent="0.3">
      <c r="B66" t="s">
        <v>8</v>
      </c>
      <c r="C66" s="13">
        <v>0.3</v>
      </c>
      <c r="D66" s="31">
        <f>D15</f>
        <v>200</v>
      </c>
      <c r="E66" s="31">
        <f t="shared" ref="E66:J66" si="33">E15</f>
        <v>225</v>
      </c>
      <c r="F66" s="31">
        <f t="shared" si="33"/>
        <v>250</v>
      </c>
      <c r="G66" s="31">
        <f t="shared" si="33"/>
        <v>250</v>
      </c>
      <c r="H66" s="31">
        <f t="shared" si="33"/>
        <v>250</v>
      </c>
      <c r="I66" s="31">
        <f t="shared" si="33"/>
        <v>250</v>
      </c>
      <c r="J66" s="31">
        <f t="shared" si="33"/>
        <v>250</v>
      </c>
    </row>
    <row r="67" spans="2:10" x14ac:dyDescent="0.3">
      <c r="B67" t="s">
        <v>10</v>
      </c>
      <c r="C67" s="13">
        <v>0.2</v>
      </c>
      <c r="D67" s="31">
        <f>D17</f>
        <v>2700</v>
      </c>
      <c r="E67" s="31">
        <f t="shared" ref="E67:J67" si="34">E17</f>
        <v>3037.5</v>
      </c>
      <c r="F67" s="31">
        <f t="shared" si="34"/>
        <v>3258.7500000000005</v>
      </c>
      <c r="G67" s="31">
        <f t="shared" si="34"/>
        <v>3667.1250000000009</v>
      </c>
      <c r="H67" s="31">
        <f t="shared" si="34"/>
        <v>4116.3375000000024</v>
      </c>
      <c r="I67" s="31">
        <f t="shared" si="34"/>
        <v>4857.538125</v>
      </c>
      <c r="J67" s="31">
        <f t="shared" si="34"/>
        <v>5709.9188437500006</v>
      </c>
    </row>
    <row r="68" spans="2:10" ht="15" thickBot="1" x14ac:dyDescent="0.35">
      <c r="B68" t="s">
        <v>0</v>
      </c>
      <c r="C68" s="32">
        <f>SUM(C63:C67)</f>
        <v>1</v>
      </c>
      <c r="D68" s="32">
        <f>SUM(D63:D67)</f>
        <v>13700</v>
      </c>
      <c r="E68" s="32">
        <f t="shared" ref="E68:J68" si="35">SUM(E63:E67)</f>
        <v>15412.5</v>
      </c>
      <c r="F68" s="32">
        <f t="shared" si="35"/>
        <v>17146.250000000004</v>
      </c>
      <c r="G68" s="32">
        <f t="shared" si="35"/>
        <v>18668.375000000004</v>
      </c>
      <c r="H68" s="32">
        <f t="shared" si="35"/>
        <v>20342.712500000009</v>
      </c>
      <c r="I68" s="32">
        <f t="shared" si="35"/>
        <v>23105.369375000002</v>
      </c>
      <c r="J68" s="32">
        <f t="shared" si="35"/>
        <v>26282.424781250003</v>
      </c>
    </row>
    <row r="69" spans="2:10" ht="15" thickTop="1" x14ac:dyDescent="0.3"/>
    <row r="70" spans="2:10" x14ac:dyDescent="0.3">
      <c r="B70" t="s">
        <v>22</v>
      </c>
      <c r="D70" s="31">
        <f>AVERAGE(D63:D67)</f>
        <v>2740</v>
      </c>
      <c r="E70" s="31">
        <f t="shared" ref="E70:J70" si="36">AVERAGE(E63:E67)</f>
        <v>3082.5</v>
      </c>
      <c r="F70" s="31">
        <f t="shared" si="36"/>
        <v>3429.2500000000009</v>
      </c>
      <c r="G70" s="31">
        <f t="shared" si="36"/>
        <v>3733.6750000000006</v>
      </c>
      <c r="H70" s="31">
        <f t="shared" si="36"/>
        <v>4068.5425000000018</v>
      </c>
      <c r="I70" s="31">
        <f t="shared" si="36"/>
        <v>4621.073875</v>
      </c>
      <c r="J70" s="31">
        <f t="shared" si="36"/>
        <v>5256.4849562500003</v>
      </c>
    </row>
    <row r="71" spans="2:10" x14ac:dyDescent="0.3">
      <c r="B71" t="s">
        <v>23</v>
      </c>
      <c r="D71" s="6">
        <f>SUMPRODUCT(D63:D67,$C$63:$C$67)</f>
        <v>1960</v>
      </c>
      <c r="E71" s="6">
        <f t="shared" ref="E71:J71" si="37">SUMPRODUCT(E63:E67,$C$63:$C$67)</f>
        <v>2205</v>
      </c>
      <c r="F71" s="6">
        <f t="shared" si="37"/>
        <v>2464.2500000000005</v>
      </c>
      <c r="G71" s="6">
        <f t="shared" si="37"/>
        <v>2669.6750000000006</v>
      </c>
      <c r="H71" s="6">
        <f t="shared" si="37"/>
        <v>2895.6425000000013</v>
      </c>
      <c r="I71" s="6">
        <f t="shared" si="37"/>
        <v>3268.4888750000009</v>
      </c>
      <c r="J71" s="6">
        <f t="shared" si="37"/>
        <v>3697.2622062500004</v>
      </c>
    </row>
    <row r="72" spans="2:10" x14ac:dyDescent="0.3">
      <c r="B72" t="s">
        <v>24</v>
      </c>
      <c r="D72" s="31">
        <f>MEDIAN(D63:D67)</f>
        <v>2000</v>
      </c>
      <c r="E72" s="31">
        <f t="shared" ref="E72:J72" si="38">MEDIAN(E63:E67)</f>
        <v>2250</v>
      </c>
      <c r="F72" s="31">
        <f t="shared" si="38"/>
        <v>2500</v>
      </c>
      <c r="G72" s="31">
        <f t="shared" si="38"/>
        <v>2500</v>
      </c>
      <c r="H72" s="31">
        <f t="shared" si="38"/>
        <v>2500</v>
      </c>
      <c r="I72" s="31">
        <f t="shared" si="38"/>
        <v>2500</v>
      </c>
      <c r="J72" s="31">
        <f t="shared" si="38"/>
        <v>2500</v>
      </c>
    </row>
    <row r="74" spans="2:10" x14ac:dyDescent="0.3">
      <c r="B74" t="s">
        <v>27</v>
      </c>
      <c r="D74" s="31">
        <f>MIN(D63:D67)</f>
        <v>200</v>
      </c>
      <c r="E74" s="31">
        <f t="shared" ref="E74:J74" si="39">MIN(E63:E67)</f>
        <v>225</v>
      </c>
      <c r="F74" s="31">
        <f t="shared" si="39"/>
        <v>250</v>
      </c>
      <c r="G74" s="31">
        <f t="shared" si="39"/>
        <v>250</v>
      </c>
      <c r="H74" s="31">
        <f t="shared" si="39"/>
        <v>250</v>
      </c>
      <c r="I74" s="31">
        <f t="shared" si="39"/>
        <v>250</v>
      </c>
      <c r="J74" s="31">
        <f t="shared" si="39"/>
        <v>250</v>
      </c>
    </row>
    <row r="75" spans="2:10" x14ac:dyDescent="0.3">
      <c r="B75" t="s">
        <v>28</v>
      </c>
      <c r="D75" s="31">
        <f>MAX(D63:D67)</f>
        <v>8000</v>
      </c>
      <c r="F75" s="31">
        <f t="shared" ref="F75:J75" si="40">MAX(F63:F67)</f>
        <v>9900.0000000000018</v>
      </c>
      <c r="G75" s="31">
        <f t="shared" si="40"/>
        <v>10890.000000000004</v>
      </c>
      <c r="H75" s="31">
        <f t="shared" si="40"/>
        <v>11979.000000000005</v>
      </c>
      <c r="I75" s="31">
        <f t="shared" si="40"/>
        <v>13775.850000000004</v>
      </c>
      <c r="J75" s="31">
        <f t="shared" si="40"/>
        <v>15842.227500000003</v>
      </c>
    </row>
    <row r="76" spans="2:10" x14ac:dyDescent="0.3">
      <c r="B76" t="s">
        <v>29</v>
      </c>
      <c r="C76" s="13">
        <v>3</v>
      </c>
      <c r="D76" s="31">
        <f>SMALL(D63:D67,$C$76)</f>
        <v>2000</v>
      </c>
      <c r="E76" s="31">
        <f t="shared" ref="E76:J76" si="41">SMALL(E63:E67,$C$76)</f>
        <v>2250</v>
      </c>
      <c r="F76" s="31">
        <f t="shared" si="41"/>
        <v>2500</v>
      </c>
      <c r="G76" s="31">
        <f t="shared" si="41"/>
        <v>2500</v>
      </c>
      <c r="H76" s="31">
        <f t="shared" si="41"/>
        <v>2500</v>
      </c>
      <c r="I76" s="31">
        <f t="shared" si="41"/>
        <v>2500</v>
      </c>
      <c r="J76" s="31">
        <f t="shared" si="41"/>
        <v>2500</v>
      </c>
    </row>
    <row r="77" spans="2:10" x14ac:dyDescent="0.3">
      <c r="B77" t="s">
        <v>30</v>
      </c>
      <c r="C77" s="13">
        <v>3</v>
      </c>
      <c r="D77" s="31">
        <f>LARGE(D64:D68,$C$77)</f>
        <v>2000</v>
      </c>
      <c r="E77" s="31">
        <f t="shared" ref="E77:J77" si="42">LARGE(E64:E68,$C$77)</f>
        <v>2250</v>
      </c>
      <c r="F77" s="31">
        <f t="shared" si="42"/>
        <v>2500</v>
      </c>
      <c r="G77" s="31">
        <f t="shared" si="42"/>
        <v>2500</v>
      </c>
      <c r="H77" s="31">
        <f t="shared" si="42"/>
        <v>2500</v>
      </c>
      <c r="I77" s="31">
        <f t="shared" si="42"/>
        <v>2500</v>
      </c>
      <c r="J77" s="31">
        <f t="shared" si="42"/>
        <v>2500</v>
      </c>
    </row>
    <row r="79" spans="2:10" x14ac:dyDescent="0.3">
      <c r="B79" t="s">
        <v>25</v>
      </c>
      <c r="D79" t="str">
        <f>IF(D59&lt;1,"Stub","Full Year")</f>
        <v>Stub</v>
      </c>
      <c r="E79" t="str">
        <f t="shared" ref="E79:J79" si="43">IF(E59&lt;1,"Stub","Full Year")</f>
        <v>Full Year</v>
      </c>
      <c r="F79" t="str">
        <f t="shared" si="43"/>
        <v>Full Year</v>
      </c>
      <c r="G79" t="str">
        <f t="shared" si="43"/>
        <v>Full Year</v>
      </c>
      <c r="H79" t="str">
        <f t="shared" si="43"/>
        <v>Full Year</v>
      </c>
      <c r="I79" t="str">
        <f t="shared" si="43"/>
        <v>Full Year</v>
      </c>
      <c r="J79" t="str">
        <f t="shared" si="43"/>
        <v>Full Year</v>
      </c>
    </row>
    <row r="80" spans="2:10" x14ac:dyDescent="0.3">
      <c r="B80" s="1" t="s">
        <v>26</v>
      </c>
    </row>
    <row r="81" spans="2:10" x14ac:dyDescent="0.3">
      <c r="B81" s="1" t="str">
        <f>"if &lt; "&amp;$C$81</f>
        <v>if &lt; 17500</v>
      </c>
      <c r="C81" s="13">
        <v>17500</v>
      </c>
      <c r="D81">
        <f>IF(D68&lt;$C$81,D68,0)</f>
        <v>13700</v>
      </c>
      <c r="E81">
        <f t="shared" ref="E81:J81" si="44">IF(E68&lt;$C$81,E68,0)</f>
        <v>15412.5</v>
      </c>
      <c r="F81">
        <f t="shared" si="44"/>
        <v>17146.250000000004</v>
      </c>
      <c r="G81">
        <f t="shared" si="44"/>
        <v>0</v>
      </c>
      <c r="H81">
        <f t="shared" si="44"/>
        <v>0</v>
      </c>
      <c r="I81">
        <f t="shared" si="44"/>
        <v>0</v>
      </c>
      <c r="J81">
        <f t="shared" si="44"/>
        <v>0</v>
      </c>
    </row>
    <row r="82" spans="2:10" x14ac:dyDescent="0.3">
      <c r="B82" s="1" t="str">
        <f>"if &gt;= "&amp; $C$82</f>
        <v>if &gt;= 17500</v>
      </c>
      <c r="C82" s="13">
        <v>17500</v>
      </c>
      <c r="D82" s="6">
        <f>IF(D68&gt;=$C$82,D68,0)</f>
        <v>0</v>
      </c>
      <c r="E82" s="6">
        <f t="shared" ref="E82:J82" si="45">IF(E68&gt;=$C$82,E68,0)</f>
        <v>0</v>
      </c>
      <c r="F82" s="6">
        <f t="shared" si="45"/>
        <v>0</v>
      </c>
      <c r="G82" s="6">
        <f t="shared" si="45"/>
        <v>18668.375000000004</v>
      </c>
      <c r="H82" s="6">
        <f t="shared" si="45"/>
        <v>20342.712500000009</v>
      </c>
      <c r="I82" s="6">
        <f t="shared" si="45"/>
        <v>23105.369375000002</v>
      </c>
      <c r="J82" s="6">
        <f t="shared" si="45"/>
        <v>26282.424781250003</v>
      </c>
    </row>
    <row r="83" spans="2:10" x14ac:dyDescent="0.3">
      <c r="B83" s="1" t="s">
        <v>0</v>
      </c>
      <c r="D83" s="30">
        <f>SUM(D81:D82)</f>
        <v>13700</v>
      </c>
      <c r="E83" s="30">
        <f t="shared" ref="E83:J83" si="46">SUM(E81:E82)</f>
        <v>15412.5</v>
      </c>
      <c r="F83" s="30">
        <f t="shared" si="46"/>
        <v>17146.250000000004</v>
      </c>
      <c r="G83" s="30">
        <f t="shared" si="46"/>
        <v>18668.375000000004</v>
      </c>
      <c r="H83" s="30">
        <f t="shared" si="46"/>
        <v>20342.712500000009</v>
      </c>
      <c r="I83" s="30">
        <f t="shared" si="46"/>
        <v>23105.369375000002</v>
      </c>
      <c r="J83" s="30">
        <f t="shared" si="46"/>
        <v>26282.424781250003</v>
      </c>
    </row>
    <row r="85" spans="2:10" x14ac:dyDescent="0.3">
      <c r="B85" s="1" t="s">
        <v>35</v>
      </c>
      <c r="D85" t="str">
        <f>IF(D83=D68,"OK","Error")</f>
        <v>OK</v>
      </c>
      <c r="E85" t="str">
        <f t="shared" ref="E85:J85" si="47">IF(E83=E68,"OK","Error")</f>
        <v>OK</v>
      </c>
      <c r="F85" t="str">
        <f t="shared" si="47"/>
        <v>OK</v>
      </c>
      <c r="G85" t="str">
        <f t="shared" si="47"/>
        <v>OK</v>
      </c>
      <c r="H85" t="str">
        <f t="shared" si="47"/>
        <v>OK</v>
      </c>
      <c r="I85" t="str">
        <f t="shared" si="47"/>
        <v>OK</v>
      </c>
      <c r="J85" t="str">
        <f t="shared" si="47"/>
        <v>OK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 for Tata 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Haya Fayaz, .</cp:lastModifiedBy>
  <dcterms:created xsi:type="dcterms:W3CDTF">2022-12-30T14:10:27Z</dcterms:created>
  <dcterms:modified xsi:type="dcterms:W3CDTF">2025-01-06T12:32:51Z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